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05" windowWidth="15180" windowHeight="8220"/>
  </bookViews>
  <sheets>
    <sheet name="Seznam požadavků" sheetId="1" r:id="rId1"/>
  </sheets>
  <externalReferences>
    <externalReference r:id="rId2"/>
  </externalReferences>
  <definedNames>
    <definedName name="_xlnm.Print_Titles" localSheetId="0">'Seznam požadavků'!$9:$9</definedName>
    <definedName name="_xlnm.Print_Area" localSheetId="0">'Seznam požadavků'!$A$1:$D$151</definedName>
  </definedNames>
  <calcPr calcId="145621"/>
</workbook>
</file>

<file path=xl/calcChain.xml><?xml version="1.0" encoding="utf-8"?>
<calcChain xmlns="http://schemas.openxmlformats.org/spreadsheetml/2006/main">
  <c r="D148" i="1" l="1"/>
  <c r="D143" i="1"/>
  <c r="D146" i="1" l="1"/>
  <c r="D154" i="1"/>
  <c r="D101" i="1"/>
  <c r="D19" i="1"/>
  <c r="D16" i="1" s="1"/>
  <c r="D5" i="1" l="1"/>
  <c r="D6" i="1" s="1"/>
  <c r="E148" i="1" s="1"/>
  <c r="D123" i="1" l="1"/>
  <c r="D116" i="1"/>
  <c r="D33" i="1"/>
  <c r="D95" i="1" l="1"/>
  <c r="D72" i="1"/>
  <c r="D91" i="1"/>
  <c r="D71" i="1"/>
  <c r="D119" i="1" l="1"/>
  <c r="D105" i="1" l="1"/>
  <c r="D104" i="1" s="1"/>
  <c r="D66" i="1"/>
  <c r="D60" i="1" s="1"/>
  <c r="D23" i="1"/>
  <c r="D27" i="1" s="1"/>
  <c r="D61" i="1" l="1"/>
  <c r="D44" i="1"/>
  <c r="D153" i="1" s="1"/>
</calcChain>
</file>

<file path=xl/sharedStrings.xml><?xml version="1.0" encoding="utf-8"?>
<sst xmlns="http://schemas.openxmlformats.org/spreadsheetml/2006/main" count="156" uniqueCount="150">
  <si>
    <t>Návrh na použití:</t>
  </si>
  <si>
    <t>Odbor</t>
  </si>
  <si>
    <t>Celkem  požadavky</t>
  </si>
  <si>
    <t xml:space="preserve">Výkupy pozemků pod silnicemi II. a III. třídy </t>
  </si>
  <si>
    <t>Vyplacení prostředků příjemci podpory c.m.l. SYSTÉM s.r.o.</t>
  </si>
  <si>
    <t>KIDSOK</t>
  </si>
  <si>
    <t>Požadavek</t>
  </si>
  <si>
    <t>Svědkové starých časů</t>
  </si>
  <si>
    <t>Spolufinancování investičních akcí realizovaných z dotace SFDI</t>
  </si>
  <si>
    <t>Výdaje na nové investiční akce a na akce přecházející z roku 2015</t>
  </si>
  <si>
    <t>přecházející akce:</t>
  </si>
  <si>
    <t>nové akce:</t>
  </si>
  <si>
    <t>Nové investiční akce příspěvkových organizací</t>
  </si>
  <si>
    <t>oblast školství:</t>
  </si>
  <si>
    <t>oblast sociální:</t>
  </si>
  <si>
    <t>oblast kultury:</t>
  </si>
  <si>
    <t>Přispěvkové organizace v oblasti kultury</t>
  </si>
  <si>
    <t>a) Odrlice - průtah - navýšení ceny</t>
  </si>
  <si>
    <t>b) kř. III/44441 - Litovel, mosty ev. č. 635-012,013 (navýšení ceny)</t>
  </si>
  <si>
    <t>oblast zdravotnictví:</t>
  </si>
  <si>
    <t xml:space="preserve">Neinvestiční požadavky </t>
  </si>
  <si>
    <t>Neinvestiční požadavky celkem</t>
  </si>
  <si>
    <t>Investiční požadavky</t>
  </si>
  <si>
    <t>Investiční požadavky celkem</t>
  </si>
  <si>
    <t xml:space="preserve">Zůstatek bankovních účtů Olomouckého kraje k 31.12.2015 a finanční vypořádání </t>
  </si>
  <si>
    <t>Odbor majetkový, právní a správních činností</t>
  </si>
  <si>
    <t>Odbor školství, sportu a kultury</t>
  </si>
  <si>
    <t>Odbor veřejných zakázek a investic</t>
  </si>
  <si>
    <t>Odbor podpory řízení příspěvkových organizací</t>
  </si>
  <si>
    <t>Odbor dopravy a silničního hospodářství</t>
  </si>
  <si>
    <t>Odbor strategického rozvoje kraje</t>
  </si>
  <si>
    <t>1.</t>
  </si>
  <si>
    <t>2.</t>
  </si>
  <si>
    <t>3.</t>
  </si>
  <si>
    <t>4.</t>
  </si>
  <si>
    <t>5.</t>
  </si>
  <si>
    <t>6.</t>
  </si>
  <si>
    <t>7.</t>
  </si>
  <si>
    <t>8.</t>
  </si>
  <si>
    <t>9.</t>
  </si>
  <si>
    <t>10.</t>
  </si>
  <si>
    <t>11.</t>
  </si>
  <si>
    <t>12.</t>
  </si>
  <si>
    <t>13.</t>
  </si>
  <si>
    <t>Odbor škosltví, sportu a kultury</t>
  </si>
  <si>
    <t>Příloha č. 1: Seznam požadavků</t>
  </si>
  <si>
    <t>a) Škola Žerotín, oprava silnice ul. Kavaleristů</t>
  </si>
  <si>
    <t>b) Prostějov, úprava křižovatky ul. Olomoucká x Edvarda Valenty</t>
  </si>
  <si>
    <t>c) Kostelec na Hané - průtah</t>
  </si>
  <si>
    <t>d) Pavlovice u Přerova - Hradčany</t>
  </si>
  <si>
    <t>a) Vědecká knihovna Olomouc - posílení provozu digitalizačního pracoviště (krajská digitalizační jednotka) o 2 pracovníky</t>
  </si>
  <si>
    <t>d) Penzion pro důchodce Loštice - zateplení 1. PP - z důvodu problému na stavbě byla uplatněna pozastávka na provedené práce a budou nutné vícepráce</t>
  </si>
  <si>
    <t>e)II/369 Hanušovice - křižovatka I/11 - na akci kluzné termíny plnění, nebylo v roce 2015 fakturováno</t>
  </si>
  <si>
    <t>Dotace na realizaci přípravné fáze projektu "Národní olympijské centrum v Prostějově"</t>
  </si>
  <si>
    <t>Vyplacení autorských odměn členům redakční rady knihy. Odměny byly vázány na vydání knihy, ta však vyšla na konci prosince, tudíž k vyplacení odměn nedošlo v roce 2015.</t>
  </si>
  <si>
    <t>g) Ochodní akademie Olomouc - realizace akce "Výměna svítidel - tělocvična, tř. Spojenců 16a" schválena usnesením Zastupitelstva Olomouckého kraje UZ/18/14/2015 ze dne 18.12.2015, prostředky OK ve výši 450 tis. Kč, škola požádala  o navýšení rozpočtu na akci o 500 tis. Kč, a to z důvodu odborného posouzení (současná elektroinstalace vykazuje značnou poruchovost a nevyhovuje již technickým a bezpečnostním normám)</t>
  </si>
  <si>
    <t xml:space="preserve">Rada Olomouckého kraje svým usnesením UR/88/14/2016 ze dne 4.2.2016 souhlasila se seznamem 15 akcí spolufinancovaných v roce 2016 ze SFDI. Realizátorem všech 15 akcí spolufinancovaných z rozpočtu SFDI v roce 2016 bude Správa silnic Olomouckého kraje. </t>
  </si>
  <si>
    <t>ch) Projektová příprava na realizaci projektových záměrů škol do ITI - v souvislosti s přípravou projektů plánovaných k podání žádosti o dotaci v rámci ITI Olomoucké aglomerace, oblast "Podpora technického vzdělávání" (ROK 3.9.2015), je navrženo vyčlenit finanční prostředky na projektovou přípravu následujících projektů:</t>
  </si>
  <si>
    <t>c) Gymnázium Olomouc-Hejčín - řešení havarijního stavu diskového pole včetně konektivity ve škole, které tvoří centrum infrastruktury gymnázia a při poruše hrozí ztráta všech údajů a dat školy</t>
  </si>
  <si>
    <t>d) Gymnázium Olomouc-Hejčín - oprava havarijního stavu elektroinstalace a svítidel, včetně topidel v tělocvičně (nevyhovující elektroinstalace z roku 1956)</t>
  </si>
  <si>
    <t>f) Obchodní akademie Olomouc - oprava původního sociálního zařízení v tělocvičně školy (kompletní oprava sprch, sociálního zařízení včetně zařizovacích předmětů)</t>
  </si>
  <si>
    <t>ch) Gymnázium Jiřího Wolkera Prostějov - realizace akce "Výměna oken" schválena usnesením Zastupitelstva Olomouckého kraje UZ/18/14/2015 ze dne 18.12.2015, prostředky OK ve výši 400 000,00 Kč (spolufinancování PO ve výši 100 tis. Kč), škola požádala o navýšení rozpočtu na akci  o 800 000,00 Kč, a to z důvodu odborného posouzení</t>
  </si>
  <si>
    <t>a) Vincentinum - poskytovatel sociálních služeb Šternberk - realizace akce "Kolejnicový přepravní systém" (přepravní systém pro imobilní pacienty) schválena usnesením Zastupitelstva Olomouckého kraje UZ/18/14/2015 ze dne 18.12.2015, prostředky OK ve výši 850 tis. Kč, organizace požádala o navýšení rozpočtu na akci  o 1 650 tis. Kč, původní realizace rozložena na 3 etapy v letech 2016-2018 (celkové náklady 2 500 tis. Kč), je však vhodné akci realizovat najednou</t>
  </si>
  <si>
    <t>b) Muzeum Komenského v Přerově - realizace akce "Oprava střechy budovy restaurace na hradě Helfštýn" schválena usnesením Zastupitelstva Olomouckého kraje UZ/18/14/2015 ze dne 18.12.2015, prostředky OK ve výši 290 tis. Kč (spolufinancování PO ve výši 200 tis. Kč), organizace požádala  o navýšení rozpočtu na akci o 240 tis. Kč, a to na základě zpracovaného položkového rozpočtu z ledna 2016</t>
  </si>
  <si>
    <t>c) Archeologické centrum Olomouc - multifunkční tiskové a dokumentové řešení (nákup multifunkční modulární A3/A4 tiskárny/kopírky/skeneru), stávájící multifunkční zařízení již dosluhuje, jeho provoz a údržba je stále nákladnější</t>
  </si>
  <si>
    <t>b) Vlastivědné muzeum Jesenicka - navýšení finančních prostředků na zabezpečení provozních nákladů - úhrada nájemného</t>
  </si>
  <si>
    <t xml:space="preserve">a) doplatek dopravci VYDOS BUS, a.s. a Autodoprava Tesař - organizace odvedly finanční prostředky na účet kraje dříve, než bylo provedeno finanční vypořádání </t>
  </si>
  <si>
    <t>b) protarifovací ztráta roku 2015 - organizace odvedla na účet kraje finanční prostředky dříve, než bylo provedeno finanční vypořádání (ve smlouvě je uvedeno, že pokud je vyplacená záloha na protarifovací ztrátu nižší než skutečná protarifovací ztráta, je objednatel povinen tento rozdíl uhradit)</t>
  </si>
  <si>
    <t>c) elektrizace tratě 293 (na železnici Desná dopravcem ČD a.s., nasazení nových vozových jednotek - elektrické - měsíc 6-12/2016)</t>
  </si>
  <si>
    <t>KIDSOK - zohlednění inflace u dopravce ČD, a.s.</t>
  </si>
  <si>
    <t>oblast školství</t>
  </si>
  <si>
    <t>oblast dopravy</t>
  </si>
  <si>
    <t>a) Bedihošť - průtah, II. etapa - akce o nákladech cca 10 mil. Kč - dofinancování bude zajištěno z již schválené akce Klenovice-Ivaň, která nebude realizována v plném rozsahu</t>
  </si>
  <si>
    <t>e) Bludov</t>
  </si>
  <si>
    <t>f) Vojtovice (návaznost MK)</t>
  </si>
  <si>
    <t>g) Nová PD, vyhodnocení stavebního stavu silnic II. třídy, aktualizace pasportu silnic</t>
  </si>
  <si>
    <t>h) Pokrytí nákladů (podíl kraje a NN) na akci z IROP - Most ev.č. 644-007 Újezd u Mohelnice</t>
  </si>
  <si>
    <t>ch) Nákup 1 ks automobilového podvozku 4x4, nástavba sypač inertních materiálů, vysprávková souprava pro provádění penetračních vysprávek - TURBO, čelní segmentová radlice (SU)</t>
  </si>
  <si>
    <t>i) 1 ks univerzální nosič nářadí automobilového typu 4x4, chemický sypač (PV)</t>
  </si>
  <si>
    <t>b) Gymnázium Olomouc - Hejčín - revitalizace sportovního areálu - zpracování PD na revitalizaci stávajícího, nevyhovujícího sportovního areálu</t>
  </si>
  <si>
    <t>c) Gymnázium, Olomouc, Čajkovského 9 - výměna topného systému - zpracování PD na  výměnu topného systému, radiátorů a rozvodů, včetně regulačních hlavic (stáří přes 40 let)</t>
  </si>
  <si>
    <t>h) Projektová příprava na Realizaci energeticky úsporných opatření (REÚO) - nutné podklady projektů pro žádosti o dotaci z OPŽP - za účelem podání žádostí o dotaci na výměnu okenních výplní a zateplení objektů vybranných příspěvkových organizací je nutno zajistit zpracování potřebných PD, z toho důvodu je na základě projednání ROK z 10.12.2015 navrženo vyčlenit finanční prostředky na PD následujícíh projektů:</t>
  </si>
  <si>
    <t xml:space="preserve">f) Střední průmyslová škola a Střední odborné učiliště,Uničov, Školní 164 - školní kuchyň a jídelna - v roce 2012 byla zpracována PD na rekonstrukci školní kuchyně, vzhledem k nových skutečnost je nutné provést aktualizaci PD </t>
  </si>
  <si>
    <t>a) Střední škola, Základní škola a Mateřská škola prof. V. Vejdovského Olomouc - úprava venkovních ploch areálu odloučeného pracoviště SŠ, Gorazdovo náměstí 1, Olomouc - zpracování PD na úpravu venkovních ploch areálu odloučeného pracoviště SŠ, Gorazdovo náměstí 1, Olomouc  (rekonstrukce a výstavba komunikací, parkovacích stání a víceúčelové hřiště), důvodem je vyřešení nevhodné organizace dopravy v areálu a sportovní využití plochy pro žáky školy</t>
  </si>
  <si>
    <t>d) Základní škola a Mateřská škola logopedická Olomouc - 2. oddělení krajské mateřské školky - jedná se o provedení stavebních úprav za účelem vzniku 2. oddělení krajské mateřské školky</t>
  </si>
  <si>
    <t>e) Střední průmyslová škola strojnická Olomouc - rozšíření učeben - zpracování PD na vybudování přístavby učeben, a to z důvodu nedostatku výukových prostor</t>
  </si>
  <si>
    <t>g) Střední škola zemědělská a zahradnická Olomouc - podlaha tělocvičny - odstranění havarijního stavu podlahy tělocvičny, jedná se o výměnu nevyhovující a poškozené podlahy, povrch podlahy je velmi nerovný a hrozí úrazy dětí (tělocvična je využívána školou, odpoledne veřejností, a to včetně víkendů)</t>
  </si>
  <si>
    <t>a) Střední průmyslová škola elektrotechnická Mohelnice, Gen. Svobody 2  - Rekonstrukce venkovní kanalizace SPŠE Mohelnice, akce měla být dokončena v roce 2015, ale z důvodu špatných klimatických podmínek byl termín dokončení posunut na duben 2016</t>
  </si>
  <si>
    <t>b) Realizace energeticky úsporných opatření - Střední průmyslová škola Hranice - usnesením Zastupitelstva Olomouckého kraje UZ/18/14/2015 ze dne 18.12.2015 schváleny prostředky na zpracování PD na zateplení objektu ve výši 19 tis. Kč, navýšení rozpočtu o 23,4 tis. Kč (akce měla být dokončena v roce 2015, termíny plnění a na ně vázané úhrady z důvodu zpracování doplňkové PD posunuty do roku 2016)</t>
  </si>
  <si>
    <t>c) Realizace energeticky úsporných opatření - Odborné učiliště a Praktická škola Lipová Lázně - usnesením Zastupitelstva Olomouckého kraje UZ/18/14/2015 ze dne 18.12.2015 schváleny prostředky na zpracování PD na zateplení objektu ve výši 25 tis. Kč, navýšení rozpočtu o 48,4 tis. Kč (akce měla být dokončena v roce 2015, termíny plnění a na ně vázané úhrady z důvodu zpracování doplňkové PD posunuty do roku 2016)</t>
  </si>
  <si>
    <t>Rozpracované a nové investiční akce - Správa silnic Olomouckého kraje</t>
  </si>
  <si>
    <t>Projektová příprava na realizaci projektových záměrů škol do ITI</t>
  </si>
  <si>
    <t>V souvislosti s přípravou projektů plánovaných k podání žádosti o dotaci v rámci ITI Olomoucké aglomerace, oblast "Podpora technického vzdělávání" (ROK 3.9.2015), je navrženo vyčlenit finanční prostředky na projektovou přípravu následujících projektů:</t>
  </si>
  <si>
    <t>a) Sigmundova střední škola strojírenská Lutín - Modernizace strojního parku</t>
  </si>
  <si>
    <t>b) Gymnázium Olomouc-Hejčín - Modernizace učeben, vybavení a vnitřní konektivity školy</t>
  </si>
  <si>
    <t>- SPŠ Přerov - Modernizace laboratoří elektrotechniky a strojírenství - 400 000,00 Kč</t>
  </si>
  <si>
    <t>- OA Mohelnice - Výměna elektrických rozvodů a modernizace vnitřní konektivity školy - 200 000,00 Kč</t>
  </si>
  <si>
    <t>- Sigmundova SŠ strojírenská, Lutín - Modernizace školních dílen jako centrum odborné přípravy - 1 000 000,00 Kč</t>
  </si>
  <si>
    <t>- Olomoucký kraj - Bezbariérové úpravy školských zařízení v Olomouckém kraji - 400 000,00 Kč</t>
  </si>
  <si>
    <t xml:space="preserve">oblast sociální </t>
  </si>
  <si>
    <t>b) Domov seniorů Prostějov - zpracování PD k akci "Modernizace sociálních zařízení", vybudování bezbariérových koupelen a WC je navrhováno formou modernizace stávajících nevyhovujících dispozičních řešení koupelen a WC na všech pokojích uživatelů a na pracovnách sester (s tím spojená nutná výměna elektroinstalace, rozšíření vstupních dveřních otvorů) - ISPROFIN</t>
  </si>
  <si>
    <t>a) Klíč - centrum sociálních služeb - zpracování PD k akci "Rekonstrukce budovy denního stacionáře Domino, Selské náměstí 48/69, Olomouc"  - ISPROFIN</t>
  </si>
  <si>
    <t>c) Nové Zámky - poskytovatel sociálních služeb - nákup nemovitostí v rámci transformačního procesu, včetně nákupu vnitřního vybavení</t>
  </si>
  <si>
    <t>b) Domov pro seniory Červenka - nákup nové pračky, u jedné ze stávajích praček ložního prádla došlo k rozsáhlé technické poruše, na základě odborného posudku by oprava byla ve výši cca 67 tis. Kč, vzhledem ke stáří pračky by oprava byla nerentabilní</t>
  </si>
  <si>
    <t>oblast zdravotnictví</t>
  </si>
  <si>
    <t>b) Střední škola, Základní škola a Mateřská škola prof. V. Vejdovského Olomouc - přemístění učebního oboru cukrář z Trnkové ulice do prostor SŠ, ZŠ a MŠ prof. V. Vejdovského na Gorazdově náměstí</t>
  </si>
  <si>
    <t>e) Střední škola gastronomie a farmářství Jeseník - škola potřebuje pro potřeby odborného výcviku provést výměnu zastaralé pece za novou horkovzdušnou pec</t>
  </si>
  <si>
    <t>h) Střední škola, Základní škola, Mateřská škola a Dětský domov Zábřeh - realizace akce "Oprava elektroinstalací Dílny, tělocvična, DD" schválena usnesením Zastupitelstva Olomouckého kraje UZ/18/14/2015 ze dne 18.12.2015, prostředky OK ve výši 250 tis. Kč, škola požádala o navýšení rozpočtu na akci o 700 tis. Kč, a to z důvodu odborného posouzení</t>
  </si>
  <si>
    <t>i) Střední škola zemědělská Přerov - pro zajištění odborného výcviku pro nové obory je nutné nakoupit mikrobus, malou mechanizaci, mobilní pastevní technologii, strojní líhně a vybavení včelaře</t>
  </si>
  <si>
    <t>a) Zdravotnická záchranná služba Olomouckého kraje - nákup ochranných osobních pracovních prostředků (v roce 2015 vystrojena jen část ZZS OK)</t>
  </si>
  <si>
    <t>b) Zdravotnická záchranná služba Olomouckého kraje - záložní systém ZOS pro ZZS OK v případě havárie - zakoupením mobilní komunikační a informační techniky pro exponovaná území bude urychlena výměna zdravotnických informací o ošetřovaném pacientovi, což výrazně přispěje ke zkvalitnění péče a snížení rizika komplikací či dokonce úmrtí pacientů</t>
  </si>
  <si>
    <t>c) Zdravotnická záchranná služba Olomouckého kraje - dezinfekce sanitek OXYPHARM (automatická mobilní bio dezinfekce do vozů ZZS OK)</t>
  </si>
  <si>
    <t>a) Zdravotnická záchranná služba OK - výstavba dvougaráže výjezdové základny v Hanušovicích (rekonstrukce stávající kočárkárny pro vozdidla ZZS OK včetně zázemí)</t>
  </si>
  <si>
    <t>j)  1 ks automobil pro nízkorychlostní vážení TNV (SU)</t>
  </si>
  <si>
    <t>k) 2 ks traktor, sekačka travních porostů (JE, PV)</t>
  </si>
  <si>
    <t>- REÚO - SŠ technická a zemědělská Mohelnice (škola a díny) - 320 000,00 Kč</t>
  </si>
  <si>
    <t>- REÚO - SŠ lesnická Šternberk (škola a domov mládeže) - 380 000,00 Kč</t>
  </si>
  <si>
    <t>- REÚO - SPŠ elektrotechnická Mohelnice (škola, dílny) - 500 000,00 Kč</t>
  </si>
  <si>
    <t>- REÚO - SOŠ Šumperk (zateplení tělocvičny vč. Stavebních úprav) - 600 000,00 Kč</t>
  </si>
  <si>
    <t>- REÚO - SŠ, ZŠ a MŠ Prostějov (budova MŠ na ul. St. Manharda) - 500 000,00 Kč</t>
  </si>
  <si>
    <t>b) Velký Týnec, Čechovice - rekonstrukce silnic, I. etapa - akce o předpokládaných nákladech cca 30 mil. Kč, dofinancování bude zajištěno z již schválené akce Klenovice-Ivaň, která nebude realizována v plném rozsahu</t>
  </si>
  <si>
    <t>a) Obchodní akademie Prostějov - celková rekonstrukce vodovodních rozvodů a sociálních zařízení, vzhledem ke stáří vodovodního řádu hrozí opakované havárie (vytopení budovy)</t>
  </si>
  <si>
    <t>d) Odborný léčebný ústav Paseka - posílení výkonu kotelny (posílením kapacity kotelny bude nahrazeno potřebné množství tepla chybějící výstavbou centrální jídelny pacientů a rekonstrukcí budovy "C")</t>
  </si>
  <si>
    <t>e) Odborný léčebný ústav Paseka - dodávka a montáž protipožární přepážky s automat. protipožárními dveřmi budova "E"</t>
  </si>
  <si>
    <t>f) Odborný léčebný Paseka - nákup a uvedení do provozu rehabilitační vany, obnova stávajícího zařízení hypoterapie</t>
  </si>
  <si>
    <t>g) Odborný léčebný Paseka - obnova stávajícího elektroléčebného přístroje-multifunkčního</t>
  </si>
  <si>
    <t>h) Odborný léčebný ústav Paseka - obnova stávajícího elektroléčebného přístroje-multifunkčního, včetně bezobslužné UZ hlavice</t>
  </si>
  <si>
    <t>ch) Odborný léčebný Paseka - nákup nemocničních lůžkek LATERA (9 ks)</t>
  </si>
  <si>
    <t>i) Odborný léčebný ústav Paseka - nákup 3 ks lůžek pro pacienty s váhou vyšší jak 150 kg (2 ks na pracoviště Paseka a 1 ks na pracoviště Moravský Beroun)</t>
  </si>
  <si>
    <t>j) Odborný léčebný ústav Paseka - nákup a uvedení do provozu mobilního koupacího lůžka</t>
  </si>
  <si>
    <t>k) Odborný léčebný ústav Paseka - nákup a uvedení do provozu nového lisu na prádlo pro potřeby prádelny OLÚ</t>
  </si>
  <si>
    <t>l) Odborný léčebný ústav Paseka - nákup nového čajovaru pro nově rekonstruované oddělení pracoviště Moravský Beroun</t>
  </si>
  <si>
    <t>m) Odborný léčebný ústav Paseka - nákup banketového vozíku pro potřeby stravovacího provozu</t>
  </si>
  <si>
    <t>n) Odborný léčebný ústav Paseka - realizace akce "Redcord systém - závěsné zařízení" schválena usnesením Zastupitelstva Olomouckého kraje UZ/18/14/2015 ze dne 18.12.2015, prostředky OK ve výši 120 tis. Kč, organizace požádala o navýšení rozpočtu na akci o 300 tis. Kč</t>
  </si>
  <si>
    <t>o) Odborný léčebný ústav Paseka - rehabilitační korzet, dokoupení příslušenství k Track60, aby bylo dosaženo plné funkčnosti zařízení</t>
  </si>
  <si>
    <t>p) Dětské centrum Ostrůvek - rekonstrukce kotelny pracoviště Dr. E. Beneše 13, Šumperk - výměna 2 kotlů včetně komínových vložek, 2 ks nádob pro ohřev vody, oprava zdiva a podlahy, rekonstrukce elektroinstalace</t>
  </si>
  <si>
    <t>Rada Olomouckého kraje dne 22.2.2016 svým usnesením č. UR/90/30/2016 rozhodla, že Olomoucký kraj proplatí příjemci podpory částku 93 220,00 Kč z rozpočtu Olomouckého kraje, a to z přebytku hospodaření za rok 2015.</t>
  </si>
  <si>
    <t>f) II/570 Slatinice - Olomouc - usnesením Zastupitelstva Olomouckého kraje UZ/18/14/2015 ze dne 18.12.2015 schváleny prostředky na rozpracovanou PD ve výši 1 694 tis. Kč, navýšení rozpočtu o 163,3 tis. Kč (bude uzavřen dodatek na posunutí termínů plnění a na nich vázaných plateb)</t>
  </si>
  <si>
    <t>g) III/4436 Toveř - Dolany - usnesením Zastupitelstva Olomouckého kraje UZ/18/14/2015 ze dne 18.12.2015 schváleny prostředky na rozpracovanou PD ve výši 439 tis. Kč, navýšení rozpočtu o 629 tis. Kč (uzavřen dodatek na posunutí termínů plnění a na nich vázaných plateb)</t>
  </si>
  <si>
    <t>h)II/444 Šternberk - průtah - usnesením Zastupitelstva Olomouckého kraje UZ/18/14/2015 ze dne 18.12.2015 schváleny prostředky na rozpracovanou PD ve výši 572 tis. Kč, navýšení rozpočtu o 457,9 tis. Kč (bude uzavřen dodatek na posunutí termínů plnění a na nich vázaných plateb)</t>
  </si>
  <si>
    <t>ch) Olomoucký kraj - Odborný léčebný ústav Paseka prac. Moravský Beroun - vybudování plynových kotelen - realizace akce schválena usnesením Zastupitelstva Olomouckého kraje UZ/18/14/2015 ze dne 18.12.2015, podíl OK ve výši 1 233 tis. Kč, navýšení podílu OK o 5 000 tis. Kč (dle zpracované PD bude akce nákladnější než se předpokládalo při tvorbě rozpočtu na rok 2016)</t>
  </si>
  <si>
    <t xml:space="preserve">Nerozděleno - rezerva Olomouckého kraje </t>
  </si>
  <si>
    <t xml:space="preserve">Odbor ekonomický </t>
  </si>
  <si>
    <t xml:space="preserve">14. </t>
  </si>
  <si>
    <t>Dotace bude poskytnuta v návaznosti na dotaci z MŠMT</t>
  </si>
  <si>
    <t>Použitelný zůstatek bankovních účtů k 31.12.2015</t>
  </si>
  <si>
    <t>Celkem k použití v rozpočtu roku 2016</t>
  </si>
  <si>
    <t>Rezerva na opravy a údržbu majetku v rámci projektu "Brána poznání otevřena"</t>
  </si>
  <si>
    <t xml:space="preserve">V roce 2010 byla dokončena investiční akce "Brána poznání otevřena", která byla financována z prostředků EHP/Norsko. Dle podmínek finančních mechanismů EHP/Norsko je Olomoucký kraj povinen zajistit údržbu tohoto majektu. Na údržbu majetku je Olomoucký kraj povinen každoročně vyčlenit částku 650 tis.Kč, a to od roku 2010 po dobu 10 let. V rozpočtu roku 2016 je vyčleněna částka 650 tis.Kč, zbývá vyčlenit finanční prostředky za období 2010-2015. </t>
  </si>
  <si>
    <t>a) Vlastivědné muzeum Olomouc - oprava vstupních bran do parku v Čechách pod Kosířem (výměna poškozených pískovcových prvků, oprava zdiva a rekonstrukce kovových bran včetně nátěru)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</si>
</sst>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Kč&quot;;[Red]\-#,##0.00\ &quot;Kč&quot;"/>
    <numFmt numFmtId="164" formatCode="#,##0.00\ &quot;Kč&quot;"/>
  </numFmts>
  <fonts count="24" x14ac:knownFonts="1">
    <font>
      <sz val="10"/>
      <name val="Arial"/>
      <charset val="238"/>
    </font>
    <font>
      <sz val="10"/>
      <name val="Arial"/>
      <family val="2"/>
      <charset val="238"/>
    </font>
    <font>
      <sz val="8"/>
      <name val="Arial"/>
      <family val="2"/>
      <charset val="238"/>
    </font>
    <font>
      <sz val="12"/>
      <name val="Arial"/>
      <family val="2"/>
      <charset val="238"/>
    </font>
    <font>
      <b/>
      <sz val="12"/>
      <name val="Arial"/>
      <family val="2"/>
      <charset val="238"/>
    </font>
    <font>
      <b/>
      <sz val="10"/>
      <name val="Arial"/>
      <family val="2"/>
      <charset val="238"/>
    </font>
    <font>
      <b/>
      <u val="double"/>
      <sz val="13"/>
      <name val="Arial"/>
      <family val="2"/>
      <charset val="238"/>
    </font>
    <font>
      <sz val="12"/>
      <name val="Arial"/>
      <family val="2"/>
      <charset val="238"/>
    </font>
    <font>
      <b/>
      <i/>
      <u/>
      <sz val="12"/>
      <name val="Arial"/>
      <family val="2"/>
      <charset val="238"/>
    </font>
    <font>
      <sz val="11"/>
      <name val="Arial"/>
      <family val="2"/>
      <charset val="238"/>
    </font>
    <font>
      <i/>
      <sz val="12"/>
      <name val="Arial"/>
      <family val="2"/>
      <charset val="238"/>
    </font>
    <font>
      <b/>
      <sz val="11"/>
      <name val="Arial"/>
      <family val="2"/>
      <charset val="238"/>
    </font>
    <font>
      <b/>
      <i/>
      <sz val="10"/>
      <name val="Arial"/>
      <family val="2"/>
      <charset val="238"/>
    </font>
    <font>
      <b/>
      <u val="double"/>
      <sz val="10"/>
      <name val="Arial"/>
      <family val="2"/>
      <charset val="238"/>
    </font>
    <font>
      <b/>
      <sz val="10"/>
      <name val="Arial"/>
      <family val="2"/>
      <charset val="238"/>
    </font>
    <font>
      <sz val="10"/>
      <name val="Arial"/>
      <family val="2"/>
      <charset val="238"/>
    </font>
    <font>
      <b/>
      <sz val="14"/>
      <name val="Arial"/>
      <family val="2"/>
      <charset val="238"/>
    </font>
    <font>
      <b/>
      <u val="double"/>
      <sz val="12"/>
      <name val="Arial"/>
      <family val="2"/>
      <charset val="238"/>
    </font>
    <font>
      <b/>
      <i/>
      <sz val="12"/>
      <name val="Arial"/>
      <family val="2"/>
      <charset val="238"/>
    </font>
    <font>
      <b/>
      <i/>
      <sz val="16"/>
      <name val="Arial"/>
      <family val="2"/>
      <charset val="238"/>
    </font>
    <font>
      <i/>
      <sz val="16"/>
      <name val="Arial"/>
      <family val="2"/>
      <charset val="238"/>
    </font>
    <font>
      <b/>
      <sz val="16"/>
      <name val="Arial"/>
      <family val="2"/>
      <charset val="238"/>
    </font>
    <font>
      <sz val="13"/>
      <name val="Arial"/>
      <family val="2"/>
      <charset val="238"/>
    </font>
    <font>
      <i/>
      <sz val="10"/>
      <name val="Arial"/>
      <family val="2"/>
      <charset val="238"/>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indexed="64"/>
      </top>
      <bottom style="double">
        <color indexed="64"/>
      </bottom>
      <diagonal/>
    </border>
    <border>
      <left/>
      <right/>
      <top/>
      <bottom style="thin">
        <color indexed="64"/>
      </bottom>
      <diagonal/>
    </border>
    <border>
      <left/>
      <right/>
      <top style="double">
        <color indexed="64"/>
      </top>
      <bottom/>
      <diagonal/>
    </border>
    <border>
      <left/>
      <right/>
      <top/>
      <bottom style="double">
        <color indexed="64"/>
      </bottom>
      <diagonal/>
    </border>
  </borders>
  <cellStyleXfs count="1">
    <xf numFmtId="0" fontId="0" fillId="0" borderId="0"/>
  </cellStyleXfs>
  <cellXfs count="77">
    <xf numFmtId="0" fontId="0" fillId="0" borderId="0" xfId="0"/>
    <xf numFmtId="0" fontId="4" fillId="0" borderId="0" xfId="0" applyFont="1"/>
    <xf numFmtId="0" fontId="5" fillId="0" borderId="0" xfId="0" applyFont="1" applyFill="1" applyAlignment="1">
      <alignment vertical="center"/>
    </xf>
    <xf numFmtId="0" fontId="9" fillId="0" borderId="0" xfId="0" applyFont="1" applyAlignment="1">
      <alignment horizontal="center"/>
    </xf>
    <xf numFmtId="0" fontId="11" fillId="0" borderId="0" xfId="0" applyFont="1" applyFill="1" applyAlignment="1">
      <alignment horizontal="center" vertical="center"/>
    </xf>
    <xf numFmtId="0" fontId="15" fillId="0" borderId="0" xfId="0" applyFont="1"/>
    <xf numFmtId="0" fontId="4" fillId="0" borderId="0" xfId="0" applyFont="1" applyFill="1" applyAlignment="1">
      <alignment horizontal="justify" vertical="center" wrapText="1"/>
    </xf>
    <xf numFmtId="0" fontId="10" fillId="0" borderId="0" xfId="0" applyFont="1" applyFill="1" applyAlignment="1">
      <alignment horizontal="justify" vertical="center" wrapText="1"/>
    </xf>
    <xf numFmtId="0" fontId="16" fillId="2" borderId="0" xfId="0" applyFont="1" applyFill="1" applyAlignment="1"/>
    <xf numFmtId="0" fontId="1" fillId="2" borderId="0" xfId="0" applyFont="1" applyFill="1"/>
    <xf numFmtId="0" fontId="0" fillId="2" borderId="0" xfId="0" applyFill="1"/>
    <xf numFmtId="0" fontId="9" fillId="2" borderId="0" xfId="0" applyFont="1" applyFill="1" applyAlignment="1"/>
    <xf numFmtId="0" fontId="6" fillId="2" borderId="0" xfId="0" applyFont="1" applyFill="1" applyAlignment="1"/>
    <xf numFmtId="0" fontId="13" fillId="2" borderId="0" xfId="0" applyFont="1" applyFill="1"/>
    <xf numFmtId="0" fontId="6" fillId="2" borderId="0" xfId="0" applyFont="1" applyFill="1"/>
    <xf numFmtId="0" fontId="5" fillId="2" borderId="0" xfId="0" applyFont="1" applyFill="1"/>
    <xf numFmtId="164" fontId="4" fillId="2" borderId="0" xfId="0" applyNumberFormat="1" applyFont="1" applyFill="1" applyBorder="1" applyAlignment="1">
      <alignment horizontal="right" shrinkToFit="1"/>
    </xf>
    <xf numFmtId="0" fontId="7" fillId="2" borderId="0" xfId="0" applyFont="1" applyFill="1"/>
    <xf numFmtId="0" fontId="4" fillId="2" borderId="0" xfId="0" applyFont="1" applyFill="1"/>
    <xf numFmtId="0" fontId="3" fillId="2" borderId="0" xfId="0" applyFont="1" applyFill="1" applyAlignment="1"/>
    <xf numFmtId="164" fontId="4" fillId="2" borderId="0" xfId="0" applyNumberFormat="1" applyFont="1" applyFill="1"/>
    <xf numFmtId="164" fontId="17" fillId="2" borderId="0" xfId="0" applyNumberFormat="1" applyFont="1" applyFill="1"/>
    <xf numFmtId="8" fontId="3" fillId="2" borderId="0" xfId="0" applyNumberFormat="1" applyFont="1" applyFill="1"/>
    <xf numFmtId="164" fontId="8" fillId="2" borderId="0" xfId="0" applyNumberFormat="1" applyFont="1" applyFill="1" applyAlignment="1">
      <alignment horizontal="center" vertical="center" wrapText="1"/>
    </xf>
    <xf numFmtId="164" fontId="4" fillId="2" borderId="0" xfId="0" applyNumberFormat="1" applyFont="1" applyFill="1" applyAlignment="1"/>
    <xf numFmtId="164" fontId="4" fillId="0" borderId="0" xfId="0" applyNumberFormat="1" applyFont="1" applyFill="1" applyAlignment="1"/>
    <xf numFmtId="164" fontId="4" fillId="0" borderId="0" xfId="0" applyNumberFormat="1" applyFont="1"/>
    <xf numFmtId="0" fontId="14" fillId="2" borderId="0" xfId="0" applyFont="1" applyFill="1"/>
    <xf numFmtId="0" fontId="9" fillId="2" borderId="0" xfId="0" applyFont="1" applyFill="1"/>
    <xf numFmtId="164" fontId="5" fillId="0" borderId="0" xfId="0" applyNumberFormat="1" applyFont="1" applyFill="1" applyAlignment="1">
      <alignment vertical="center"/>
    </xf>
    <xf numFmtId="164" fontId="10" fillId="2" borderId="0" xfId="0" applyNumberFormat="1" applyFont="1" applyFill="1" applyAlignment="1">
      <alignment horizontal="right"/>
    </xf>
    <xf numFmtId="0" fontId="19" fillId="2" borderId="0" xfId="0" applyFont="1" applyFill="1" applyBorder="1"/>
    <xf numFmtId="0" fontId="20" fillId="2" borderId="0" xfId="0" applyFont="1" applyFill="1" applyBorder="1"/>
    <xf numFmtId="0" fontId="18" fillId="0" borderId="0" xfId="0" applyFont="1" applyFill="1" applyAlignment="1">
      <alignment horizontal="justify" vertical="center" wrapText="1"/>
    </xf>
    <xf numFmtId="164" fontId="10" fillId="2" borderId="0" xfId="0" applyNumberFormat="1" applyFont="1" applyFill="1" applyAlignment="1">
      <alignment horizontal="right" vertical="top"/>
    </xf>
    <xf numFmtId="164" fontId="10" fillId="0" borderId="0" xfId="0" applyNumberFormat="1" applyFont="1" applyFill="1" applyAlignment="1">
      <alignment horizontal="right" vertical="top"/>
    </xf>
    <xf numFmtId="164" fontId="18" fillId="2" borderId="0" xfId="0" applyNumberFormat="1" applyFont="1" applyFill="1" applyAlignment="1">
      <alignment horizontal="right" vertical="top"/>
    </xf>
    <xf numFmtId="164" fontId="18" fillId="2" borderId="0" xfId="0" applyNumberFormat="1" applyFont="1" applyFill="1" applyAlignment="1">
      <alignment horizontal="right"/>
    </xf>
    <xf numFmtId="164" fontId="18" fillId="2" borderId="0" xfId="0" applyNumberFormat="1" applyFont="1" applyFill="1" applyAlignment="1"/>
    <xf numFmtId="0" fontId="10" fillId="0" borderId="0" xfId="0" applyFont="1" applyFill="1" applyAlignment="1">
      <alignment horizontal="justify" vertical="top" wrapText="1"/>
    </xf>
    <xf numFmtId="164" fontId="10" fillId="2" borderId="2" xfId="0" applyNumberFormat="1" applyFont="1" applyFill="1" applyBorder="1" applyAlignment="1">
      <alignment horizontal="right" vertical="top"/>
    </xf>
    <xf numFmtId="0" fontId="19" fillId="2" borderId="3" xfId="0" applyFont="1" applyFill="1" applyBorder="1"/>
    <xf numFmtId="0" fontId="5" fillId="0" borderId="4" xfId="0" applyFont="1" applyFill="1" applyBorder="1" applyAlignment="1">
      <alignment vertical="center"/>
    </xf>
    <xf numFmtId="0" fontId="4" fillId="0" borderId="4" xfId="0" applyFont="1" applyFill="1" applyBorder="1" applyAlignment="1">
      <alignment horizontal="justify" vertical="center" wrapText="1"/>
    </xf>
    <xf numFmtId="164" fontId="4" fillId="2" borderId="4" xfId="0" applyNumberFormat="1" applyFont="1" applyFill="1" applyBorder="1" applyAlignment="1"/>
    <xf numFmtId="0" fontId="21" fillId="2" borderId="1" xfId="0" applyFont="1" applyFill="1" applyBorder="1"/>
    <xf numFmtId="164" fontId="19" fillId="2" borderId="1" xfId="0" applyNumberFormat="1" applyFont="1" applyFill="1" applyBorder="1" applyAlignment="1">
      <alignment horizontal="right" vertical="top"/>
    </xf>
    <xf numFmtId="164" fontId="4" fillId="2" borderId="1" xfId="0" applyNumberFormat="1" applyFont="1" applyFill="1" applyBorder="1" applyAlignment="1">
      <alignment horizontal="right" shrinkToFit="1"/>
    </xf>
    <xf numFmtId="0" fontId="11" fillId="2" borderId="1" xfId="0" applyFont="1" applyFill="1" applyBorder="1"/>
    <xf numFmtId="0" fontId="1" fillId="2" borderId="1" xfId="0" applyFont="1" applyFill="1" applyBorder="1"/>
    <xf numFmtId="164" fontId="22" fillId="2" borderId="0" xfId="0" applyNumberFormat="1" applyFont="1" applyFill="1"/>
    <xf numFmtId="164" fontId="1" fillId="2" borderId="0" xfId="0" applyNumberFormat="1" applyFont="1" applyFill="1" applyAlignment="1">
      <alignment shrinkToFit="1"/>
    </xf>
    <xf numFmtId="164" fontId="4" fillId="2" borderId="0" xfId="0" applyNumberFormat="1" applyFont="1" applyFill="1" applyAlignment="1">
      <alignment horizontal="right" vertical="top"/>
    </xf>
    <xf numFmtId="0" fontId="5" fillId="0" borderId="0" xfId="0" applyFont="1" applyFill="1" applyAlignment="1">
      <alignment vertical="center" wrapText="1"/>
    </xf>
    <xf numFmtId="49" fontId="23" fillId="0" borderId="0" xfId="0" applyNumberFormat="1" applyFont="1" applyFill="1" applyAlignment="1">
      <alignment horizontal="justify" vertical="center" wrapText="1"/>
    </xf>
    <xf numFmtId="164" fontId="18" fillId="0" borderId="0" xfId="0" applyNumberFormat="1" applyFont="1" applyFill="1" applyAlignment="1"/>
    <xf numFmtId="0" fontId="0" fillId="0" borderId="0" xfId="0" applyFill="1"/>
    <xf numFmtId="0" fontId="6" fillId="0" borderId="0" xfId="0" applyFont="1" applyFill="1"/>
    <xf numFmtId="0" fontId="1" fillId="0" borderId="0" xfId="0" applyFont="1" applyFill="1"/>
    <xf numFmtId="0" fontId="0" fillId="0" borderId="1" xfId="0" applyFill="1" applyBorder="1"/>
    <xf numFmtId="0" fontId="20" fillId="0" borderId="0" xfId="0" applyFont="1" applyFill="1" applyBorder="1"/>
    <xf numFmtId="0" fontId="8" fillId="0" borderId="0" xfId="0" applyFont="1" applyFill="1"/>
    <xf numFmtId="0" fontId="3" fillId="0" borderId="0" xfId="0" applyFont="1" applyFill="1" applyAlignment="1">
      <alignment horizontal="justify" vertical="top" wrapText="1"/>
    </xf>
    <xf numFmtId="0" fontId="21" fillId="0" borderId="1" xfId="0" applyFont="1" applyFill="1" applyBorder="1"/>
    <xf numFmtId="0" fontId="4" fillId="0" borderId="0" xfId="0" applyFont="1" applyFill="1"/>
    <xf numFmtId="0" fontId="22" fillId="0" borderId="0" xfId="0" applyFont="1" applyFill="1"/>
    <xf numFmtId="164" fontId="4" fillId="0" borderId="0" xfId="0" applyNumberFormat="1" applyFont="1" applyFill="1" applyAlignment="1">
      <alignment vertical="top"/>
    </xf>
    <xf numFmtId="164" fontId="4" fillId="0" borderId="0" xfId="0" applyNumberFormat="1" applyFont="1" applyFill="1" applyAlignment="1">
      <alignment vertical="center"/>
    </xf>
    <xf numFmtId="49" fontId="23" fillId="0" borderId="0" xfId="0" applyNumberFormat="1" applyFont="1" applyFill="1" applyAlignment="1">
      <alignment horizontal="justify" vertical="top" wrapText="1"/>
    </xf>
    <xf numFmtId="164" fontId="19" fillId="2" borderId="0" xfId="0" applyNumberFormat="1" applyFont="1" applyFill="1" applyBorder="1" applyAlignment="1">
      <alignment horizontal="right" vertical="top"/>
    </xf>
    <xf numFmtId="164" fontId="4" fillId="0" borderId="0" xfId="0" applyNumberFormat="1" applyFont="1" applyBorder="1"/>
    <xf numFmtId="0" fontId="11" fillId="0" borderId="0" xfId="0" applyFont="1" applyAlignment="1">
      <alignment horizontal="center"/>
    </xf>
    <xf numFmtId="0" fontId="5" fillId="0" borderId="0" xfId="0" applyFont="1"/>
    <xf numFmtId="0" fontId="3" fillId="0" borderId="0" xfId="0" applyFont="1" applyFill="1" applyAlignment="1">
      <alignment horizontal="justify" vertical="center" wrapText="1"/>
    </xf>
    <xf numFmtId="0" fontId="4" fillId="2" borderId="0" xfId="0" applyFont="1" applyFill="1" applyBorder="1"/>
    <xf numFmtId="164" fontId="21" fillId="2" borderId="0" xfId="0" applyNumberFormat="1" applyFont="1" applyFill="1"/>
    <xf numFmtId="0" fontId="12" fillId="2" borderId="0" xfId="0" applyFont="1" applyFill="1" applyAlignment="1">
      <alignment horizontal="center"/>
    </xf>
  </cellXfs>
  <cellStyles count="1">
    <cellStyle name="Normální" xfId="0" builtinId="0"/>
  </cellStyles>
  <dxfs count="0"/>
  <tableStyles count="0" defaultTableStyle="TableStyleMedium2" defaultPivotStyle="PivotStyleLight16"/>
  <colors>
    <mruColors>
      <color rgb="FFC6E6A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alabuch\AppData\Local\Microsoft\Windows\Temporary%20Internet%20Files\Content.Outlook\SJRQB64I\x.%20-%20Z&#225;v&#283;re&#269;n&#253;%20&#250;&#269;et%202015%20-%20P&#345;&#237;loha%20&#269;.%2001%20(Bilance%20p&#345;&#237;jm&#367;%20a%20v&#253;daj&#36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Bilance příjmů a výdajů"/>
    </sheetNames>
    <sheetDataSet>
      <sheetData sheetId="0" refreshError="1">
        <row r="65">
          <cell r="D65">
            <v>246566549.55999506</v>
          </cell>
          <cell r="E65">
            <v>0</v>
          </cell>
        </row>
      </sheetData>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4"/>
  <sheetViews>
    <sheetView showGridLines="0" tabSelected="1" view="pageBreakPreview" topLeftCell="A134" zoomScaleNormal="90" zoomScaleSheetLayoutView="100" workbookViewId="0">
      <selection activeCell="B155" sqref="B155"/>
    </sheetView>
  </sheetViews>
  <sheetFormatPr defaultRowHeight="15.75" x14ac:dyDescent="0.25"/>
  <cols>
    <col min="1" max="1" width="3.85546875" style="3" customWidth="1"/>
    <col min="2" max="2" width="27.5703125" style="5" customWidth="1"/>
    <col min="3" max="3" width="92.140625" style="56" customWidth="1"/>
    <col min="4" max="4" width="29" style="26" customWidth="1"/>
    <col min="5" max="5" width="28" bestFit="1" customWidth="1"/>
  </cols>
  <sheetData>
    <row r="1" spans="1:4" s="10" customFormat="1" ht="18" x14ac:dyDescent="0.25">
      <c r="A1" s="8" t="s">
        <v>45</v>
      </c>
      <c r="B1" s="9"/>
      <c r="C1" s="56"/>
      <c r="D1" s="20"/>
    </row>
    <row r="2" spans="1:4" s="10" customFormat="1" ht="18" x14ac:dyDescent="0.25">
      <c r="A2" s="8"/>
      <c r="B2" s="9"/>
      <c r="C2" s="56"/>
      <c r="D2" s="20"/>
    </row>
    <row r="3" spans="1:4" s="10" customFormat="1" ht="16.5" x14ac:dyDescent="0.25">
      <c r="A3" s="12" t="s">
        <v>24</v>
      </c>
      <c r="B3" s="13"/>
      <c r="C3" s="57"/>
      <c r="D3" s="21"/>
    </row>
    <row r="4" spans="1:4" s="10" customFormat="1" x14ac:dyDescent="0.25">
      <c r="A4" s="11"/>
      <c r="B4" s="9"/>
      <c r="C4" s="56"/>
      <c r="D4" s="20"/>
    </row>
    <row r="5" spans="1:4" s="10" customFormat="1" ht="15" x14ac:dyDescent="0.2">
      <c r="A5" s="19" t="s">
        <v>145</v>
      </c>
      <c r="B5" s="9"/>
      <c r="C5" s="58"/>
      <c r="D5" s="22">
        <f>SUM('[1]1. Bilance příjmů a výdajů'!$D$65:$E$65)-721978.38</f>
        <v>245844571.17999506</v>
      </c>
    </row>
    <row r="6" spans="1:4" s="10" customFormat="1" ht="15.75" customHeight="1" thickBot="1" x14ac:dyDescent="0.3">
      <c r="A6" s="48" t="s">
        <v>146</v>
      </c>
      <c r="B6" s="49"/>
      <c r="C6" s="59"/>
      <c r="D6" s="47">
        <f>D5</f>
        <v>245844571.17999506</v>
      </c>
    </row>
    <row r="7" spans="1:4" s="14" customFormat="1" ht="15.75" customHeight="1" thickTop="1" x14ac:dyDescent="0.25">
      <c r="A7" s="12"/>
      <c r="B7" s="13"/>
      <c r="C7" s="57"/>
      <c r="D7" s="21"/>
    </row>
    <row r="8" spans="1:4" s="10" customFormat="1" ht="15.75" customHeight="1" x14ac:dyDescent="0.3">
      <c r="A8" s="31" t="s">
        <v>20</v>
      </c>
      <c r="B8" s="32"/>
      <c r="C8" s="60"/>
      <c r="D8" s="16"/>
    </row>
    <row r="9" spans="1:4" s="17" customFormat="1" ht="14.25" customHeight="1" x14ac:dyDescent="0.2">
      <c r="A9" s="76" t="s">
        <v>1</v>
      </c>
      <c r="B9" s="76"/>
      <c r="C9" s="61" t="s">
        <v>0</v>
      </c>
      <c r="D9" s="23" t="s">
        <v>6</v>
      </c>
    </row>
    <row r="10" spans="1:4" s="2" customFormat="1" ht="25.5" x14ac:dyDescent="0.25">
      <c r="A10" s="4" t="s">
        <v>31</v>
      </c>
      <c r="B10" s="53" t="s">
        <v>30</v>
      </c>
      <c r="C10" s="6" t="s">
        <v>4</v>
      </c>
      <c r="D10" s="25">
        <v>93220</v>
      </c>
    </row>
    <row r="11" spans="1:4" s="2" customFormat="1" ht="45" x14ac:dyDescent="0.25">
      <c r="A11" s="4"/>
      <c r="B11" s="53"/>
      <c r="C11" s="62" t="s">
        <v>136</v>
      </c>
      <c r="D11" s="25"/>
    </row>
    <row r="12" spans="1:4" s="2" customFormat="1" x14ac:dyDescent="0.25">
      <c r="A12" s="4"/>
      <c r="C12" s="6"/>
      <c r="D12" s="25"/>
    </row>
    <row r="13" spans="1:4" s="2" customFormat="1" ht="25.5" x14ac:dyDescent="0.25">
      <c r="A13" s="4" t="s">
        <v>32</v>
      </c>
      <c r="B13" s="53" t="s">
        <v>26</v>
      </c>
      <c r="C13" s="6" t="s">
        <v>7</v>
      </c>
      <c r="D13" s="25">
        <v>100000</v>
      </c>
    </row>
    <row r="14" spans="1:4" s="2" customFormat="1" ht="30" x14ac:dyDescent="0.25">
      <c r="A14" s="4"/>
      <c r="C14" s="62" t="s">
        <v>54</v>
      </c>
      <c r="D14" s="25"/>
    </row>
    <row r="15" spans="1:4" s="2" customFormat="1" x14ac:dyDescent="0.25">
      <c r="A15" s="4"/>
      <c r="C15" s="6"/>
      <c r="D15" s="25"/>
    </row>
    <row r="16" spans="1:4" s="2" customFormat="1" ht="25.5" x14ac:dyDescent="0.25">
      <c r="A16" s="4" t="s">
        <v>33</v>
      </c>
      <c r="B16" s="53" t="s">
        <v>28</v>
      </c>
      <c r="C16" s="6" t="s">
        <v>5</v>
      </c>
      <c r="D16" s="25">
        <f>SUM(D17:D19)</f>
        <v>9900581.3900000006</v>
      </c>
    </row>
    <row r="17" spans="1:5" s="2" customFormat="1" ht="30" x14ac:dyDescent="0.2">
      <c r="A17" s="4"/>
      <c r="C17" s="39" t="s">
        <v>66</v>
      </c>
      <c r="D17" s="35">
        <v>122974</v>
      </c>
    </row>
    <row r="18" spans="1:5" s="2" customFormat="1" ht="60" x14ac:dyDescent="0.2">
      <c r="A18" s="4"/>
      <c r="C18" s="39" t="s">
        <v>67</v>
      </c>
      <c r="D18" s="34">
        <v>886607.39</v>
      </c>
      <c r="E18" s="29"/>
    </row>
    <row r="19" spans="1:5" s="2" customFormat="1" ht="30" x14ac:dyDescent="0.2">
      <c r="A19" s="4"/>
      <c r="C19" s="39" t="s">
        <v>68</v>
      </c>
      <c r="D19" s="34">
        <f>18500000-9609000</f>
        <v>8891000</v>
      </c>
      <c r="E19" s="29"/>
    </row>
    <row r="20" spans="1:5" s="2" customFormat="1" x14ac:dyDescent="0.25">
      <c r="A20" s="4"/>
      <c r="C20" s="6"/>
      <c r="D20" s="24"/>
      <c r="E20" s="29"/>
    </row>
    <row r="21" spans="1:5" s="2" customFormat="1" ht="25.5" x14ac:dyDescent="0.25">
      <c r="A21" s="4" t="s">
        <v>34</v>
      </c>
      <c r="B21" s="53" t="s">
        <v>28</v>
      </c>
      <c r="C21" s="6" t="s">
        <v>69</v>
      </c>
      <c r="D21" s="25">
        <v>1266612</v>
      </c>
    </row>
    <row r="22" spans="1:5" s="2" customFormat="1" x14ac:dyDescent="0.25">
      <c r="A22" s="4"/>
      <c r="B22" s="53"/>
      <c r="C22" s="6"/>
      <c r="D22" s="25"/>
    </row>
    <row r="23" spans="1:5" s="2" customFormat="1" ht="25.5" x14ac:dyDescent="0.25">
      <c r="A23" s="4" t="s">
        <v>35</v>
      </c>
      <c r="B23" s="53" t="s">
        <v>28</v>
      </c>
      <c r="C23" s="6" t="s">
        <v>16</v>
      </c>
      <c r="D23" s="24">
        <f>D24+D25</f>
        <v>587000</v>
      </c>
    </row>
    <row r="24" spans="1:5" s="2" customFormat="1" ht="30" x14ac:dyDescent="0.2">
      <c r="A24" s="4"/>
      <c r="C24" s="39" t="s">
        <v>50</v>
      </c>
      <c r="D24" s="35">
        <v>487000</v>
      </c>
    </row>
    <row r="25" spans="1:5" s="2" customFormat="1" ht="30" x14ac:dyDescent="0.2">
      <c r="A25" s="4"/>
      <c r="C25" s="39" t="s">
        <v>65</v>
      </c>
      <c r="D25" s="35">
        <v>100000</v>
      </c>
    </row>
    <row r="26" spans="1:5" s="2" customFormat="1" ht="15" x14ac:dyDescent="0.2">
      <c r="A26" s="4"/>
      <c r="C26" s="7"/>
      <c r="D26" s="35"/>
    </row>
    <row r="27" spans="1:5" s="2" customFormat="1" ht="21" thickBot="1" x14ac:dyDescent="0.35">
      <c r="A27" s="31" t="s">
        <v>21</v>
      </c>
      <c r="B27" s="42"/>
      <c r="C27" s="43"/>
      <c r="D27" s="44">
        <f>D10+D13+D16+D21+D23</f>
        <v>11947413.390000001</v>
      </c>
    </row>
    <row r="28" spans="1:5" s="2" customFormat="1" ht="21" thickTop="1" x14ac:dyDescent="0.3">
      <c r="A28" s="41"/>
      <c r="C28" s="6"/>
      <c r="D28" s="24"/>
    </row>
    <row r="29" spans="1:5" s="2" customFormat="1" ht="20.25" x14ac:dyDescent="0.3">
      <c r="A29" s="31" t="s">
        <v>22</v>
      </c>
      <c r="C29" s="6"/>
      <c r="D29" s="24"/>
    </row>
    <row r="30" spans="1:5" s="2" customFormat="1" x14ac:dyDescent="0.25">
      <c r="A30" s="4"/>
      <c r="C30" s="6"/>
      <c r="D30" s="24"/>
    </row>
    <row r="31" spans="1:5" s="2" customFormat="1" ht="25.5" x14ac:dyDescent="0.2">
      <c r="A31" s="4" t="s">
        <v>36</v>
      </c>
      <c r="B31" s="53" t="s">
        <v>25</v>
      </c>
      <c r="C31" s="6" t="s">
        <v>3</v>
      </c>
      <c r="D31" s="67">
        <v>300000</v>
      </c>
    </row>
    <row r="32" spans="1:5" s="2" customFormat="1" ht="15" x14ac:dyDescent="0.2">
      <c r="A32" s="4"/>
      <c r="C32" s="7"/>
      <c r="D32" s="30"/>
    </row>
    <row r="33" spans="1:4" s="2" customFormat="1" ht="25.5" x14ac:dyDescent="0.2">
      <c r="A33" s="4" t="s">
        <v>37</v>
      </c>
      <c r="B33" s="53" t="s">
        <v>30</v>
      </c>
      <c r="C33" s="6" t="s">
        <v>91</v>
      </c>
      <c r="D33" s="67">
        <f>D35+D36</f>
        <v>500000</v>
      </c>
    </row>
    <row r="34" spans="1:4" s="2" customFormat="1" ht="45" x14ac:dyDescent="0.2">
      <c r="A34" s="4"/>
      <c r="C34" s="62" t="s">
        <v>92</v>
      </c>
      <c r="D34" s="30"/>
    </row>
    <row r="35" spans="1:4" s="2" customFormat="1" ht="15" x14ac:dyDescent="0.2">
      <c r="A35" s="4"/>
      <c r="C35" s="39" t="s">
        <v>93</v>
      </c>
      <c r="D35" s="34">
        <v>100000</v>
      </c>
    </row>
    <row r="36" spans="1:4" s="2" customFormat="1" ht="30" x14ac:dyDescent="0.2">
      <c r="A36" s="4"/>
      <c r="C36" s="39" t="s">
        <v>94</v>
      </c>
      <c r="D36" s="34">
        <v>400000</v>
      </c>
    </row>
    <row r="37" spans="1:4" s="2" customFormat="1" ht="15" x14ac:dyDescent="0.2">
      <c r="A37" s="4"/>
      <c r="C37" s="7"/>
      <c r="D37" s="30"/>
    </row>
    <row r="38" spans="1:4" s="2" customFormat="1" ht="31.5" x14ac:dyDescent="0.2">
      <c r="A38" s="4" t="s">
        <v>38</v>
      </c>
      <c r="B38" s="53" t="s">
        <v>44</v>
      </c>
      <c r="C38" s="6" t="s">
        <v>53</v>
      </c>
      <c r="D38" s="66">
        <v>8373200</v>
      </c>
    </row>
    <row r="39" spans="1:4" s="2" customFormat="1" x14ac:dyDescent="0.2">
      <c r="A39" s="4"/>
      <c r="B39" s="53"/>
      <c r="C39" s="73" t="s">
        <v>144</v>
      </c>
      <c r="D39" s="66"/>
    </row>
    <row r="40" spans="1:4" s="2" customFormat="1" ht="15" x14ac:dyDescent="0.2">
      <c r="A40" s="4"/>
      <c r="C40" s="7"/>
      <c r="D40" s="30"/>
    </row>
    <row r="41" spans="1:4" s="2" customFormat="1" ht="25.5" x14ac:dyDescent="0.2">
      <c r="A41" s="4" t="s">
        <v>39</v>
      </c>
      <c r="B41" s="53" t="s">
        <v>29</v>
      </c>
      <c r="C41" s="6" t="s">
        <v>8</v>
      </c>
      <c r="D41" s="67">
        <v>85000000</v>
      </c>
    </row>
    <row r="42" spans="1:4" s="2" customFormat="1" ht="46.5" customHeight="1" x14ac:dyDescent="0.25">
      <c r="A42" s="4"/>
      <c r="B42" s="53"/>
      <c r="C42" s="62" t="s">
        <v>56</v>
      </c>
      <c r="D42" s="25"/>
    </row>
    <row r="43" spans="1:4" s="2" customFormat="1" x14ac:dyDescent="0.25">
      <c r="A43" s="4"/>
      <c r="C43" s="6"/>
      <c r="D43" s="25"/>
    </row>
    <row r="44" spans="1:4" s="2" customFormat="1" ht="25.5" x14ac:dyDescent="0.2">
      <c r="A44" s="4" t="s">
        <v>40</v>
      </c>
      <c r="B44" s="53" t="s">
        <v>29</v>
      </c>
      <c r="C44" s="6" t="s">
        <v>90</v>
      </c>
      <c r="D44" s="67">
        <f>SUM(D45:D58)</f>
        <v>66850000</v>
      </c>
    </row>
    <row r="45" spans="1:4" s="2" customFormat="1" ht="15" hidden="1" x14ac:dyDescent="0.2">
      <c r="A45" s="4"/>
      <c r="C45" s="7" t="s">
        <v>17</v>
      </c>
      <c r="D45" s="30">
        <v>0</v>
      </c>
    </row>
    <row r="46" spans="1:4" s="2" customFormat="1" ht="15" hidden="1" x14ac:dyDescent="0.2">
      <c r="A46" s="4"/>
      <c r="C46" s="7" t="s">
        <v>18</v>
      </c>
      <c r="D46" s="30">
        <v>0</v>
      </c>
    </row>
    <row r="47" spans="1:4" s="2" customFormat="1" ht="15" x14ac:dyDescent="0.2">
      <c r="A47" s="4"/>
      <c r="C47" s="39" t="s">
        <v>46</v>
      </c>
      <c r="D47" s="34">
        <v>3000000</v>
      </c>
    </row>
    <row r="48" spans="1:4" s="2" customFormat="1" ht="15" x14ac:dyDescent="0.2">
      <c r="A48" s="4"/>
      <c r="C48" s="39" t="s">
        <v>47</v>
      </c>
      <c r="D48" s="34">
        <v>2500000</v>
      </c>
    </row>
    <row r="49" spans="1:4" s="2" customFormat="1" ht="15" x14ac:dyDescent="0.2">
      <c r="A49" s="4"/>
      <c r="C49" s="39" t="s">
        <v>48</v>
      </c>
      <c r="D49" s="34">
        <v>12500000</v>
      </c>
    </row>
    <row r="50" spans="1:4" s="2" customFormat="1" ht="15" x14ac:dyDescent="0.2">
      <c r="A50" s="4"/>
      <c r="C50" s="39" t="s">
        <v>49</v>
      </c>
      <c r="D50" s="34">
        <v>14000000</v>
      </c>
    </row>
    <row r="51" spans="1:4" s="2" customFormat="1" ht="15.75" customHeight="1" x14ac:dyDescent="0.2">
      <c r="A51" s="4"/>
      <c r="C51" s="39" t="s">
        <v>73</v>
      </c>
      <c r="D51" s="34">
        <v>3300000</v>
      </c>
    </row>
    <row r="52" spans="1:4" s="2" customFormat="1" ht="15.75" customHeight="1" x14ac:dyDescent="0.2">
      <c r="A52" s="4"/>
      <c r="C52" s="39" t="s">
        <v>74</v>
      </c>
      <c r="D52" s="34">
        <v>1200000</v>
      </c>
    </row>
    <row r="53" spans="1:4" s="2" customFormat="1" ht="15.75" customHeight="1" x14ac:dyDescent="0.2">
      <c r="A53" s="4"/>
      <c r="C53" s="39" t="s">
        <v>75</v>
      </c>
      <c r="D53" s="34">
        <v>12000000</v>
      </c>
    </row>
    <row r="54" spans="1:4" s="2" customFormat="1" ht="30" customHeight="1" x14ac:dyDescent="0.2">
      <c r="A54" s="4"/>
      <c r="C54" s="39" t="s">
        <v>76</v>
      </c>
      <c r="D54" s="34">
        <v>2800000</v>
      </c>
    </row>
    <row r="55" spans="1:4" s="2" customFormat="1" ht="45.75" customHeight="1" x14ac:dyDescent="0.2">
      <c r="A55" s="4"/>
      <c r="C55" s="39" t="s">
        <v>77</v>
      </c>
      <c r="D55" s="34">
        <v>5000000</v>
      </c>
    </row>
    <row r="56" spans="1:4" s="2" customFormat="1" ht="15" x14ac:dyDescent="0.2">
      <c r="A56" s="4"/>
      <c r="C56" s="39" t="s">
        <v>78</v>
      </c>
      <c r="D56" s="34">
        <v>4800000</v>
      </c>
    </row>
    <row r="57" spans="1:4" s="2" customFormat="1" ht="15" x14ac:dyDescent="0.2">
      <c r="A57" s="4"/>
      <c r="C57" s="39" t="s">
        <v>113</v>
      </c>
      <c r="D57" s="34">
        <v>750000</v>
      </c>
    </row>
    <row r="58" spans="1:4" s="2" customFormat="1" ht="15" x14ac:dyDescent="0.2">
      <c r="A58" s="4"/>
      <c r="C58" s="39" t="s">
        <v>114</v>
      </c>
      <c r="D58" s="34">
        <v>5000000</v>
      </c>
    </row>
    <row r="59" spans="1:4" s="2" customFormat="1" ht="15" x14ac:dyDescent="0.2">
      <c r="A59" s="4"/>
      <c r="C59" s="7"/>
      <c r="D59" s="30"/>
    </row>
    <row r="60" spans="1:4" s="2" customFormat="1" ht="25.5" x14ac:dyDescent="0.25">
      <c r="A60" s="4" t="s">
        <v>41</v>
      </c>
      <c r="B60" s="53" t="s">
        <v>27</v>
      </c>
      <c r="C60" s="6" t="s">
        <v>9</v>
      </c>
      <c r="D60" s="25">
        <f>D62+D63+D64+D65+D66+D67+D68+D69+D70+D73+D74+D75+D76+D77+D78+D79+D80+D86+D92+D93+D96+D97+D94+D99</f>
        <v>39467632.060000002</v>
      </c>
    </row>
    <row r="61" spans="1:4" s="2" customFormat="1" ht="15" x14ac:dyDescent="0.2">
      <c r="A61" s="4"/>
      <c r="C61" s="33" t="s">
        <v>10</v>
      </c>
      <c r="D61" s="38">
        <f>D62+D63+D64+D65+D66+D67+D68+D69+D70</f>
        <v>7447632.0600000005</v>
      </c>
    </row>
    <row r="62" spans="1:4" s="2" customFormat="1" ht="46.5" customHeight="1" x14ac:dyDescent="0.2">
      <c r="A62" s="4"/>
      <c r="C62" s="39" t="s">
        <v>87</v>
      </c>
      <c r="D62" s="34">
        <v>358064.57</v>
      </c>
    </row>
    <row r="63" spans="1:4" s="2" customFormat="1" ht="78" customHeight="1" x14ac:dyDescent="0.2">
      <c r="A63" s="4"/>
      <c r="C63" s="39" t="s">
        <v>88</v>
      </c>
      <c r="D63" s="34">
        <v>23400</v>
      </c>
    </row>
    <row r="64" spans="1:4" s="2" customFormat="1" ht="77.25" customHeight="1" x14ac:dyDescent="0.2">
      <c r="A64" s="4"/>
      <c r="C64" s="39" t="s">
        <v>89</v>
      </c>
      <c r="D64" s="34">
        <v>48400</v>
      </c>
    </row>
    <row r="65" spans="1:4" s="2" customFormat="1" ht="30" x14ac:dyDescent="0.2">
      <c r="A65" s="4"/>
      <c r="C65" s="39" t="s">
        <v>51</v>
      </c>
      <c r="D65" s="34">
        <v>119788.49</v>
      </c>
    </row>
    <row r="66" spans="1:4" s="2" customFormat="1" ht="30" x14ac:dyDescent="0.2">
      <c r="A66" s="4"/>
      <c r="C66" s="39" t="s">
        <v>52</v>
      </c>
      <c r="D66" s="34">
        <f>1247788-600000</f>
        <v>647788</v>
      </c>
    </row>
    <row r="67" spans="1:4" s="2" customFormat="1" ht="60" x14ac:dyDescent="0.2">
      <c r="A67" s="4"/>
      <c r="C67" s="39" t="s">
        <v>137</v>
      </c>
      <c r="D67" s="34">
        <v>163300</v>
      </c>
    </row>
    <row r="68" spans="1:4" s="2" customFormat="1" ht="60" x14ac:dyDescent="0.2">
      <c r="A68" s="4"/>
      <c r="C68" s="39" t="s">
        <v>138</v>
      </c>
      <c r="D68" s="34">
        <v>629027</v>
      </c>
    </row>
    <row r="69" spans="1:4" s="2" customFormat="1" ht="60" x14ac:dyDescent="0.2">
      <c r="A69" s="4"/>
      <c r="C69" s="39" t="s">
        <v>139</v>
      </c>
      <c r="D69" s="34">
        <v>457864</v>
      </c>
    </row>
    <row r="70" spans="1:4" s="2" customFormat="1" ht="75" x14ac:dyDescent="0.2">
      <c r="A70" s="4"/>
      <c r="C70" s="39" t="s">
        <v>140</v>
      </c>
      <c r="D70" s="34">
        <v>5000000</v>
      </c>
    </row>
    <row r="71" spans="1:4" s="2" customFormat="1" ht="15" x14ac:dyDescent="0.2">
      <c r="A71" s="4"/>
      <c r="C71" s="33" t="s">
        <v>11</v>
      </c>
      <c r="D71" s="37">
        <f>D73+D74+D75+D76+D77+D78+D79+D80+D86+D92+D93</f>
        <v>13020000</v>
      </c>
    </row>
    <row r="72" spans="1:4" s="2" customFormat="1" ht="15" x14ac:dyDescent="0.2">
      <c r="A72" s="4"/>
      <c r="C72" s="33" t="s">
        <v>70</v>
      </c>
      <c r="D72" s="37">
        <f>D73+D74+D75+D76+D77+D78+D79+D80+D86</f>
        <v>11320000</v>
      </c>
    </row>
    <row r="73" spans="1:4" s="2" customFormat="1" ht="90" customHeight="1" x14ac:dyDescent="0.2">
      <c r="A73" s="4"/>
      <c r="C73" s="39" t="s">
        <v>83</v>
      </c>
      <c r="D73" s="34">
        <v>200000</v>
      </c>
    </row>
    <row r="74" spans="1:4" s="2" customFormat="1" ht="30.75" customHeight="1" x14ac:dyDescent="0.2">
      <c r="A74" s="4"/>
      <c r="C74" s="39" t="s">
        <v>79</v>
      </c>
      <c r="D74" s="34">
        <v>500000</v>
      </c>
    </row>
    <row r="75" spans="1:4" s="2" customFormat="1" ht="45" x14ac:dyDescent="0.2">
      <c r="A75" s="4"/>
      <c r="C75" s="39" t="s">
        <v>80</v>
      </c>
      <c r="D75" s="34">
        <v>500000</v>
      </c>
    </row>
    <row r="76" spans="1:4" s="2" customFormat="1" ht="45" x14ac:dyDescent="0.2">
      <c r="A76" s="4"/>
      <c r="C76" s="39" t="s">
        <v>84</v>
      </c>
      <c r="D76" s="34">
        <v>2600000</v>
      </c>
    </row>
    <row r="77" spans="1:4" s="2" customFormat="1" ht="30" x14ac:dyDescent="0.2">
      <c r="A77" s="4"/>
      <c r="C77" s="39" t="s">
        <v>85</v>
      </c>
      <c r="D77" s="34">
        <v>800000</v>
      </c>
    </row>
    <row r="78" spans="1:4" s="2" customFormat="1" ht="45" customHeight="1" x14ac:dyDescent="0.2">
      <c r="A78" s="4"/>
      <c r="C78" s="39" t="s">
        <v>82</v>
      </c>
      <c r="D78" s="34">
        <v>300000</v>
      </c>
    </row>
    <row r="79" spans="1:4" s="2" customFormat="1" ht="60" x14ac:dyDescent="0.2">
      <c r="A79" s="4"/>
      <c r="C79" s="39" t="s">
        <v>86</v>
      </c>
      <c r="D79" s="34">
        <v>2120000</v>
      </c>
    </row>
    <row r="80" spans="1:4" s="2" customFormat="1" ht="75" x14ac:dyDescent="0.2">
      <c r="A80" s="4"/>
      <c r="C80" s="39" t="s">
        <v>81</v>
      </c>
      <c r="D80" s="34">
        <v>2300000</v>
      </c>
    </row>
    <row r="81" spans="1:4" s="2" customFormat="1" ht="15.6" customHeight="1" x14ac:dyDescent="0.2">
      <c r="A81" s="4"/>
      <c r="C81" s="68" t="s">
        <v>115</v>
      </c>
      <c r="D81" s="30"/>
    </row>
    <row r="82" spans="1:4" s="2" customFormat="1" ht="15.6" customHeight="1" x14ac:dyDescent="0.2">
      <c r="A82" s="4"/>
      <c r="C82" s="68" t="s">
        <v>116</v>
      </c>
      <c r="D82" s="30"/>
    </row>
    <row r="83" spans="1:4" s="2" customFormat="1" ht="15.6" customHeight="1" x14ac:dyDescent="0.2">
      <c r="A83" s="4"/>
      <c r="C83" s="68" t="s">
        <v>117</v>
      </c>
      <c r="D83" s="30"/>
    </row>
    <row r="84" spans="1:4" s="2" customFormat="1" ht="15.6" customHeight="1" x14ac:dyDescent="0.2">
      <c r="A84" s="4"/>
      <c r="C84" s="68" t="s">
        <v>118</v>
      </c>
      <c r="D84" s="30"/>
    </row>
    <row r="85" spans="1:4" s="2" customFormat="1" ht="15.6" customHeight="1" x14ac:dyDescent="0.2">
      <c r="A85" s="4"/>
      <c r="C85" s="68" t="s">
        <v>119</v>
      </c>
      <c r="D85" s="30"/>
    </row>
    <row r="86" spans="1:4" s="2" customFormat="1" ht="63" customHeight="1" x14ac:dyDescent="0.2">
      <c r="A86" s="4"/>
      <c r="C86" s="39" t="s">
        <v>57</v>
      </c>
      <c r="D86" s="34">
        <v>2000000</v>
      </c>
    </row>
    <row r="87" spans="1:4" s="2" customFormat="1" ht="15.6" customHeight="1" x14ac:dyDescent="0.25">
      <c r="A87" s="4"/>
      <c r="C87" s="68" t="s">
        <v>95</v>
      </c>
      <c r="D87" s="25"/>
    </row>
    <row r="88" spans="1:4" s="2" customFormat="1" ht="15.6" customHeight="1" x14ac:dyDescent="0.25">
      <c r="A88" s="4"/>
      <c r="C88" s="68" t="s">
        <v>96</v>
      </c>
      <c r="D88" s="25"/>
    </row>
    <row r="89" spans="1:4" s="2" customFormat="1" ht="25.5" x14ac:dyDescent="0.25">
      <c r="A89" s="4"/>
      <c r="C89" s="68" t="s">
        <v>97</v>
      </c>
      <c r="D89" s="25"/>
    </row>
    <row r="90" spans="1:4" s="2" customFormat="1" ht="15.6" customHeight="1" x14ac:dyDescent="0.25">
      <c r="A90" s="4"/>
      <c r="C90" s="68" t="s">
        <v>98</v>
      </c>
      <c r="D90" s="25"/>
    </row>
    <row r="91" spans="1:4" s="2" customFormat="1" ht="15" x14ac:dyDescent="0.2">
      <c r="A91" s="4"/>
      <c r="C91" s="33" t="s">
        <v>99</v>
      </c>
      <c r="D91" s="55">
        <f>D92+D93</f>
        <v>1700000</v>
      </c>
    </row>
    <row r="92" spans="1:4" s="2" customFormat="1" ht="30" x14ac:dyDescent="0.2">
      <c r="A92" s="4"/>
      <c r="C92" s="39" t="s">
        <v>101</v>
      </c>
      <c r="D92" s="34">
        <v>1200000</v>
      </c>
    </row>
    <row r="93" spans="1:4" s="2" customFormat="1" ht="75" x14ac:dyDescent="0.2">
      <c r="A93" s="4"/>
      <c r="C93" s="39" t="s">
        <v>100</v>
      </c>
      <c r="D93" s="34">
        <v>500000</v>
      </c>
    </row>
    <row r="94" spans="1:4" s="2" customFormat="1" ht="30" x14ac:dyDescent="0.2">
      <c r="A94" s="4"/>
      <c r="C94" s="39" t="s">
        <v>102</v>
      </c>
      <c r="D94" s="34">
        <v>16500000</v>
      </c>
    </row>
    <row r="95" spans="1:4" s="2" customFormat="1" ht="15" x14ac:dyDescent="0.2">
      <c r="A95" s="4"/>
      <c r="C95" s="33" t="s">
        <v>71</v>
      </c>
      <c r="D95" s="36">
        <f>D96+D97</f>
        <v>2000000</v>
      </c>
    </row>
    <row r="96" spans="1:4" s="2" customFormat="1" ht="31.5" customHeight="1" x14ac:dyDescent="0.2">
      <c r="A96" s="4"/>
      <c r="C96" s="39" t="s">
        <v>72</v>
      </c>
      <c r="D96" s="34">
        <v>1000000</v>
      </c>
    </row>
    <row r="97" spans="1:4" s="2" customFormat="1" ht="45" x14ac:dyDescent="0.2">
      <c r="A97" s="4"/>
      <c r="C97" s="39" t="s">
        <v>120</v>
      </c>
      <c r="D97" s="34">
        <v>1000000</v>
      </c>
    </row>
    <row r="98" spans="1:4" s="2" customFormat="1" ht="15" x14ac:dyDescent="0.2">
      <c r="A98" s="4"/>
      <c r="C98" s="33" t="s">
        <v>104</v>
      </c>
      <c r="D98" s="34"/>
    </row>
    <row r="99" spans="1:4" s="2" customFormat="1" ht="30" x14ac:dyDescent="0.2">
      <c r="A99" s="4"/>
      <c r="C99" s="39" t="s">
        <v>112</v>
      </c>
      <c r="D99" s="34">
        <v>500000</v>
      </c>
    </row>
    <row r="100" spans="1:4" s="2" customFormat="1" x14ac:dyDescent="0.25">
      <c r="A100" s="4"/>
      <c r="C100" s="54"/>
      <c r="D100" s="25"/>
    </row>
    <row r="101" spans="1:4" s="2" customFormat="1" ht="25.5" x14ac:dyDescent="0.25">
      <c r="A101" s="4" t="s">
        <v>42</v>
      </c>
      <c r="B101" s="53" t="s">
        <v>27</v>
      </c>
      <c r="C101" s="6" t="s">
        <v>147</v>
      </c>
      <c r="D101" s="24">
        <f>6*650000</f>
        <v>3900000</v>
      </c>
    </row>
    <row r="102" spans="1:4" s="2" customFormat="1" ht="90" x14ac:dyDescent="0.25">
      <c r="A102" s="4"/>
      <c r="C102" s="62" t="s">
        <v>148</v>
      </c>
      <c r="D102" s="24"/>
    </row>
    <row r="103" spans="1:4" s="2" customFormat="1" x14ac:dyDescent="0.25">
      <c r="A103" s="4"/>
      <c r="C103" s="62"/>
      <c r="D103" s="24"/>
    </row>
    <row r="104" spans="1:4" s="2" customFormat="1" ht="25.5" x14ac:dyDescent="0.2">
      <c r="A104" s="4" t="s">
        <v>43</v>
      </c>
      <c r="B104" s="53" t="s">
        <v>28</v>
      </c>
      <c r="C104" s="6" t="s">
        <v>12</v>
      </c>
      <c r="D104" s="52">
        <f>D105+D116+D119+D123</f>
        <v>23341000</v>
      </c>
    </row>
    <row r="105" spans="1:4" s="2" customFormat="1" ht="15" x14ac:dyDescent="0.2">
      <c r="A105" s="4"/>
      <c r="C105" s="33" t="s">
        <v>13</v>
      </c>
      <c r="D105" s="36">
        <f>D106+D107+D108+D109+D110+D111+D112+D113+D114+D115</f>
        <v>9927000</v>
      </c>
    </row>
    <row r="106" spans="1:4" s="2" customFormat="1" ht="46.5" customHeight="1" x14ac:dyDescent="0.2">
      <c r="A106" s="4"/>
      <c r="C106" s="39" t="s">
        <v>121</v>
      </c>
      <c r="D106" s="34">
        <v>1487000</v>
      </c>
    </row>
    <row r="107" spans="1:4" s="2" customFormat="1" ht="45" x14ac:dyDescent="0.2">
      <c r="A107" s="4"/>
      <c r="C107" s="39" t="s">
        <v>105</v>
      </c>
      <c r="D107" s="34">
        <v>490000</v>
      </c>
    </row>
    <row r="108" spans="1:4" s="2" customFormat="1" ht="45" x14ac:dyDescent="0.2">
      <c r="A108" s="4"/>
      <c r="C108" s="39" t="s">
        <v>58</v>
      </c>
      <c r="D108" s="34">
        <v>950000</v>
      </c>
    </row>
    <row r="109" spans="1:4" s="2" customFormat="1" ht="30" x14ac:dyDescent="0.2">
      <c r="A109" s="4"/>
      <c r="C109" s="39" t="s">
        <v>59</v>
      </c>
      <c r="D109" s="34">
        <v>500000</v>
      </c>
    </row>
    <row r="110" spans="1:4" s="2" customFormat="1" ht="30" x14ac:dyDescent="0.2">
      <c r="A110" s="4"/>
      <c r="C110" s="39" t="s">
        <v>106</v>
      </c>
      <c r="D110" s="34">
        <v>800000</v>
      </c>
    </row>
    <row r="111" spans="1:4" s="2" customFormat="1" ht="30.75" customHeight="1" x14ac:dyDescent="0.2">
      <c r="A111" s="4"/>
      <c r="C111" s="39" t="s">
        <v>60</v>
      </c>
      <c r="D111" s="34">
        <v>500000</v>
      </c>
    </row>
    <row r="112" spans="1:4" s="2" customFormat="1" ht="75" customHeight="1" x14ac:dyDescent="0.2">
      <c r="A112" s="4"/>
      <c r="C112" s="39" t="s">
        <v>55</v>
      </c>
      <c r="D112" s="34">
        <v>500000</v>
      </c>
    </row>
    <row r="113" spans="1:4" s="2" customFormat="1" ht="75" x14ac:dyDescent="0.2">
      <c r="A113" s="4"/>
      <c r="C113" s="39" t="s">
        <v>107</v>
      </c>
      <c r="D113" s="34">
        <v>700000</v>
      </c>
    </row>
    <row r="114" spans="1:4" s="2" customFormat="1" ht="75" x14ac:dyDescent="0.2">
      <c r="A114" s="4"/>
      <c r="C114" s="39" t="s">
        <v>61</v>
      </c>
      <c r="D114" s="34">
        <v>800000</v>
      </c>
    </row>
    <row r="115" spans="1:4" s="2" customFormat="1" ht="45" x14ac:dyDescent="0.2">
      <c r="A115" s="4"/>
      <c r="C115" s="39" t="s">
        <v>108</v>
      </c>
      <c r="D115" s="34">
        <v>3200000</v>
      </c>
    </row>
    <row r="116" spans="1:4" s="2" customFormat="1" ht="15" x14ac:dyDescent="0.2">
      <c r="A116" s="4"/>
      <c r="C116" s="33" t="s">
        <v>14</v>
      </c>
      <c r="D116" s="36">
        <f>D117+D118</f>
        <v>1955000</v>
      </c>
    </row>
    <row r="117" spans="1:4" s="2" customFormat="1" ht="90" customHeight="1" x14ac:dyDescent="0.2">
      <c r="A117" s="4"/>
      <c r="C117" s="39" t="s">
        <v>62</v>
      </c>
      <c r="D117" s="34">
        <v>1650000</v>
      </c>
    </row>
    <row r="118" spans="1:4" s="2" customFormat="1" ht="46.5" customHeight="1" x14ac:dyDescent="0.2">
      <c r="A118" s="4"/>
      <c r="C118" s="39" t="s">
        <v>103</v>
      </c>
      <c r="D118" s="34">
        <v>305000</v>
      </c>
    </row>
    <row r="119" spans="1:4" s="2" customFormat="1" ht="20.25" customHeight="1" x14ac:dyDescent="0.2">
      <c r="A119" s="4"/>
      <c r="C119" s="33" t="s">
        <v>15</v>
      </c>
      <c r="D119" s="36">
        <f>D120+D121+D122</f>
        <v>1304000</v>
      </c>
    </row>
    <row r="120" spans="1:4" s="2" customFormat="1" ht="45" x14ac:dyDescent="0.2">
      <c r="A120" s="4"/>
      <c r="C120" s="39" t="s">
        <v>149</v>
      </c>
      <c r="D120" s="34">
        <v>580000</v>
      </c>
    </row>
    <row r="121" spans="1:4" s="2" customFormat="1" ht="74.25" customHeight="1" x14ac:dyDescent="0.2">
      <c r="A121" s="4"/>
      <c r="C121" s="39" t="s">
        <v>63</v>
      </c>
      <c r="D121" s="34">
        <v>240000</v>
      </c>
    </row>
    <row r="122" spans="1:4" s="2" customFormat="1" ht="45" x14ac:dyDescent="0.2">
      <c r="A122" s="4"/>
      <c r="C122" s="39" t="s">
        <v>64</v>
      </c>
      <c r="D122" s="34">
        <v>484000</v>
      </c>
    </row>
    <row r="123" spans="1:4" s="2" customFormat="1" ht="15" x14ac:dyDescent="0.2">
      <c r="A123" s="4"/>
      <c r="C123" s="33" t="s">
        <v>19</v>
      </c>
      <c r="D123" s="36">
        <f>D124+D125+D126+D127+D128+D129+D130+D131+D132+D133+D134+D135+D136+D137+D138+D139+D140</f>
        <v>10155000</v>
      </c>
    </row>
    <row r="124" spans="1:4" s="2" customFormat="1" ht="30" x14ac:dyDescent="0.2">
      <c r="A124" s="4"/>
      <c r="C124" s="39" t="s">
        <v>109</v>
      </c>
      <c r="D124" s="34">
        <v>2500000</v>
      </c>
    </row>
    <row r="125" spans="1:4" s="2" customFormat="1" ht="78" customHeight="1" x14ac:dyDescent="0.2">
      <c r="A125" s="4"/>
      <c r="C125" s="39" t="s">
        <v>110</v>
      </c>
      <c r="D125" s="34">
        <v>360000</v>
      </c>
    </row>
    <row r="126" spans="1:4" s="2" customFormat="1" ht="32.25" customHeight="1" x14ac:dyDescent="0.2">
      <c r="A126" s="4"/>
      <c r="C126" s="39" t="s">
        <v>111</v>
      </c>
      <c r="D126" s="34">
        <v>730000</v>
      </c>
    </row>
    <row r="127" spans="1:4" s="2" customFormat="1" ht="45" x14ac:dyDescent="0.2">
      <c r="A127" s="4"/>
      <c r="C127" s="39" t="s">
        <v>122</v>
      </c>
      <c r="D127" s="34">
        <v>2500000</v>
      </c>
    </row>
    <row r="128" spans="1:4" s="2" customFormat="1" ht="30" x14ac:dyDescent="0.2">
      <c r="A128" s="4"/>
      <c r="C128" s="39" t="s">
        <v>123</v>
      </c>
      <c r="D128" s="34">
        <v>400000</v>
      </c>
    </row>
    <row r="129" spans="1:4" s="2" customFormat="1" ht="30" x14ac:dyDescent="0.2">
      <c r="A129" s="4"/>
      <c r="C129" s="39" t="s">
        <v>124</v>
      </c>
      <c r="D129" s="34">
        <v>400000</v>
      </c>
    </row>
    <row r="130" spans="1:4" s="2" customFormat="1" ht="27.75" customHeight="1" x14ac:dyDescent="0.2">
      <c r="A130" s="4"/>
      <c r="C130" s="39" t="s">
        <v>125</v>
      </c>
      <c r="D130" s="34">
        <v>200000</v>
      </c>
    </row>
    <row r="131" spans="1:4" s="2" customFormat="1" ht="30" x14ac:dyDescent="0.2">
      <c r="A131" s="4"/>
      <c r="C131" s="39" t="s">
        <v>126</v>
      </c>
      <c r="D131" s="34">
        <v>200000</v>
      </c>
    </row>
    <row r="132" spans="1:4" s="2" customFormat="1" ht="15" x14ac:dyDescent="0.2">
      <c r="A132" s="4"/>
      <c r="C132" s="39" t="s">
        <v>127</v>
      </c>
      <c r="D132" s="34">
        <v>675000</v>
      </c>
    </row>
    <row r="133" spans="1:4" s="2" customFormat="1" ht="30" x14ac:dyDescent="0.2">
      <c r="A133" s="4"/>
      <c r="C133" s="39" t="s">
        <v>128</v>
      </c>
      <c r="D133" s="34">
        <v>450000</v>
      </c>
    </row>
    <row r="134" spans="1:4" s="2" customFormat="1" ht="30" x14ac:dyDescent="0.2">
      <c r="A134" s="4"/>
      <c r="C134" s="39" t="s">
        <v>129</v>
      </c>
      <c r="D134" s="34">
        <v>120000</v>
      </c>
    </row>
    <row r="135" spans="1:4" s="2" customFormat="1" ht="30" x14ac:dyDescent="0.2">
      <c r="A135" s="4"/>
      <c r="C135" s="39" t="s">
        <v>130</v>
      </c>
      <c r="D135" s="34">
        <v>250000</v>
      </c>
    </row>
    <row r="136" spans="1:4" s="2" customFormat="1" ht="30" x14ac:dyDescent="0.2">
      <c r="A136" s="4"/>
      <c r="C136" s="39" t="s">
        <v>131</v>
      </c>
      <c r="D136" s="34">
        <v>80000</v>
      </c>
    </row>
    <row r="137" spans="1:4" s="2" customFormat="1" ht="30" x14ac:dyDescent="0.2">
      <c r="A137" s="4"/>
      <c r="C137" s="39" t="s">
        <v>132</v>
      </c>
      <c r="D137" s="34">
        <v>120000</v>
      </c>
    </row>
    <row r="138" spans="1:4" s="2" customFormat="1" ht="60" x14ac:dyDescent="0.2">
      <c r="A138" s="4"/>
      <c r="C138" s="39" t="s">
        <v>133</v>
      </c>
      <c r="D138" s="34">
        <v>300000</v>
      </c>
    </row>
    <row r="139" spans="1:4" s="2" customFormat="1" ht="30" x14ac:dyDescent="0.2">
      <c r="A139" s="4"/>
      <c r="C139" s="39" t="s">
        <v>134</v>
      </c>
      <c r="D139" s="34">
        <v>170000</v>
      </c>
    </row>
    <row r="140" spans="1:4" s="2" customFormat="1" ht="45" x14ac:dyDescent="0.2">
      <c r="A140" s="4"/>
      <c r="C140" s="39" t="s">
        <v>135</v>
      </c>
      <c r="D140" s="34">
        <v>700000</v>
      </c>
    </row>
    <row r="141" spans="1:4" s="2" customFormat="1" ht="15" x14ac:dyDescent="0.2">
      <c r="A141" s="4"/>
      <c r="C141" s="39"/>
      <c r="D141" s="34"/>
    </row>
    <row r="142" spans="1:4" s="2" customFormat="1" ht="15" x14ac:dyDescent="0.2">
      <c r="A142" s="4"/>
      <c r="C142" s="39"/>
      <c r="D142" s="34"/>
    </row>
    <row r="143" spans="1:4" s="2" customFormat="1" ht="20.25" x14ac:dyDescent="0.3">
      <c r="A143" s="31" t="s">
        <v>23</v>
      </c>
      <c r="C143" s="6"/>
      <c r="D143" s="24">
        <f>D31+D41+D44+D60+D101+D104+D38+D33</f>
        <v>227731832.06</v>
      </c>
    </row>
    <row r="144" spans="1:4" s="2" customFormat="1" ht="15" x14ac:dyDescent="0.2">
      <c r="A144" s="4"/>
      <c r="C144" s="7"/>
      <c r="D144" s="34"/>
    </row>
    <row r="145" spans="1:6" s="2" customFormat="1" ht="15" x14ac:dyDescent="0.2">
      <c r="A145" s="4"/>
      <c r="C145" s="7"/>
      <c r="D145" s="34"/>
    </row>
    <row r="146" spans="1:6" x14ac:dyDescent="0.25">
      <c r="A146" s="71" t="s">
        <v>143</v>
      </c>
      <c r="B146" s="72" t="s">
        <v>142</v>
      </c>
      <c r="C146" s="74" t="s">
        <v>141</v>
      </c>
      <c r="D146" s="26">
        <f>106325.73+9609000+350000-3900000</f>
        <v>6165325.7300000004</v>
      </c>
    </row>
    <row r="147" spans="1:6" s="2" customFormat="1" x14ac:dyDescent="0.2">
      <c r="A147" s="4"/>
      <c r="C147" s="6"/>
      <c r="D147" s="40"/>
      <c r="E147" s="29"/>
    </row>
    <row r="148" spans="1:6" s="1" customFormat="1" ht="21" customHeight="1" thickBot="1" x14ac:dyDescent="0.35">
      <c r="A148" s="45" t="s">
        <v>2</v>
      </c>
      <c r="B148" s="45"/>
      <c r="C148" s="63"/>
      <c r="D148" s="46">
        <f>D27+D143+D146</f>
        <v>245844571.17999998</v>
      </c>
      <c r="E148" s="75">
        <f>D6</f>
        <v>245844571.17999506</v>
      </c>
      <c r="F148" s="18"/>
    </row>
    <row r="149" spans="1:6" s="1" customFormat="1" ht="10.5" customHeight="1" thickTop="1" x14ac:dyDescent="0.25">
      <c r="A149" s="28"/>
      <c r="B149" s="27"/>
      <c r="C149" s="64"/>
      <c r="D149" s="34"/>
      <c r="E149" s="18"/>
      <c r="F149" s="18"/>
    </row>
    <row r="151" spans="1:6" x14ac:dyDescent="0.25">
      <c r="D151" s="70"/>
    </row>
    <row r="152" spans="1:6" ht="20.25" x14ac:dyDescent="0.25">
      <c r="A152" s="14"/>
      <c r="B152" s="50"/>
      <c r="C152" s="65"/>
      <c r="D152" s="69"/>
    </row>
    <row r="153" spans="1:6" x14ac:dyDescent="0.25">
      <c r="A153" s="18"/>
      <c r="B153" s="15"/>
      <c r="C153" s="64"/>
      <c r="D153" s="20">
        <f>E148-D148</f>
        <v>-4.9173831939697266E-6</v>
      </c>
    </row>
    <row r="154" spans="1:6" x14ac:dyDescent="0.25">
      <c r="A154" s="28"/>
      <c r="B154" s="51"/>
      <c r="D154" s="26">
        <f>106325.73+9609000+350000-3900000</f>
        <v>6165325.7300000004</v>
      </c>
    </row>
  </sheetData>
  <mergeCells count="1">
    <mergeCell ref="A9:B9"/>
  </mergeCells>
  <phoneticPr fontId="2" type="noConversion"/>
  <pageMargins left="0.78740157480314965" right="0.78740157480314965" top="0.98425196850393704" bottom="0.98425196850393704" header="0.51181102362204722" footer="0.51181102362204722"/>
  <pageSetup paperSize="9" scale="54" firstPageNumber="2" orientation="portrait" useFirstPageNumber="1" r:id="rId1"/>
  <headerFooter alignWithMargins="0">
    <oddFooter>&amp;L&amp;"Arial,Kurzíva"Zastupitelstvo Olomouckého kraje 29.4.2016
5. - Rozpočet Olomouckého kraje 2015 - zapojení použitelného zůstatku a návrh na jeho rozdělení
Příloha č. 1: Seznam požadavků&amp;R&amp;"Arial,Kurzíva"Strana &amp;P (celkem 5&amp;"Arial,Obyčejné")</oddFooter>
  </headerFooter>
  <rowBreaks count="3" manualBreakCount="3">
    <brk id="58" max="3" man="1"/>
    <brk id="90" max="3" man="1"/>
    <brk id="122"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Seznam požadavků</vt:lpstr>
      <vt:lpstr>'Seznam požadavků'!Názvy_tisku</vt:lpstr>
      <vt:lpstr>'Seznam požadavků'!Oblast_tisku</vt:lpstr>
    </vt:vector>
  </TitlesOfParts>
  <Company>KÚOK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vitkova</dc:creator>
  <cp:lastModifiedBy>Vítková Petra</cp:lastModifiedBy>
  <cp:lastPrinted>2016-04-21T12:58:55Z</cp:lastPrinted>
  <dcterms:created xsi:type="dcterms:W3CDTF">2006-05-16T09:52:25Z</dcterms:created>
  <dcterms:modified xsi:type="dcterms:W3CDTF">2016-04-21T12:59:04Z</dcterms:modified>
</cp:coreProperties>
</file>