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2020\Zastupitelstvo\ZOK 21.12.2020\"/>
    </mc:Choice>
  </mc:AlternateContent>
  <bookViews>
    <workbookView xWindow="0" yWindow="60" windowWidth="15195" windowHeight="9210"/>
  </bookViews>
  <sheets>
    <sheet name="Příloha č. 1" sheetId="1" r:id="rId1"/>
    <sheet name="Příloha č. 2" sheetId="8" r:id="rId2"/>
    <sheet name="Příloha č. 3" sheetId="9" r:id="rId3"/>
    <sheet name="Příloha č. 4" sheetId="10" r:id="rId4"/>
    <sheet name="Příloha č. 5" sheetId="11" r:id="rId5"/>
    <sheet name="Příloha č. 6" sheetId="12" r:id="rId6"/>
    <sheet name="Příloha č. 7" sheetId="4" r:id="rId7"/>
    <sheet name="Příloha č. 8" sheetId="6" r:id="rId8"/>
    <sheet name="Příloha č. 9" sheetId="7" r:id="rId9"/>
    <sheet name="Příloha  č. 10" sheetId="5" r:id="rId10"/>
  </sheets>
  <definedNames>
    <definedName name="_xlnm.Print_Area" localSheetId="0">'Příloha č. 1'!$A$1:$E$312</definedName>
    <definedName name="_xlnm.Print_Area" localSheetId="1">'Příloha č. 2'!$A$1:$E$139</definedName>
    <definedName name="_xlnm.Print_Area" localSheetId="2">'Příloha č. 3'!$A$1:$E$1142</definedName>
    <definedName name="_xlnm.Print_Area" localSheetId="3">'Příloha č. 4'!$A$1:$E$1294</definedName>
    <definedName name="_xlnm.Print_Area" localSheetId="4">'Příloha č. 5'!$A$1:$E$1071</definedName>
    <definedName name="_xlnm.Print_Area" localSheetId="5">'Příloha č. 6'!$A$1:$E$883</definedName>
    <definedName name="_xlnm.Print_Area" localSheetId="6">'Příloha č. 7'!$A$1:$E$47</definedName>
    <definedName name="_xlnm.Print_Area" localSheetId="7">'Příloha č. 8'!$A$1:$E$50</definedName>
    <definedName name="_xlnm.Print_Area" localSheetId="8">'Příloha č. 9'!$A$1:$E$76</definedName>
  </definedNames>
  <calcPr calcId="162913"/>
</workbook>
</file>

<file path=xl/calcChain.xml><?xml version="1.0" encoding="utf-8"?>
<calcChain xmlns="http://schemas.openxmlformats.org/spreadsheetml/2006/main">
  <c r="E312" i="1" l="1"/>
  <c r="E305" i="1"/>
  <c r="E286" i="1"/>
  <c r="E279" i="1"/>
  <c r="E256" i="1"/>
  <c r="E249" i="1"/>
  <c r="E231" i="1"/>
  <c r="E224" i="1"/>
  <c r="E201" i="1"/>
  <c r="E180" i="1"/>
  <c r="E173" i="1"/>
  <c r="E150" i="1"/>
  <c r="E133" i="1"/>
  <c r="E128" i="1"/>
  <c r="E121" i="1"/>
  <c r="E101" i="1"/>
  <c r="E94" i="1"/>
  <c r="E76" i="1"/>
  <c r="E69" i="1"/>
  <c r="E48" i="1"/>
  <c r="E41" i="1"/>
  <c r="E23" i="1"/>
  <c r="E16" i="1"/>
  <c r="E138" i="8" l="1"/>
  <c r="E118" i="8"/>
  <c r="E111" i="8"/>
  <c r="E86" i="8"/>
  <c r="E85" i="8"/>
  <c r="E84" i="8"/>
  <c r="E87" i="8" s="1"/>
  <c r="G87" i="8" s="1"/>
  <c r="E77" i="8"/>
  <c r="E68" i="8"/>
  <c r="E45" i="8"/>
  <c r="E38" i="8"/>
  <c r="E15" i="8"/>
  <c r="E46" i="4" l="1"/>
  <c r="E39" i="4"/>
  <c r="E22" i="4"/>
  <c r="E15" i="4"/>
  <c r="E1141" i="9"/>
  <c r="E1118" i="9"/>
  <c r="E1111" i="9"/>
  <c r="E1085" i="9"/>
  <c r="E1078" i="9"/>
  <c r="E1061" i="9"/>
  <c r="E1054" i="9"/>
  <c r="E1047" i="9"/>
  <c r="E1046" i="9"/>
  <c r="E1022" i="9"/>
  <c r="E1023" i="9" s="1"/>
  <c r="E1016" i="9"/>
  <c r="E1009" i="9"/>
  <c r="E986" i="9"/>
  <c r="E987" i="9" s="1"/>
  <c r="E980" i="9"/>
  <c r="E957" i="9"/>
  <c r="E956" i="9"/>
  <c r="E955" i="9"/>
  <c r="E931" i="9"/>
  <c r="E930" i="9"/>
  <c r="E929" i="9"/>
  <c r="E928" i="9"/>
  <c r="E927" i="9"/>
  <c r="E926" i="9"/>
  <c r="E906" i="9"/>
  <c r="E873" i="9"/>
  <c r="E875" i="9" s="1"/>
  <c r="E853" i="9"/>
  <c r="E824" i="9"/>
  <c r="E801" i="9"/>
  <c r="E779" i="9"/>
  <c r="E757" i="9"/>
  <c r="E735" i="9"/>
  <c r="E705" i="9"/>
  <c r="E703" i="9"/>
  <c r="E684" i="9"/>
  <c r="E658" i="9"/>
  <c r="E632" i="9"/>
  <c r="E631" i="9"/>
  <c r="E630" i="9"/>
  <c r="E611" i="9"/>
  <c r="E591" i="9"/>
  <c r="E590" i="9"/>
  <c r="E565" i="9"/>
  <c r="E538" i="9"/>
  <c r="E545" i="9" s="1"/>
  <c r="E516" i="9"/>
  <c r="E495" i="9"/>
  <c r="E476" i="9"/>
  <c r="E449" i="9"/>
  <c r="E441" i="9"/>
  <c r="E423" i="9"/>
  <c r="E412" i="9"/>
  <c r="E391" i="9"/>
  <c r="E384" i="9"/>
  <c r="E363" i="9"/>
  <c r="E356" i="9"/>
  <c r="E336" i="9"/>
  <c r="E328" i="9"/>
  <c r="E329" i="9" s="1"/>
  <c r="E311" i="9"/>
  <c r="E303" i="9"/>
  <c r="E304" i="9" s="1"/>
  <c r="E284" i="9"/>
  <c r="E277" i="9"/>
  <c r="E255" i="9"/>
  <c r="E248" i="9"/>
  <c r="E230" i="9"/>
  <c r="E223" i="9"/>
  <c r="E189" i="9"/>
  <c r="E182" i="9"/>
  <c r="E163" i="9"/>
  <c r="E154" i="9"/>
  <c r="E136" i="9"/>
  <c r="E129" i="9"/>
  <c r="E111" i="9"/>
  <c r="E103" i="9"/>
  <c r="E85" i="9"/>
  <c r="E81" i="9"/>
  <c r="E74" i="9"/>
  <c r="E56" i="9"/>
  <c r="E50" i="9"/>
  <c r="E41" i="9"/>
  <c r="E23" i="9"/>
  <c r="E16" i="9"/>
  <c r="E934" i="9" l="1"/>
  <c r="E633" i="9"/>
  <c r="E592" i="9"/>
  <c r="E958" i="9"/>
  <c r="E706" i="9"/>
  <c r="E49" i="6" l="1"/>
  <c r="E42" i="6"/>
  <c r="E25" i="6"/>
  <c r="E18" i="6"/>
  <c r="E1293" i="10"/>
  <c r="E1286" i="10"/>
  <c r="E1268" i="10"/>
  <c r="E1244" i="10"/>
  <c r="E1221" i="10"/>
  <c r="E1188" i="10"/>
  <c r="E1165" i="10"/>
  <c r="E1135" i="10"/>
  <c r="E1112" i="10"/>
  <c r="E1082" i="10"/>
  <c r="E1058" i="10"/>
  <c r="E1060" i="10" s="1"/>
  <c r="E1035" i="10"/>
  <c r="E1012" i="10"/>
  <c r="E1005" i="10"/>
  <c r="E986" i="10"/>
  <c r="E979" i="10"/>
  <c r="E961" i="10"/>
  <c r="E954" i="10"/>
  <c r="E927" i="10"/>
  <c r="E920" i="10"/>
  <c r="E903" i="10"/>
  <c r="E896" i="10"/>
  <c r="E866" i="10"/>
  <c r="E856" i="10"/>
  <c r="E857" i="10" s="1"/>
  <c r="E839" i="10"/>
  <c r="E827" i="10"/>
  <c r="E809" i="10"/>
  <c r="E790" i="10"/>
  <c r="E762" i="10"/>
  <c r="E765" i="10" s="1"/>
  <c r="E745" i="10"/>
  <c r="E727" i="10"/>
  <c r="E720" i="10"/>
  <c r="E700" i="10"/>
  <c r="E701" i="10" s="1"/>
  <c r="E694" i="10"/>
  <c r="E674" i="10"/>
  <c r="E675" i="10" s="1"/>
  <c r="E668" i="10"/>
  <c r="E648" i="10"/>
  <c r="E641" i="10"/>
  <c r="E612" i="10"/>
  <c r="E613" i="10" s="1"/>
  <c r="E605" i="10"/>
  <c r="E606" i="10" s="1"/>
  <c r="E585" i="10"/>
  <c r="E586" i="10" s="1"/>
  <c r="E578" i="10"/>
  <c r="E579" i="10" s="1"/>
  <c r="E559" i="10"/>
  <c r="E560" i="10" s="1"/>
  <c r="E553" i="10"/>
  <c r="E533" i="10"/>
  <c r="E534" i="10" s="1"/>
  <c r="E527" i="10"/>
  <c r="E506" i="10"/>
  <c r="E507" i="10" s="1"/>
  <c r="E500" i="10"/>
  <c r="E481" i="10"/>
  <c r="E482" i="10" s="1"/>
  <c r="E474" i="10"/>
  <c r="E475" i="10" s="1"/>
  <c r="E450" i="10"/>
  <c r="E442" i="10"/>
  <c r="E443" i="10" s="1"/>
  <c r="E423" i="10"/>
  <c r="E412" i="10"/>
  <c r="E405" i="10"/>
  <c r="E384" i="10"/>
  <c r="E374" i="10"/>
  <c r="E337" i="10"/>
  <c r="E336" i="10"/>
  <c r="E329" i="10"/>
  <c r="E330" i="10" s="1"/>
  <c r="E304" i="10"/>
  <c r="E305" i="10" s="1"/>
  <c r="E298" i="10"/>
  <c r="E276" i="10"/>
  <c r="E275" i="10"/>
  <c r="E274" i="10"/>
  <c r="E273" i="10"/>
  <c r="E266" i="10"/>
  <c r="E267" i="10" s="1"/>
  <c r="E242" i="10"/>
  <c r="E243" i="10" s="1"/>
  <c r="E236" i="10"/>
  <c r="E215" i="10"/>
  <c r="E203" i="10"/>
  <c r="E182" i="10"/>
  <c r="E175" i="10"/>
  <c r="E151" i="10"/>
  <c r="E143" i="10"/>
  <c r="E144" i="10" s="1"/>
  <c r="E127" i="10"/>
  <c r="E120" i="10"/>
  <c r="E99" i="10"/>
  <c r="E91" i="10"/>
  <c r="E68" i="10"/>
  <c r="E46" i="10"/>
  <c r="E24" i="10"/>
  <c r="E17" i="10"/>
  <c r="E338" i="10" l="1"/>
  <c r="E278" i="10"/>
  <c r="E1070" i="11" l="1"/>
  <c r="E1061" i="11"/>
  <c r="E1063" i="11" s="1"/>
  <c r="E1054" i="11"/>
  <c r="E1052" i="11"/>
  <c r="E1055" i="11" s="1"/>
  <c r="E1034" i="11"/>
  <c r="E1033" i="11"/>
  <c r="E1031" i="11"/>
  <c r="E1036" i="11" s="1"/>
  <c r="E1013" i="11"/>
  <c r="E1006" i="11"/>
  <c r="E999" i="11"/>
  <c r="E1000" i="11" s="1"/>
  <c r="E986" i="11"/>
  <c r="E985" i="11"/>
  <c r="E980" i="11"/>
  <c r="E974" i="11"/>
  <c r="E964" i="11"/>
  <c r="E965" i="11" s="1"/>
  <c r="E958" i="11"/>
  <c r="E956" i="11"/>
  <c r="E944" i="11"/>
  <c r="E947" i="11" s="1"/>
  <c r="E934" i="11"/>
  <c r="E920" i="11"/>
  <c r="E923" i="11" s="1"/>
  <c r="E914" i="11"/>
  <c r="E906" i="11"/>
  <c r="E904" i="11"/>
  <c r="E902" i="11"/>
  <c r="E898" i="11"/>
  <c r="E907" i="11" s="1"/>
  <c r="E891" i="11"/>
  <c r="E892" i="11" s="1"/>
  <c r="E873" i="11"/>
  <c r="E852" i="11"/>
  <c r="E825" i="11"/>
  <c r="E819" i="11"/>
  <c r="E821" i="11" s="1"/>
  <c r="E798" i="11"/>
  <c r="E800" i="11" s="1"/>
  <c r="E777" i="11"/>
  <c r="E757" i="11"/>
  <c r="E736" i="11"/>
  <c r="E715" i="11"/>
  <c r="E709" i="11"/>
  <c r="E710" i="11" s="1"/>
  <c r="E690" i="11"/>
  <c r="E683" i="11"/>
  <c r="E658" i="11"/>
  <c r="E649" i="11"/>
  <c r="E630" i="11"/>
  <c r="E631" i="11" s="1"/>
  <c r="E623" i="11"/>
  <c r="E604" i="11"/>
  <c r="E597" i="11"/>
  <c r="E578" i="11"/>
  <c r="E577" i="11"/>
  <c r="E571" i="11"/>
  <c r="E551" i="11"/>
  <c r="E552" i="11" s="1"/>
  <c r="E545" i="11"/>
  <c r="E526" i="11"/>
  <c r="E525" i="11"/>
  <c r="E518" i="11"/>
  <c r="E499" i="11"/>
  <c r="E500" i="11" s="1"/>
  <c r="E493" i="11"/>
  <c r="E474" i="11"/>
  <c r="E475" i="11" s="1"/>
  <c r="E467" i="11"/>
  <c r="E448" i="11"/>
  <c r="E449" i="11" s="1"/>
  <c r="E442" i="11"/>
  <c r="E423" i="11"/>
  <c r="E411" i="11"/>
  <c r="E390" i="11"/>
  <c r="E383" i="11"/>
  <c r="E355" i="11"/>
  <c r="E348" i="11"/>
  <c r="E340" i="11"/>
  <c r="E341" i="11" s="1"/>
  <c r="E319" i="11"/>
  <c r="E311" i="11"/>
  <c r="E292" i="11"/>
  <c r="E285" i="11"/>
  <c r="E267" i="11"/>
  <c r="E257" i="11"/>
  <c r="E238" i="11"/>
  <c r="E237" i="11"/>
  <c r="E236" i="11"/>
  <c r="E230" i="11"/>
  <c r="E199" i="11"/>
  <c r="E192" i="11"/>
  <c r="E171" i="11"/>
  <c r="E164" i="11"/>
  <c r="E138" i="11"/>
  <c r="E131" i="11"/>
  <c r="E110" i="11"/>
  <c r="E111" i="11" s="1"/>
  <c r="E99" i="11"/>
  <c r="E101" i="11" s="1"/>
  <c r="E93" i="11"/>
  <c r="E75" i="11"/>
  <c r="E68" i="11"/>
  <c r="E49" i="11"/>
  <c r="E42" i="11"/>
  <c r="E25" i="11"/>
  <c r="E17" i="11"/>
  <c r="E239" i="11" l="1"/>
  <c r="E961" i="11"/>
  <c r="B53" i="5" l="1"/>
  <c r="C52" i="5"/>
  <c r="C53" i="5" s="1"/>
  <c r="B46" i="5"/>
  <c r="B48" i="5" s="1"/>
  <c r="B57" i="5" s="1"/>
  <c r="C45" i="5"/>
  <c r="C43" i="5"/>
  <c r="C39" i="5"/>
  <c r="C37" i="5"/>
  <c r="C36" i="5"/>
  <c r="C35" i="5"/>
  <c r="C34" i="5"/>
  <c r="C33" i="5"/>
  <c r="C31" i="5"/>
  <c r="C46" i="5" s="1"/>
  <c r="C48" i="5" s="1"/>
  <c r="C57" i="5" s="1"/>
  <c r="B26" i="5"/>
  <c r="B28" i="5" s="1"/>
  <c r="B56" i="5" s="1"/>
  <c r="C25" i="5"/>
  <c r="C24" i="5"/>
  <c r="C20" i="5"/>
  <c r="C18" i="5"/>
  <c r="C17" i="5"/>
  <c r="C16" i="5"/>
  <c r="C15" i="5"/>
  <c r="C9" i="5"/>
  <c r="C26" i="5" s="1"/>
  <c r="C28" i="5" s="1"/>
  <c r="C56" i="5" s="1"/>
  <c r="C7" i="5"/>
  <c r="C6" i="5"/>
  <c r="E75" i="7"/>
  <c r="E68" i="7"/>
  <c r="E49" i="7"/>
  <c r="E42" i="7"/>
  <c r="E24" i="7"/>
  <c r="E17" i="7"/>
  <c r="E882" i="12"/>
  <c r="E874" i="12"/>
  <c r="E856" i="12"/>
  <c r="E850" i="12"/>
  <c r="E849" i="12"/>
  <c r="E848" i="12"/>
  <c r="E842" i="12"/>
  <c r="E814" i="12"/>
  <c r="E806" i="12"/>
  <c r="E807" i="12" s="1"/>
  <c r="E787" i="12"/>
  <c r="E775" i="12"/>
  <c r="E757" i="12"/>
  <c r="E736" i="12"/>
  <c r="E735" i="12"/>
  <c r="E707" i="12"/>
  <c r="E703" i="12"/>
  <c r="E684" i="12"/>
  <c r="E662" i="12"/>
  <c r="E661" i="12"/>
  <c r="E663" i="12" s="1"/>
  <c r="E640" i="12"/>
  <c r="E642" i="12" s="1"/>
  <c r="E623" i="12"/>
  <c r="E615" i="12"/>
  <c r="E595" i="12"/>
  <c r="E588" i="12"/>
  <c r="E565" i="12"/>
  <c r="E546" i="12"/>
  <c r="E528" i="12"/>
  <c r="E506" i="12"/>
  <c r="E507" i="12" s="1"/>
  <c r="E499" i="12"/>
  <c r="E500" i="12" s="1"/>
  <c r="E482" i="12"/>
  <c r="E475" i="12"/>
  <c r="E451" i="12"/>
  <c r="E444" i="12"/>
  <c r="E423" i="12"/>
  <c r="E414" i="12"/>
  <c r="E413" i="12"/>
  <c r="E412" i="12"/>
  <c r="E411" i="12"/>
  <c r="E392" i="12"/>
  <c r="E385" i="12"/>
  <c r="E384" i="12"/>
  <c r="E382" i="12"/>
  <c r="E381" i="12"/>
  <c r="E362" i="12"/>
  <c r="E355" i="12"/>
  <c r="E336" i="12"/>
  <c r="E329" i="12"/>
  <c r="E308" i="12"/>
  <c r="E301" i="12"/>
  <c r="E294" i="12"/>
  <c r="E274" i="12"/>
  <c r="E267" i="12"/>
  <c r="E242" i="12"/>
  <c r="E238" i="12"/>
  <c r="E231" i="12"/>
  <c r="E199" i="12"/>
  <c r="E200" i="12" s="1"/>
  <c r="E195" i="12"/>
  <c r="E196" i="12" s="1"/>
  <c r="E189" i="12"/>
  <c r="E170" i="12"/>
  <c r="E163" i="12"/>
  <c r="E144" i="12"/>
  <c r="E140" i="12"/>
  <c r="E131" i="12"/>
  <c r="E112" i="12"/>
  <c r="E97" i="12"/>
  <c r="E76" i="12"/>
  <c r="E69" i="12"/>
  <c r="E47" i="12"/>
  <c r="E40" i="12"/>
  <c r="E22" i="12"/>
  <c r="E23" i="12" s="1"/>
  <c r="E16" i="12"/>
  <c r="E415" i="12" l="1"/>
  <c r="E851" i="12"/>
</calcChain>
</file>

<file path=xl/comments1.xml><?xml version="1.0" encoding="utf-8"?>
<comments xmlns="http://schemas.openxmlformats.org/spreadsheetml/2006/main">
  <authors>
    <author>Navrátilová Lenka</author>
  </authors>
  <commentList>
    <comment ref="C3" authorId="0" shapeId="0">
      <text>
        <r>
          <rPr>
            <b/>
            <sz val="9"/>
            <color indexed="81"/>
            <rFont val="Tahoma"/>
            <family val="2"/>
            <charset val="238"/>
          </rPr>
          <t>Navrátilová Lenka:</t>
        </r>
        <r>
          <rPr>
            <sz val="9"/>
            <color indexed="81"/>
            <rFont val="Tahoma"/>
            <family val="2"/>
            <charset val="238"/>
          </rPr>
          <t xml:space="preserve">
327+8600 daň z příjmu PO za kraj
580-351587
596-440000
</t>
        </r>
      </text>
    </comment>
    <comment ref="C5" authorId="0" shapeId="0">
      <text>
        <r>
          <rPr>
            <b/>
            <sz val="9"/>
            <color indexed="81"/>
            <rFont val="Tahoma"/>
            <family val="2"/>
            <charset val="238"/>
          </rPr>
          <t>Navrátilová Lenka:</t>
        </r>
        <r>
          <rPr>
            <sz val="9"/>
            <color indexed="81"/>
            <rFont val="Tahoma"/>
            <family val="2"/>
            <charset val="238"/>
          </rPr>
          <t xml:space="preserve">
26+370
</t>
        </r>
      </text>
    </comment>
    <comment ref="C6" authorId="0" shapeId="0">
      <text>
        <r>
          <rPr>
            <b/>
            <sz val="9"/>
            <color indexed="81"/>
            <rFont val="Tahoma"/>
            <family val="2"/>
            <charset val="238"/>
          </rPr>
          <t>Navrátilová Lenka:</t>
        </r>
        <r>
          <rPr>
            <sz val="9"/>
            <color indexed="81"/>
            <rFont val="Tahoma"/>
            <family val="2"/>
            <charset val="238"/>
          </rPr>
          <t xml:space="preserve">
67+5220
75+1013
85+5
92+89
93+6331
174+125
211+1649
289+15
406+55
535+1000
536+115
537+480
597+28
736+5789
</t>
        </r>
      </text>
    </comment>
    <comment ref="C7" authorId="0" shapeId="0">
      <text>
        <r>
          <rPr>
            <b/>
            <sz val="9"/>
            <color indexed="81"/>
            <rFont val="Tahoma"/>
            <family val="2"/>
            <charset val="238"/>
          </rPr>
          <t>Navrátilová Lenka:</t>
        </r>
        <r>
          <rPr>
            <sz val="9"/>
            <color indexed="81"/>
            <rFont val="Tahoma"/>
            <family val="2"/>
            <charset val="238"/>
          </rPr>
          <t xml:space="preserve">
156+644
328-57
760+39
</t>
        </r>
      </text>
    </comment>
    <comment ref="C8" authorId="0" shapeId="0">
      <text>
        <r>
          <rPr>
            <b/>
            <sz val="9"/>
            <color indexed="81"/>
            <rFont val="Tahoma"/>
            <family val="2"/>
            <charset val="238"/>
          </rPr>
          <t>Navrátilová Lenka:</t>
        </r>
        <r>
          <rPr>
            <sz val="9"/>
            <color indexed="81"/>
            <rFont val="Tahoma"/>
            <family val="2"/>
            <charset val="238"/>
          </rPr>
          <t xml:space="preserve">
122+45
155+186
195+56
692+8
</t>
        </r>
      </text>
    </comment>
    <comment ref="C9" authorId="0" shapeId="0">
      <text>
        <r>
          <rPr>
            <b/>
            <sz val="9"/>
            <color indexed="81"/>
            <rFont val="Tahoma"/>
            <family val="2"/>
            <charset val="238"/>
          </rPr>
          <t>Navrátilová Lenka:</t>
        </r>
        <r>
          <rPr>
            <sz val="9"/>
            <color indexed="81"/>
            <rFont val="Tahoma"/>
            <family val="2"/>
            <charset val="238"/>
          </rPr>
          <t xml:space="preserve">
9+1
25+1
35+16
36+600
37+54
54+95
64+85
65+85
66+63
69+10
82+1
97+59
98+55
123+1686
141+12
142+911
177+(89)88
199+800
230+60
231+506
232+161
283+400
290+165
291+211
292+683
326+12538
329+6000
335+48
336+39
407+18
408+33
409+42
410+67
411+45
456+3000
607+106
608+41
676+71
677+168
678+521
679+32
691-7299
702+46
703+230
704+12
737+91
738+535
755+525
759-34
761+50
</t>
        </r>
      </text>
    </comment>
    <comment ref="C10" authorId="0" shapeId="0">
      <text>
        <r>
          <rPr>
            <b/>
            <sz val="9"/>
            <color indexed="81"/>
            <rFont val="Tahoma"/>
            <family val="2"/>
            <charset val="238"/>
          </rPr>
          <t>Navrátilová Lenka:</t>
        </r>
        <r>
          <rPr>
            <sz val="9"/>
            <color indexed="81"/>
            <rFont val="Tahoma"/>
            <family val="2"/>
            <charset val="238"/>
          </rPr>
          <t xml:space="preserve">
157+300
521+10000
</t>
        </r>
      </text>
    </comment>
    <comment ref="C11" authorId="0" shapeId="0">
      <text>
        <r>
          <rPr>
            <b/>
            <sz val="9"/>
            <color indexed="81"/>
            <rFont val="Tahoma"/>
            <family val="2"/>
            <charset val="238"/>
          </rPr>
          <t>Navrátilová Lenka:</t>
        </r>
        <r>
          <rPr>
            <sz val="9"/>
            <color indexed="81"/>
            <rFont val="Tahoma"/>
            <family val="2"/>
            <charset val="238"/>
          </rPr>
          <t xml:space="preserve">
519+3917
</t>
        </r>
      </text>
    </comment>
    <comment ref="C14" authorId="0" shapeId="0">
      <text>
        <r>
          <rPr>
            <b/>
            <sz val="9"/>
            <color indexed="81"/>
            <rFont val="Tahoma"/>
            <family val="2"/>
            <charset val="238"/>
          </rPr>
          <t>Navrátilová Lenka:</t>
        </r>
        <r>
          <rPr>
            <sz val="9"/>
            <color indexed="81"/>
            <rFont val="Tahoma"/>
            <family val="2"/>
            <charset val="238"/>
          </rPr>
          <t xml:space="preserve">
641+3630
</t>
        </r>
      </text>
    </comment>
    <comment ref="C15" authorId="0" shapeId="0">
      <text>
        <r>
          <rPr>
            <b/>
            <sz val="9"/>
            <color indexed="81"/>
            <rFont val="Tahoma"/>
            <family val="2"/>
            <charset val="238"/>
          </rPr>
          <t>Navrátilová Lenka:</t>
        </r>
        <r>
          <rPr>
            <sz val="9"/>
            <color indexed="81"/>
            <rFont val="Tahoma"/>
            <family val="2"/>
            <charset val="238"/>
          </rPr>
          <t xml:space="preserve">
55+97200
56+1553663
60+7768315
120+2986
126+1499
140+735
161+125360
162+96
163+1616
164+76
213+549
214+520
293-720
330+111300
402-16
403-295
522+627
523+4100
587+77878
594+441
599+9091
600+11874
601+4556
645+2867
646+113800
731-1156
732-239
733-2278
</t>
        </r>
      </text>
    </comment>
    <comment ref="C16" authorId="0" shapeId="0">
      <text>
        <r>
          <rPr>
            <b/>
            <sz val="9"/>
            <color indexed="81"/>
            <rFont val="Tahoma"/>
            <family val="2"/>
            <charset val="238"/>
          </rPr>
          <t>Navrátilová Lenka:</t>
        </r>
        <r>
          <rPr>
            <sz val="9"/>
            <color indexed="81"/>
            <rFont val="Tahoma"/>
            <family val="2"/>
            <charset val="238"/>
          </rPr>
          <t xml:space="preserve">
62+1374358
76+8500
128+18
212+806
455+71286
462+584
585+14231
590+8551
690+1000
695+15057
696+583
727+62
734-12
</t>
        </r>
      </text>
    </comment>
    <comment ref="C17" authorId="0" shapeId="0">
      <text>
        <r>
          <rPr>
            <b/>
            <sz val="9"/>
            <color indexed="81"/>
            <rFont val="Tahoma"/>
            <family val="2"/>
            <charset val="238"/>
          </rPr>
          <t>Navrátilová Lenka:</t>
        </r>
        <r>
          <rPr>
            <sz val="9"/>
            <color indexed="81"/>
            <rFont val="Tahoma"/>
            <family val="2"/>
            <charset val="238"/>
          </rPr>
          <t xml:space="preserve">
264+6504
331+145200
373+205135
470-99
527+247039
730+8341
</t>
        </r>
      </text>
    </comment>
    <comment ref="C18" authorId="0" shapeId="0">
      <text>
        <r>
          <rPr>
            <b/>
            <sz val="9"/>
            <color indexed="81"/>
            <rFont val="Tahoma"/>
            <family val="2"/>
            <charset val="238"/>
          </rPr>
          <t>Navrátilová Lenka:</t>
        </r>
        <r>
          <rPr>
            <sz val="9"/>
            <color indexed="81"/>
            <rFont val="Tahoma"/>
            <family val="2"/>
            <charset val="238"/>
          </rPr>
          <t xml:space="preserve">
263+655
364+388
389+10
391+10
459+77
460+62
588+60
729+100
</t>
        </r>
      </text>
    </comment>
    <comment ref="C19" authorId="0" shapeId="0">
      <text>
        <r>
          <rPr>
            <b/>
            <sz val="9"/>
            <color indexed="81"/>
            <rFont val="Tahoma"/>
            <family val="2"/>
            <charset val="238"/>
          </rPr>
          <t>Navrátilová Lenka:</t>
        </r>
        <r>
          <rPr>
            <sz val="9"/>
            <color indexed="81"/>
            <rFont val="Tahoma"/>
            <family val="2"/>
            <charset val="238"/>
          </rPr>
          <t xml:space="preserve">
129+1000
130+1206
284+3320
374+52239
396+754
397+2000
591+246
602+5219
603+27338
</t>
        </r>
      </text>
    </comment>
    <comment ref="C20" authorId="0" shapeId="0">
      <text>
        <r>
          <rPr>
            <b/>
            <sz val="9"/>
            <color indexed="81"/>
            <rFont val="Tahoma"/>
            <family val="2"/>
            <charset val="238"/>
          </rPr>
          <t>Navrátilová Lenka:</t>
        </r>
        <r>
          <rPr>
            <sz val="9"/>
            <color indexed="81"/>
            <rFont val="Tahoma"/>
            <family val="2"/>
            <charset val="238"/>
          </rPr>
          <t xml:space="preserve">
57+238
78+45
131+102
166+(1241)1240
167+917
215+298
216+5484
266+34025
285+2042
332+31
392+87
393+52
394+114
395+1149
463+197
464+103
524+1294
525+895
595+70
648+155
649+3561
694+1736
728+7
</t>
        </r>
      </text>
    </comment>
    <comment ref="C21" authorId="0" shapeId="0">
      <text>
        <r>
          <rPr>
            <b/>
            <sz val="9"/>
            <color indexed="81"/>
            <rFont val="Tahoma"/>
            <family val="2"/>
            <charset val="238"/>
          </rPr>
          <t>Navrátilová Lenka:</t>
        </r>
        <r>
          <rPr>
            <sz val="9"/>
            <color indexed="81"/>
            <rFont val="Tahoma"/>
            <family val="2"/>
            <charset val="238"/>
          </rPr>
          <t xml:space="preserve">
165+495
194+10000 koronavir
461+200
526+424
647+710
</t>
        </r>
      </text>
    </comment>
    <comment ref="C22" authorId="0" shapeId="0">
      <text>
        <r>
          <rPr>
            <b/>
            <sz val="9"/>
            <color indexed="81"/>
            <rFont val="Tahoma"/>
            <family val="2"/>
            <charset val="238"/>
          </rPr>
          <t>Navrátilová Lenka:</t>
        </r>
        <r>
          <rPr>
            <sz val="9"/>
            <color indexed="81"/>
            <rFont val="Tahoma"/>
            <family val="2"/>
            <charset val="238"/>
          </rPr>
          <t xml:space="preserve">
41+556
83+315 z KŘ do SF
84+13 z OKH na SF</t>
        </r>
      </text>
    </comment>
    <comment ref="C24" authorId="0" shapeId="0">
      <text>
        <r>
          <rPr>
            <b/>
            <sz val="9"/>
            <color indexed="81"/>
            <rFont val="Tahoma"/>
            <family val="2"/>
            <charset val="238"/>
          </rPr>
          <t>Navrátilová Lenka:</t>
        </r>
        <r>
          <rPr>
            <sz val="9"/>
            <color indexed="81"/>
            <rFont val="Tahoma"/>
            <family val="2"/>
            <charset val="238"/>
          </rPr>
          <t xml:space="preserve">
61+34363
81+4798
85+5
89+1390
90+17451
91+48
92+89
121+1382
127+3312
132+2055
133+975
154+659
158+177
168+16493
169+735
171+18690
172+7530
173+665
174+125
198+174
205+15418
210+4300
211+2668
217+(44321)44320
218+6459
219+20932
220+313
265+143715
288+6216
294+1435
333+1872
365+14250
369+2798
390+9684
398+36697
399+6862
400+15
401+243
457+2094
458+733
465+51684
466+39673
467+14703
468+36
469+35934
471-4978
520+585
528+1631
529+926
530+402
531+326
532+939
533+1399
536+4955
586+4541
604+5253
605+19987
640+462
650+7908
651+1340
652+1300
653+2966
693+291
697+53376
698+6438
699+4116
700+11676
</t>
        </r>
        <r>
          <rPr>
            <strike/>
            <sz val="9"/>
            <color indexed="81"/>
            <rFont val="Tahoma"/>
            <family val="2"/>
            <charset val="238"/>
          </rPr>
          <t xml:space="preserve">701+73394
</t>
        </r>
        <r>
          <rPr>
            <sz val="9"/>
            <color indexed="81"/>
            <rFont val="Tahoma"/>
            <family val="2"/>
            <charset val="238"/>
          </rPr>
          <t>757+73394
758+242</t>
        </r>
        <r>
          <rPr>
            <strike/>
            <sz val="9"/>
            <color indexed="81"/>
            <rFont val="Tahoma"/>
            <family val="2"/>
            <charset val="238"/>
          </rPr>
          <t xml:space="preserve">
</t>
        </r>
        <r>
          <rPr>
            <sz val="9"/>
            <color indexed="81"/>
            <rFont val="Tahoma"/>
            <family val="2"/>
            <charset val="238"/>
          </rPr>
          <t xml:space="preserve">
</t>
        </r>
      </text>
    </comment>
    <comment ref="C25" authorId="0" shapeId="0">
      <text>
        <r>
          <rPr>
            <b/>
            <sz val="9"/>
            <color indexed="81"/>
            <rFont val="Tahoma"/>
            <family val="2"/>
            <charset val="238"/>
          </rPr>
          <t>Navrátilová Lenka:</t>
        </r>
        <r>
          <rPr>
            <sz val="9"/>
            <color indexed="81"/>
            <rFont val="Tahoma"/>
            <family val="2"/>
            <charset val="238"/>
          </rPr>
          <t xml:space="preserve">
53+98
77+18339
83+10861
84+5120
94+28753
96+24
134+(414)441
135+4802
175+201
209+6
221+3
222+1
223+3
224+20
225+997
267+2300
287+41
334+270
363+2243
404+88
405+7
423+31507 (celkem 31936)
472+486
534+1433
538+2
539-1047
654+29
655+4327
735+97
</t>
        </r>
      </text>
    </comment>
    <comment ref="C27" authorId="0" shapeId="0">
      <text>
        <r>
          <rPr>
            <b/>
            <sz val="9"/>
            <color indexed="81"/>
            <rFont val="Tahoma"/>
            <family val="2"/>
            <charset val="238"/>
          </rPr>
          <t>Navrátilová Lenka:</t>
        </r>
        <r>
          <rPr>
            <sz val="9"/>
            <color indexed="81"/>
            <rFont val="Tahoma"/>
            <family val="2"/>
            <charset val="238"/>
          </rPr>
          <t xml:space="preserve">
41/20 556 z rez do SF
83+315 z KŘ do SF
84+13 z OKH na SF
</t>
        </r>
      </text>
    </comment>
    <comment ref="C31" authorId="0" shapeId="0">
      <text>
        <r>
          <rPr>
            <b/>
            <sz val="9"/>
            <color indexed="81"/>
            <rFont val="Tahoma"/>
            <family val="2"/>
            <charset val="238"/>
          </rPr>
          <t>Navrátilová Lenka:</t>
        </r>
        <r>
          <rPr>
            <sz val="9"/>
            <color indexed="81"/>
            <rFont val="Tahoma"/>
            <family val="2"/>
            <charset val="238"/>
          </rPr>
          <t xml:space="preserve">
5+48
9+1
25+1
26+370
27+41
30+340
67+5220
69+10
77+18724
82+1
80+176
85+5
90+4841
92+89
94+28753
122+45
123+1686
117+29293
132+240
134+(414)441
157+300
169+73
174+125
195+56
211+1649
233+306000
283+400
289+15
292+683
304-786
326+12538
327+8600 daň z příjmu PO za kraj
329+6000
333+373
335+48
369+2798
406+55
407+18
423+31936
521+10000
519+3917
497-5737
536+115
580-351587
597+28
676+71
692+8
717-405
704+12
736+246  (celkem 5789)
747-112188
748-232680
761+50
</t>
        </r>
      </text>
    </comment>
    <comment ref="C32" authorId="0" shapeId="0">
      <text>
        <r>
          <rPr>
            <b/>
            <sz val="9"/>
            <color indexed="81"/>
            <rFont val="Tahoma"/>
            <family val="2"/>
            <charset val="238"/>
          </rPr>
          <t>Navrátilová Lenka:</t>
        </r>
        <r>
          <rPr>
            <sz val="9"/>
            <color indexed="81"/>
            <rFont val="Tahoma"/>
            <family val="2"/>
            <charset val="238"/>
          </rPr>
          <t xml:space="preserve">
135+4802
</t>
        </r>
      </text>
    </comment>
    <comment ref="C33" authorId="0" shapeId="0">
      <text>
        <r>
          <rPr>
            <b/>
            <sz val="9"/>
            <color indexed="81"/>
            <rFont val="Tahoma"/>
            <family val="2"/>
            <charset val="238"/>
          </rPr>
          <t>Navrátilová Lenka:</t>
        </r>
        <r>
          <rPr>
            <sz val="9"/>
            <color indexed="81"/>
            <rFont val="Tahoma"/>
            <family val="2"/>
            <charset val="238"/>
          </rPr>
          <t xml:space="preserve">
42+2188
35+16
36+600
37+54
54+95
64+85
65+85
66+63
75+1013
93+6331
97+59
98+55
141+12
142+911
154+659
158+177
173+665
174+125
175+201
177+(89)88
199+800
209+6
210+4300
211+2668
220+313
230+60
231+506
232+161
265+143715
267+2300
290+165
291+211
328-57
334+270
336+39
408+33
409+42
410+67
411+45
536+4955
537+480
607+106
608+41
677+168
678+521
679+32
691-7299
702+46
703+230
736+5543 (celkem 5789)
737+91
738+535
755+525
759-34
760+39
</t>
        </r>
      </text>
    </comment>
    <comment ref="C34" authorId="0" shapeId="0">
      <text>
        <r>
          <rPr>
            <b/>
            <sz val="9"/>
            <color indexed="81"/>
            <rFont val="Tahoma"/>
            <family val="2"/>
            <charset val="238"/>
          </rPr>
          <t>Navrátilová Lenka:</t>
        </r>
        <r>
          <rPr>
            <sz val="9"/>
            <color indexed="81"/>
            <rFont val="Tahoma"/>
            <family val="2"/>
            <charset val="238"/>
          </rPr>
          <t xml:space="preserve">
55+97200
56+1553663
60+7768315
120+2986
126+1499
140+735
161+125360
162+96
163+1616
164+76
213+549
214+520
293-720
330+111300
402-16
403-295
522+627
523+4100
587+77878
594+441
599+9091
600+11874
601+4556
645+2867
646+113800
731-1156
732-239
733-2278
</t>
        </r>
      </text>
    </comment>
    <comment ref="C35" authorId="0" shapeId="0">
      <text>
        <r>
          <rPr>
            <b/>
            <sz val="9"/>
            <color indexed="81"/>
            <rFont val="Tahoma"/>
            <family val="2"/>
            <charset val="238"/>
          </rPr>
          <t>Navrátilová Lenka:</t>
        </r>
        <r>
          <rPr>
            <sz val="9"/>
            <color indexed="81"/>
            <rFont val="Tahoma"/>
            <family val="2"/>
            <charset val="238"/>
          </rPr>
          <t xml:space="preserve">
62+1374358
76+8500
128+18
212+806
455+71286
462+584
585+14231
590+8551
690+1000
695+15057
696+583
727+62
734-12
</t>
        </r>
      </text>
    </comment>
    <comment ref="C36" authorId="0" shapeId="0">
      <text>
        <r>
          <rPr>
            <b/>
            <sz val="9"/>
            <color indexed="81"/>
            <rFont val="Tahoma"/>
            <family val="2"/>
            <charset val="238"/>
          </rPr>
          <t>Navrátilová Lenka:</t>
        </r>
        <r>
          <rPr>
            <sz val="9"/>
            <color indexed="81"/>
            <rFont val="Tahoma"/>
            <family val="2"/>
            <charset val="238"/>
          </rPr>
          <t xml:space="preserve">
264+6504
331+145200
373+205135
470-99
527+247039
730+8341
</t>
        </r>
      </text>
    </comment>
    <comment ref="C37" authorId="0" shapeId="0">
      <text>
        <r>
          <rPr>
            <b/>
            <sz val="9"/>
            <color indexed="81"/>
            <rFont val="Tahoma"/>
            <family val="2"/>
            <charset val="238"/>
          </rPr>
          <t>Navrátilová Lenka:</t>
        </r>
        <r>
          <rPr>
            <sz val="9"/>
            <color indexed="81"/>
            <rFont val="Tahoma"/>
            <family val="2"/>
            <charset val="238"/>
          </rPr>
          <t xml:space="preserve">
263+655
364+388
389+10
391+10
459+77
460+62
588+60
729+100
</t>
        </r>
      </text>
    </comment>
    <comment ref="C38" authorId="0" shapeId="0">
      <text>
        <r>
          <rPr>
            <b/>
            <sz val="9"/>
            <color indexed="81"/>
            <rFont val="Tahoma"/>
            <family val="2"/>
            <charset val="238"/>
          </rPr>
          <t>Navrátilová Lenka:</t>
        </r>
        <r>
          <rPr>
            <sz val="9"/>
            <color indexed="81"/>
            <rFont val="Tahoma"/>
            <family val="2"/>
            <charset val="238"/>
          </rPr>
          <t xml:space="preserve">
129+1000
130+1206
284+3320
374+52239
396+754
397+2000
591+246
602+5219
603+27338
</t>
        </r>
      </text>
    </comment>
    <comment ref="C39" authorId="0" shapeId="0">
      <text>
        <r>
          <rPr>
            <b/>
            <sz val="9"/>
            <color indexed="81"/>
            <rFont val="Tahoma"/>
            <family val="2"/>
            <charset val="238"/>
          </rPr>
          <t>Navrátilová Lenka:</t>
        </r>
        <r>
          <rPr>
            <sz val="9"/>
            <color indexed="81"/>
            <rFont val="Tahoma"/>
            <family val="2"/>
            <charset val="238"/>
          </rPr>
          <t xml:space="preserve">
57+238
78+45
131+102
166+(1241)1240
167+917
215+298
216+5484
266+34025
285+2042
332+31
392+87
393+52
394+114
395+1149
463+197
464+103
524+1294
525+895
595+70
648+155
649+3561
694+1736
728+7
</t>
        </r>
      </text>
    </comment>
    <comment ref="C40" authorId="0" shapeId="0">
      <text>
        <r>
          <rPr>
            <b/>
            <sz val="9"/>
            <color indexed="81"/>
            <rFont val="Tahoma"/>
            <family val="2"/>
            <charset val="238"/>
          </rPr>
          <t>Navrátilová Lenka:</t>
        </r>
        <r>
          <rPr>
            <sz val="9"/>
            <color indexed="81"/>
            <rFont val="Tahoma"/>
            <family val="2"/>
            <charset val="238"/>
          </rPr>
          <t xml:space="preserve">
165+495
194+10000 koronavir
461+200
526+424
647+710
</t>
        </r>
      </text>
    </comment>
    <comment ref="C41" authorId="0" shapeId="0">
      <text>
        <r>
          <rPr>
            <b/>
            <sz val="9"/>
            <color indexed="81"/>
            <rFont val="Tahoma"/>
            <family val="2"/>
            <charset val="238"/>
          </rPr>
          <t>Navrátilová Lenka:</t>
        </r>
        <r>
          <rPr>
            <sz val="9"/>
            <color indexed="81"/>
            <rFont val="Tahoma"/>
            <family val="2"/>
            <charset val="238"/>
          </rPr>
          <t xml:space="preserve">
41+556
83+315 z KŘ do SF
84+13 z OKH na SF
422+3084
</t>
        </r>
      </text>
    </comment>
    <comment ref="C42" authorId="0" shapeId="0">
      <text>
        <r>
          <rPr>
            <b/>
            <sz val="9"/>
            <color indexed="81"/>
            <rFont val="Tahoma"/>
            <family val="2"/>
            <charset val="238"/>
          </rPr>
          <t>Navrátilová Lenka:</t>
        </r>
        <r>
          <rPr>
            <sz val="9"/>
            <color indexed="81"/>
            <rFont val="Tahoma"/>
            <family val="2"/>
            <charset val="238"/>
          </rPr>
          <t xml:space="preserve">
421+1659
</t>
        </r>
      </text>
    </comment>
    <comment ref="C43" authorId="0" shapeId="0">
      <text>
        <r>
          <rPr>
            <b/>
            <sz val="9"/>
            <color indexed="81"/>
            <rFont val="Tahoma"/>
            <family val="2"/>
            <charset val="238"/>
          </rPr>
          <t>Navrátilová Lenka:</t>
        </r>
        <r>
          <rPr>
            <sz val="9"/>
            <color indexed="81"/>
            <rFont val="Tahoma"/>
            <family val="2"/>
            <charset val="238"/>
          </rPr>
          <t xml:space="preserve">
1+88466
2+2289
3+25
4+25
6+900
7+3359
8+74791
23+936
28+510
29+325
61+34363
63+139
81+4798
85+5
89+1390
91+48
92+89
121+1382
127+3312
133+975
172+7530
198+174
217+(44321)44320
218+6459
219+20932
294+1435
365+14250
390+9684
398+36697
399+6862
400+15
401+243
457+2094
458+733
467+14703
468+36
469+35934
471-4978
520+585
528+162
529+926
531+326
532+939
533+1399
586+4469
605+19987
640+462
652+1300
653+2966
693+291
700+11676
</t>
        </r>
        <r>
          <rPr>
            <strike/>
            <sz val="9"/>
            <color indexed="81"/>
            <rFont val="Tahoma"/>
            <family val="2"/>
            <charset val="238"/>
          </rPr>
          <t xml:space="preserve">701+73394
</t>
        </r>
        <r>
          <rPr>
            <sz val="9"/>
            <color indexed="81"/>
            <rFont val="Tahoma"/>
            <family val="2"/>
            <charset val="238"/>
          </rPr>
          <t xml:space="preserve">757+73394
758+242
</t>
        </r>
      </text>
    </comment>
    <comment ref="C44" authorId="0" shapeId="0">
      <text>
        <r>
          <rPr>
            <b/>
            <sz val="9"/>
            <color indexed="81"/>
            <rFont val="Tahoma"/>
            <family val="2"/>
            <charset val="238"/>
          </rPr>
          <t>Navrátilová Lenka:</t>
        </r>
        <r>
          <rPr>
            <sz val="9"/>
            <color indexed="81"/>
            <rFont val="Tahoma"/>
            <family val="2"/>
            <charset val="238"/>
          </rPr>
          <t xml:space="preserve">
31+12114
32+553
33+512
34+1023
52+399
99+539
100+3360
100+1300
101+2636
102+9
117+270000
136+159
137+1744
138+2017
139+23
153+1500
156+644
155+186
176+126
200+127
201+1280
202+1117
203+23
204+151
226+3616
227+2863
228+47
229+614
268+3035
269+33
270+807
279+5525
295+307
296+19131
297+3622
298+11057
299+2563
300+1270
301+250
337+23
338+22
339+511
363+2243
366+1965
375+72
376+10606
377+4203
378+7967
379+1079
380+1454
381+437
412+6
413+874
414+3700
415+6311
416+2908
417+4386
418+903
419+642
420+1638
456+3000
473+4787
474+24
475+27106
476+2000
477+6873
478+6456
479+3379
480+232
481+1257
482+243
535+1000
540+248
541+6275
542+3602
543+730
544+3235
582+12020
583+26269
584+4439
592+1825
593+194
596+60000
609+4
610+542
639+220941
641+3630
642+308
</t>
        </r>
      </text>
    </comment>
    <comment ref="C45" authorId="0" shapeId="0">
      <text>
        <r>
          <rPr>
            <b/>
            <sz val="9"/>
            <color indexed="81"/>
            <rFont val="Tahoma"/>
            <family val="2"/>
            <charset val="238"/>
          </rPr>
          <t>Navrátilová Lenka:</t>
        </r>
        <r>
          <rPr>
            <sz val="9"/>
            <color indexed="81"/>
            <rFont val="Tahoma"/>
            <family val="2"/>
            <charset val="238"/>
          </rPr>
          <t xml:space="preserve">
53+409
53+98
83+10861
84+5120
96+24
221+3
222+1
223+3
224+20
225+997
287+41
404+88
405+7
472+486
534+1433
538+2
539-1047
654+29
655+4327
735+97
</t>
        </r>
      </text>
    </comment>
    <comment ref="C47" authorId="0" shapeId="0">
      <text>
        <r>
          <rPr>
            <b/>
            <sz val="9"/>
            <color indexed="81"/>
            <rFont val="Tahoma"/>
            <family val="2"/>
            <charset val="238"/>
          </rPr>
          <t>Navrátilová Lenka:</t>
        </r>
        <r>
          <rPr>
            <sz val="9"/>
            <color indexed="81"/>
            <rFont val="Tahoma"/>
            <family val="2"/>
            <charset val="238"/>
          </rPr>
          <t xml:space="preserve">
41/20 556 z rez do SF
83+315 z KŘ do SF
84+13 z OKH na SF</t>
        </r>
      </text>
    </comment>
    <comment ref="C51" authorId="0" shapeId="0">
      <text>
        <r>
          <rPr>
            <b/>
            <sz val="8"/>
            <color indexed="81"/>
            <rFont val="Tahoma"/>
            <family val="2"/>
            <charset val="238"/>
          </rPr>
          <t>Navrátilová Lenka:</t>
        </r>
        <r>
          <rPr>
            <sz val="8"/>
            <color indexed="81"/>
            <rFont val="Tahoma"/>
            <family val="2"/>
            <charset val="238"/>
          </rPr>
          <t xml:space="preserve">
8115, 8113, 8123, 8905
1+88466
2+2289
3+25
4+25
5+48
6+900
7+3359
8+74791
11+2352
23+936
27+41
28+510
29+325
30+340
31+12114
32+553
33+512
34+1023
42+2188
52+399
53+409
63+139
77+385
80+176
99+539
100+3360
100+1300
101+2636
102+9
117+270000
136+159
137+1744
138+2017
139+23
153+1500
176+126
200+127
201+1280
202+1117
203+23
204+151
226+3616
227+2863
228+47
229+614
233+306000
268+3035
269+33
270+807
279+5525
295+307
296+19131
297+3622
298+11057
299+2563
300+1270
301+250
337+23
338+22
339+511
366+1965
375+72
376+10606
377+4203
378+7967
379+1079
380+1454
381+437
412+6
413+874
414+3700
415+6311
416+2908
417+4386
418+903
419+642
420+1638
421+1659
422+3084
423+429 (celkem 31936)
473+4787
474+24
475+27106
476+2000
477+6873
478+6456
479+3379
480+232
481+1257
482+243
483+100000
540+248
541+6275
542+3602
543+730
544+3235
582+12020
583+26269
584+4439
592+1825
593+194
596+500000
609+4
610+542
639+220941
</t>
        </r>
      </text>
    </comment>
    <comment ref="C52" authorId="0" shapeId="0">
      <text>
        <r>
          <rPr>
            <b/>
            <sz val="8"/>
            <color indexed="81"/>
            <rFont val="Tahoma"/>
            <family val="2"/>
            <charset val="238"/>
          </rPr>
          <t>Navrátilová Lenka:</t>
        </r>
        <r>
          <rPr>
            <sz val="8"/>
            <color indexed="81"/>
            <rFont val="Tahoma"/>
            <family val="2"/>
            <charset val="238"/>
          </rPr>
          <t xml:space="preserve">
8224, 8124, 8114
11+2352
90+12610
132+1815
168+16493
169+662
171+18690
205+15418
288+6216
304+786
333+1499
465+51684
466+39673
483+100000
497+5737
528+1469
530+402
586+72
604+5253
650+7908
651+1340
697+53376
698+6438
699+4116
717+405
747+112188
748+232680
</t>
        </r>
      </text>
    </comment>
  </commentList>
</comments>
</file>

<file path=xl/sharedStrings.xml><?xml version="1.0" encoding="utf-8"?>
<sst xmlns="http://schemas.openxmlformats.org/spreadsheetml/2006/main" count="3644" uniqueCount="525">
  <si>
    <t>v tis. Kč</t>
  </si>
  <si>
    <t>PŘÍJMY</t>
  </si>
  <si>
    <t>schválený rozpočet</t>
  </si>
  <si>
    <t>upravený rozpočet</t>
  </si>
  <si>
    <t>Správní poplatky</t>
  </si>
  <si>
    <t xml:space="preserve">Příjmy z pronájmu </t>
  </si>
  <si>
    <t>Přijaté sankční platby</t>
  </si>
  <si>
    <t>Příjmy z prodeje</t>
  </si>
  <si>
    <t>Příjmy z úroků</t>
  </si>
  <si>
    <t xml:space="preserve">Odvody PO </t>
  </si>
  <si>
    <t xml:space="preserve">Fond na podporu výst. a obnovy vodohosp. infrastruktury </t>
  </si>
  <si>
    <t>Splátky půjček</t>
  </si>
  <si>
    <t>Příjmy Olomouckého kraje celkem</t>
  </si>
  <si>
    <t>Konsolidace</t>
  </si>
  <si>
    <t>Příjmy Olomouckého kraje celkem (po konsolidaci)</t>
  </si>
  <si>
    <t>Konsolidace je očištění údajů v rozpočtu o interní přesuny peněž. prostředků uvnitř organizace mezi jednotlivými účty.</t>
  </si>
  <si>
    <t>VÝDAJE</t>
  </si>
  <si>
    <t xml:space="preserve">Výdaje Olomouckého kraje celkem </t>
  </si>
  <si>
    <t>Výdaje Olomouckého kraje celkem (po konsolidaci)</t>
  </si>
  <si>
    <t>Fond sociálních potřeb</t>
  </si>
  <si>
    <t>Financování (splátky úvěrů)</t>
  </si>
  <si>
    <t>Financování (přijaté úvěry, zůst. na BÚ)</t>
  </si>
  <si>
    <t>Financování celkem</t>
  </si>
  <si>
    <t>Příjmy Olomouckého kraje včetně financování</t>
  </si>
  <si>
    <t>Výdaje Olomouckého kraje včetně financování</t>
  </si>
  <si>
    <t>Příjmy z poskytnutých služeb a výrobků</t>
  </si>
  <si>
    <t>Daňové příjmy</t>
  </si>
  <si>
    <t>Odbory</t>
  </si>
  <si>
    <t>Dotační programy, tituly</t>
  </si>
  <si>
    <t>Příspěvkové organizace</t>
  </si>
  <si>
    <t>Opravy, investice a projekty</t>
  </si>
  <si>
    <t>Neinvestiční přijaté transfery ze SR</t>
  </si>
  <si>
    <t>Investiční transfery od obcí</t>
  </si>
  <si>
    <t>Ostatní příjmy</t>
  </si>
  <si>
    <t xml:space="preserve"> -Rozpočtová změna 727/20</t>
  </si>
  <si>
    <t>druh rozpočtové změny: zapojení nových prostředků do rozpočtu</t>
  </si>
  <si>
    <t>poskytovatel: Ministerstvo práce a sociálních věcí</t>
  </si>
  <si>
    <t>důvod: neinvestiční dotace ze státního rozpočtu ČR na rok 2020 poskytnutá na základě rozhodnutí Ministerstva práce a sociálních věcí ČR č.j.: MPSV-2020/215637-221 ze dne 10.11.2020 ve výši 62 396,- Kč na výkon sociální práce s výjimkou agendy sociálně-právní ochrany dětí pro rok 2020 na podporu mimořádného finančního ohodnocení sociálních pracovníků na krajských úřadech v souvislosti s epidemií COVID_19.</t>
  </si>
  <si>
    <t>Odbor ekonomický</t>
  </si>
  <si>
    <t>ORJ - 07</t>
  </si>
  <si>
    <t>UZ</t>
  </si>
  <si>
    <t xml:space="preserve">§ </t>
  </si>
  <si>
    <t>položka</t>
  </si>
  <si>
    <t>částka v Kč</t>
  </si>
  <si>
    <t>4116 - Ostatní neinv. přijaté transfery ze SR</t>
  </si>
  <si>
    <t>celkem</t>
  </si>
  <si>
    <t>Odbor kancelář ředitele</t>
  </si>
  <si>
    <t>ORJ - 03</t>
  </si>
  <si>
    <t>seskupení položek</t>
  </si>
  <si>
    <t>50 - Výdaje na platy, ost. platby za pr. práci a poj.</t>
  </si>
  <si>
    <t xml:space="preserve"> -Rozpočtová změna 728/20</t>
  </si>
  <si>
    <t>poskytovatel: Ministerstvo zemědělství</t>
  </si>
  <si>
    <t>důvod: neinvestiční dotace ze státního rozpočtu ČR na rok 2020 poskytnutá na základě avíza k převodu finančních prostředků Ministerstva zemědělství ČR ve výši 6 880,- Kč pro Střední lesnickou školu Hranice jako příspěvek na zlepšování životního prostředí zvěře.</t>
  </si>
  <si>
    <t>Odbor školství a mládeže</t>
  </si>
  <si>
    <t>ORJ - 10</t>
  </si>
  <si>
    <t>5336 - Neinvestiční dotace zřízeným PO</t>
  </si>
  <si>
    <t xml:space="preserve"> -Rozpočtová změna 729/20</t>
  </si>
  <si>
    <t>poskytovatel: Ministerstvo kultury</t>
  </si>
  <si>
    <t>důvod: neinvestiční dotace ze státního rozpočtu ČR na rok 2020 poskytnutá na základě dopisu Ministerstva kultury ČR č.j.: MK 63052/2020 SOM ze dne 19.10.2020 ve výši                   100 000,- Kč pro příspěvkovou organizaci Olomouckého kraje Vlastivědné muzeum v Olomouci na realizaci projektu "Největší záhady a tajemství světa" z "Programu udržitelnosti pro muzea zřizovaná nestátními subjekty".</t>
  </si>
  <si>
    <t>Odbor sportu, kultury a památkové péče</t>
  </si>
  <si>
    <t>ORJ - 13</t>
  </si>
  <si>
    <t xml:space="preserve"> -Rozpočtová změna 730/20</t>
  </si>
  <si>
    <t>poskytovatel: Státní fond dopravní infrastruktury</t>
  </si>
  <si>
    <t>důvod: investiční a neinvestiční dotace ze státního rozpočtu ČR na rok 2020 poskytnutá na základě Smlouvy o poskytnutí finančních prostředků z rozpočtu Státního fondu dopravní infrastruktury v celkové výši 8 341 387,- Kč pro příspěvkovou organizaci Olomouckého kraje Správa silnic Olomouckého kraje na financování opatření ke zvýšení bezpečnosti nebo plynulosti dopravy na silnicích II. a III. třídy náležících do vlastnictví Olomouckého kraje, materiál je součástí programu jednání Rady Olomouckého kraje dne 30.11.2020 (bod 6.6.).</t>
  </si>
  <si>
    <t>4113 - Neinvestiční přijaté transfery ze SF</t>
  </si>
  <si>
    <t>4213 - Investiční přijaté transfery ze SF</t>
  </si>
  <si>
    <t>Odbor dopravy a silničního hospodářství</t>
  </si>
  <si>
    <t>ORJ - 12</t>
  </si>
  <si>
    <t>6356 - Jiné investiční transfery zřízeným PO</t>
  </si>
  <si>
    <t xml:space="preserve"> -Rozpočtová změna 731/20</t>
  </si>
  <si>
    <t>druh rozpočtové změny: snížení prostředků rozpočtu</t>
  </si>
  <si>
    <t>důvod: odbor školství a mládeže požádal ekonomický odbor dne 25.11.2020 o provedení rozpočtové změny. Důvodem navrhované změny je snížení neinvestiční dotace ze státního rozpočtu ČR na rok 2020 poskytnuté na základě rozhodnutí Ministerstva školství, mládeže a tělovýchovy ČR č.j.: 17741-12/2020-29 ze dne 3.9.2020 v celkové výši 4 099 769,- Kč na rozvojový program "Podpora výuky plavání v základních školách v roce 2020", nevyčerpané prostředky ve výši 1 156 273,67 Kč budou vráceny na účet Ministerstva školství, mládeže a tělovýchovy.</t>
  </si>
  <si>
    <t>52 - Neinvestiční transfery soukrompr.subj.</t>
  </si>
  <si>
    <t>53 - Neinvestiční transfery veřejnopráv. subj.</t>
  </si>
  <si>
    <t xml:space="preserve"> -Rozpočtová změna 732/20</t>
  </si>
  <si>
    <t>důvod: odbor školství a mládeže požádal ekonomický odbor dne 25.11.2020 o provedení rozpočtové změny. Důvodem navrhované změny je snížení neinvestiční dotace ze státního rozpočtu ČR na rok 2020 poskytnuté na základě rozhodnutí Ministerstva školství, mládeže a tělovýchovy ČR č.j.: 7236-12/2020 ze dne 17.4.2020 ve výši 549 139,- Kč na rozvojový program "Podpora vzdělávání cizinců ve školách", nevyčerpané prostředky ve výši         239 175,- Kč budou vráceny na účet Ministerstva školství, mládeže a tělovýchovy.</t>
  </si>
  <si>
    <t xml:space="preserve"> -Rozpočtová změna 733/20</t>
  </si>
  <si>
    <t>důvod: odbor školství a mládeže požádal ekonomický odbor dne 25.11.2020 o provedení rozpočtové změny. Důvodem navrhované změny je snížení neinvestiční dotace ze státního rozpočtu ČR na rok 2020 poskytnuté na základě rozhodnutí Ministerstva školství, mládeže a tělovýchovy ČR č.j.: 009/9/SOU/2020 ze dne 25.2.2020 v celkové výši 2 986 000,- Kč na rozvojový program "Podpora okresních a krajských kol soutěží a přehlídek v zájmovém vzdělávání pro rok 2020", nevyčerpané prostředky ve výši 2 277 673,18 Kč budou vráceny na účet Ministerstva školství, mládeže a tělovýchovy.</t>
  </si>
  <si>
    <t xml:space="preserve"> -Rozpočtová změna 734/20</t>
  </si>
  <si>
    <t>důvod: odbor sociálních věcí požádal ekonomický odbor dne 23.11.2020 o provedení rozpočtové změny. Důvodem navrhované změny je snížení neinvestiční dotace ze státního rozpočtu ČR na rok 2020 poskytnuté na základě avíza Ministerstva vnitra ČR č.j.: MV-332-5/OPK-2020 ze dne 9.3.2020 ve výši 18 000,- Kč na "Program prevence kriminality na místní úrovni 2020", nevyčerpané prostředky ve výši 12 000,- Kč budou vráceny na účet Ministerstva vnitra, a dále snížení neinvestiční dotace ze státního rozpočtu ČR na rok 2020 poskytnuté na základě rozhodnutí Ministerstva zdravotnictví č.j.: MZDR 33354/2020-2/OKD ze dne 28.8.2020 v celkové výši 14 230 668,19 Kč na projekt "Odměňování zdravotnických pracovníků v souvislosti s pandemií COVID-19 v Olomouckém kraji" pro příspěvkové organizace Olomouckého kraje, nevyčerpané prostředky ve výši 1,- Kč budou vráceny na účet Ministerstva zdravotnictví.</t>
  </si>
  <si>
    <t>Odbor sociálních věcí</t>
  </si>
  <si>
    <t>ORJ - 11</t>
  </si>
  <si>
    <t>51 - Neinvestiční nákupy a související výdaje</t>
  </si>
  <si>
    <t>5336 - Neinvestiční transfery zřízeným PO</t>
  </si>
  <si>
    <t xml:space="preserve"> -Rozpočtová změna 735/20</t>
  </si>
  <si>
    <t>druh rozpočtové změny: zapojení prostředků do rozpočtu</t>
  </si>
  <si>
    <t>důvod: odbor školství a mládeže požádal ekonomický odbor dne 20.11.2020 o provedení rozpočtové změny. Důvodem navrhované změny je zapojení finančních prostředků do rozpočtu odboru školství a mládeže ve výši 97 160,- Kč. Finanční prostředky zaslala na účet Olomouckého kraje příspěvková organizace Střední odborná škola Prostějov na základě "Oznámení o schválení závěrečné zprávy o realizaci projektu", prostředky budou zaslány na účet Ministerstva školství, mládeže a tělovýchovy.</t>
  </si>
  <si>
    <t>2229 - Ostatní přijaté vratky transferů</t>
  </si>
  <si>
    <t xml:space="preserve"> -Rozpočtová změna 736/20</t>
  </si>
  <si>
    <t>důvod: odbor podpory řízení příspěvkových organizací požádal ekonomický odbor dne 19.11.2020 o provedení rozpočtové změny. Důvodem navrhované změny je úprava závazných ukazatelů na rok 2020 u příspěvkových organizací v oblasti školství, sociální, kultury a zdravotnictví. V oblasti příjmů budou odvody z odpisů zvýšeny o 5 788 560,- Kč, v oblasti výdajů budou zvýšeny výdaje na neinvestiční příspěvky na provoz - odpisy zřízeným příspěvkovým organizacím o 5 542 148,- Kč, zbylá část prostředků ve výši 246 412,- Kč bude převedena do rezervy rady, materiál je součástí programu jednání Rady Olomouckého kraje dne 30.11.2020 (bod 4.1.).</t>
  </si>
  <si>
    <t>Odbor podpory řízení příspěvkových organizací</t>
  </si>
  <si>
    <t>ORJ - 19</t>
  </si>
  <si>
    <t>2122 - Odvody příspěvkových organizací</t>
  </si>
  <si>
    <t>5331 - Neinvestiční příspěvky zřízeným PO</t>
  </si>
  <si>
    <t>59 - Ostatní neinvestiční výdaje</t>
  </si>
  <si>
    <t xml:space="preserve"> -Rozpočtová změna 737/20</t>
  </si>
  <si>
    <t>důvod: odbor podpory řízení příspěvkových organizací požádal ekonomický odbor dne 19.11.2020 o provedení rozpočtové změny. Důvodem navrhované změny je zapojení finančních prostředků do rozpočtu Olomouckého kraje ve výši 91 306,- Kč. Generali Česká pojišťovna a.s. uhradila na účet Olomouckého kraje pojistné plnění k pojistné události pro příspěvkovou organizaci Střední škola gastronomie a farmářství, Jeseník, na úhradu nákladů spojených s opravami po vodovodní škodě v roce 2020.</t>
  </si>
  <si>
    <t xml:space="preserve"> </t>
  </si>
  <si>
    <t>2322 - Přijaté pojistné náhrady</t>
  </si>
  <si>
    <t xml:space="preserve"> -Rozpočtová změna 738/20</t>
  </si>
  <si>
    <t>důvod: odbor podpory řízení příspěvkových organizací požádal ekonomický odbor dne 18.11.2020 o provedení rozpočtové změny. Důvodem navrhované změny je zapojení finančních prostředků do rozpočtu Olomouckého kraje ve výši 534 843,- Kč. Generali Česká pojišťovna a.s. uhradila na účet Olomouckého kraje pojistné plnění k pojistné události pro příspěvkovou organizaci Nové Zámky - poskytovatel sociálních služeb, na úhradu nákladů spojených s opravami výtahu a parního vyvíječe v plynové kotelně v roce 2020.</t>
  </si>
  <si>
    <t xml:space="preserve"> -Rozpočtová změna 739/20</t>
  </si>
  <si>
    <t>druh rozpočtové změny: vnitřní rozpočtová změna - přesun mezi jednotlivými položkami, paragrafy a odbory ekonomickým a investic</t>
  </si>
  <si>
    <t>důvod: odbor investic požádal ekonomický odbor dne 19.11.2020 o provedení rozpočtové změny. Důvodem navrhované změny je převedení finančních prostředků z rozpočtu odboru investic na odbor ekonomický v celkové výši 26 239 000,- Kč. Finanční prostředky nebudou v letošním roce použity na financování projektů v oblasti školství a zdravotnictví, a budou převedeny do rezervy rady, financování projektů je zahrnuto do návrhu rozpočtu na rok 2021.</t>
  </si>
  <si>
    <t>Odbor investic</t>
  </si>
  <si>
    <t>ORJ - 17</t>
  </si>
  <si>
    <t>ÚZ</t>
  </si>
  <si>
    <t>61 - Investiční nákupy a související výdaje</t>
  </si>
  <si>
    <t xml:space="preserve"> -Rozpočtová změna 740/20</t>
  </si>
  <si>
    <t>druh rozpočtové změny: vnitřní rozpočtová změna - přesun mezi jednotlivými položkami, paragrafy a odbory ekonomickým a podpory řízení příspěvkových organizací</t>
  </si>
  <si>
    <t>důvod: odbor podpory řízení příspěvkových organizací požádal ekonomický odbor dne 19.11.2020 o provedení rozpočtové změny. Důvodem navrhované změny je převedení finančních prostředků z rozpočtu odboru podpory řízení příspěvkových organizací na odbor ekonomický ve výši 1 634 955,94 Kč. Finanční prostředky nebudou použity na poskytnutí příspěvků na opravy a investice pro příspěvkové organizace v oblasti sociální a školství, a budou převedeny do rezervy rady, materiál je součástí programu jednání Rady Olomouckého kraje dne 30.11.2020 (bod 4.1.).</t>
  </si>
  <si>
    <t>6351 - Investiční transfery zřízeným PO</t>
  </si>
  <si>
    <t xml:space="preserve"> -Rozpočtová změna 741/20</t>
  </si>
  <si>
    <t>důvod: odbor podpory řízení příspěvkových organizací požádal ekonomický odbor dne 19.11.2020 o provedení rozpočtové změny. Důvodem navrhované změny je převedení finančních prostředků z rozpočtu odboru podpory řízení příspěvkových organizací na odbor ekonomický ve výši 36,- Kč. Finanční prostředky nebudou použity na poskytnutí příspěvku na provoz - účelově určeného příspěvku na pořízení 23 ks notebooků včetně příslušenství pro příspěvkovou organizaci Střední odborná škola obchodu a služeb, Olomouc, a budou převedeny do rezervy rady, materiál je součástí programu jednání Rady Olomouckého kraje dne 30.11.2020 (bod 4.1.).</t>
  </si>
  <si>
    <t xml:space="preserve"> -Rozpočtová změna 742/20</t>
  </si>
  <si>
    <t>důvod: odbor podpory řízení příspěvkových organizací požádal ekonomický odbor dne 23.11.2020 o provedení rozpočtové změny. Důvodem navrhované změny je převedení finančních prostředků z rozpočtu odboru podpory řízení příspěvkových organizací na odbor ekonomický ve výši 480 000,- Kč. Finanční prostředky nebudou použity na poskytnutí příspěvku na provoz - mzdové náklady pro příspěvkovou organizaci Vědecká knihovna v Olomouci a budou převedeny do rezervy rady, materiál je součástí programu jednání Rady Olomouckého kraje dne 30.11.2020 (bod 4.1.).</t>
  </si>
  <si>
    <t xml:space="preserve"> -Rozpočtová změna 743/20</t>
  </si>
  <si>
    <t>důvod: odbor investic požádal ekonomický odbor dne 24.11.2020 o provedení rozpočtové změny. Důvodem navrhované změny je převedení finančních prostředků z odboru ekonomického na odbor investic v celkové výši 13 187 424,70 Kč. Finanční prostředky z revolvingového úvěru u Komerční banky, a.s., budou použity na financování projektu v oblasti dopravy "II/366 Prostějov - přeložka silnice".</t>
  </si>
  <si>
    <t>ORJ - 50</t>
  </si>
  <si>
    <t xml:space="preserve"> -Rozpočtová změna 744/20</t>
  </si>
  <si>
    <t>druh rozpočtové změny: vnitřní rozpočtová změna - přesun mezi jednotlivými položkami, paragrafy v rámci odboru kanceláře ředitele</t>
  </si>
  <si>
    <t>důvod: odbor kancelář ředitele požádal ekonomický odbor dne 23.11.2020 o provedení rozpočtové změny. Důvodem navrhované změny je přesun finančních prostředků v rámci odboru kanceláře ředitele ve výši 500 000,- Kč. Finanční prostředky budou použity na náhrady mezd při dočasné pracovní neschopnosti.</t>
  </si>
  <si>
    <t>50 - Platy a podobné a související výdaje</t>
  </si>
  <si>
    <t>54 - Neinvestiční transfery obyvatelstvu</t>
  </si>
  <si>
    <t xml:space="preserve"> -Rozpočtová změna 745/20</t>
  </si>
  <si>
    <t>důvod: odbor kancelář ředitele požádal ekonomický odbor dne 23.11.2020 o provedení rozpočtové změny. Důvodem navrhované změny je přesun finančních prostředků v rámci odboru kanceláře ředitele ve výši 80 000,- Kč. Finanční prostředky budou použity na úhradu instalace infrakamery v budově KÚOK.</t>
  </si>
  <si>
    <t xml:space="preserve"> -Rozpočtová změna 746/20</t>
  </si>
  <si>
    <t>druh rozpočtové změny: vnitřní rozpočtová změna - přesun mezi jednotlivými položkami, paragrafy v rámci odboru informačních technologií</t>
  </si>
  <si>
    <t>důvod: odbor informačních technologií požádal ekonomický odbor dne 23.11.2020 o provedení rozpočtové změny. Důvodem navrhované změny je přesun finančních prostředků v rámci odboru informačních technologií ve výši 200 000,- Kč. Finanční prostředky budou použity na financování navýšení počtu uživatelských licencí pro FormFlow Server.</t>
  </si>
  <si>
    <t>Odbor informačních technologií</t>
  </si>
  <si>
    <t>ORJ - 06</t>
  </si>
  <si>
    <t xml:space="preserve"> -Rozpočtová změna 747/20</t>
  </si>
  <si>
    <t>druh rozpočtové změny: vnitřní rozpočtová změna - přesun mezi jednotlivými položkami, paragrafy v rámci odboru ekonomického</t>
  </si>
  <si>
    <t>důvod: odbor ekonomický požádal dne 25.11.2020 o provedení rozpočtové změny. Důvodem navrhované změny je přesun finančních prostředků v rámci odboru ekonomického ve výši 112 187 663,20 Kč. Finanční prostředky budou použity na úhradu splátky revolvingového úvěru u Komerční banky, a.s., na projekt v oblasti dopravy "II/366 Prostějov - přeložka silnice".</t>
  </si>
  <si>
    <t>8114 - Uhraz. splátky krát. přij. půjč. prostř.</t>
  </si>
  <si>
    <t xml:space="preserve"> -Rozpočtová změna 748/20</t>
  </si>
  <si>
    <t>důvod: odbor ekonomický požádal dne 25.11.2020 o provedení rozpočtové změny. Důvodem navrhované změny je přesun finančních prostředků v rámci odboru ekonomického v celkové výši 232 680 000,- Kč. Finanční prostředky budou použity na úhradu splátky revolvingového úvěru u Komerční banky, a.s., na financování investičních projektů, a revolvingového úvěru II. u Komerční banky, a.s., určeného na časový nesoulad mezi příjmy a výdaji, prostředky budou čerpány z rezerv Olomouckého kraje.</t>
  </si>
  <si>
    <t>8124 - Uhraz. splátky dlouh. přij. půjč. prostř.</t>
  </si>
  <si>
    <t xml:space="preserve"> -Rozpočtová změna 749/20</t>
  </si>
  <si>
    <t>druh rozpočtové změny: vnitřní rozpočtová změna - přesun mezi jednotlivými položkami, paragrafy v rámci odboru investic</t>
  </si>
  <si>
    <t>důvod: odbor investic požádal ekonomický odbor dne 20.11.2020 o provedení rozpočtové změny. Důvodem navrhované změny je přesun finančních prostředků v rámci odboru investic v celkové výši 10 577 902,- Kč. Finanční prostředky budou použity na financování projektu v oblasti zdravotnictví "SMN a.s. - o.z. Nemocnice Šternberk - Interní pavilon".</t>
  </si>
  <si>
    <t xml:space="preserve"> -Rozpočtová změna 750/20</t>
  </si>
  <si>
    <t>druh rozpočtové změny: vnitřní rozpočtová změna - přesun mezi jednotlivými položkami, paragrafy v rámci odboru podpory řízení příspěvkových organizací</t>
  </si>
  <si>
    <t>důvod: odbor podpory řízení příspěvkových organizací požádal ekonomický odbor dne 23.11.2020 o provedení rozpočtové změny. Důvodem navrhované změny je přesun finančních prostředků v rámci odboru podpory řízení příspěvkových organizací v celkové výši 84 879,- Kč. Finanční prostředky budou převedeny z příspěvků na provoz na poskytnutí příspěvků na provoz - mzdové náklady pro příspěvkové organizace v oblasti školství, materiál je součástí programu jednání Rady Olomouckého kraje dne 30.11.2020 (bod 4.1.).</t>
  </si>
  <si>
    <t xml:space="preserve"> -Rozpočtová změna 751/20</t>
  </si>
  <si>
    <t>důvod: odbor podpory řízení příspěvkových organizací požádal ekonomický odbor dne 18.11.2020 o provedení rozpočtové změny. Důvodem navrhované změny je přesun finančních prostředků v rámci odboru podpory řízení příspěvkových organizací ve výši          19 907,96 Kč. Finanční prostředky budou použity na poskytnutí neinvestičního příspěvku na akci "Drobné vybavení domácnosti" pro příspěvkovou organizaci Olomouckého kraje Klíč - centrum sociálních služeb, Olomouc, materiál je součástí programu jednání Rady Olomouckého kraje dne 30.11.2020 (bod 4.1.).</t>
  </si>
  <si>
    <t xml:space="preserve"> -Rozpočtová změna 752/20</t>
  </si>
  <si>
    <t>důvod: odbor podpory řízení příspěvkových organizací požádal ekonomický odbor dne 23.11.2020 o provedení rozpočtové změny. Důvodem navrhované změny je přesun finančních prostředků v rámci odboru podpory řízení příspěvkových organizací ve výši 516,- Kč. Finanční prostředky byly použity na vrácení mylné platby příspěvkové organizace Olomouckého kraje Domov pro seniory Radkova Lhota, prostředky budou převedeny z rezervy odboru podpory řízení příspěvkových organizací.</t>
  </si>
  <si>
    <t xml:space="preserve"> -Rozpočtová změna 753/20</t>
  </si>
  <si>
    <t>důvod: odbor podpory řízení příspěvkových organizací požádal ekonomický odbor dne 19.11.2020 o provedení rozpočtové změny. Důvodem navrhované změny je přesun finančních prostředků v rámci odboru podpory řízení příspěvkových organizací v celkové výši 124 916,04 Kč. Finanční prostředky budou použity na poskytnutí příspěvku na provoz - účelově určeného příspěvku na zabezpečení kofinancování a předfinancování projektů spolufinancovaných z evropských a národních fondů na realizaci investičních nebo neinvestičních akcí pro příspěvkové organizace v oblasti školství a kultury, materiál je součástí programu jednání Rady Olomouckého kraje dne 30.11.2020 (bod 4.2.).</t>
  </si>
  <si>
    <t xml:space="preserve"> -Rozpočtová změna 754/20</t>
  </si>
  <si>
    <t>důvod: odbor podpory řízení příspěvkových organizací požádal ekonomický odbor dne 18.11.2020 o provedení rozpočtové změny. Důvodem navrhované změny je přesun finančních prostředků v rámci odboru podpory řízení příspěvkových organizací ve výši                      6 066,21 Kč. Finanční prostředky budou použity na financování projektu příspěvkové organizace Zdravotnická záchranná služba Olomouckého kraje "Jak zachraňujete u vás?", materiál je součástí programu jednání Rady Olomouckého kraje dne 30.11.2020 (bod 4.2.).</t>
  </si>
  <si>
    <t xml:space="preserve"> -Rozpočtová změna 755/20</t>
  </si>
  <si>
    <t>důvod: odbor podpory řízení příspěvkových organizací požádal ekonomický odbor dne 23.11.2020 o provedení rozpočtové změny. Důvodem navrhované změny je zapojení finančních prostředků do rozpočtu Olomouckého kraje ve výši 525 235,- Kč. Generali Česká pojišťovna a.s. uhradila na účet Olomouckého kraje pojistné plnění k pojistné události pro příspěvkovou organizaci Střední lesnická škola, Hranice, na úhradu nákladů spojených s opravou oplocení po vichřici v roce 2020.</t>
  </si>
  <si>
    <t xml:space="preserve"> -Rozpočtová změna 756/20</t>
  </si>
  <si>
    <t>důvod: odbor podpory řízení příspěvkových organizací požádal ekonomický odbor dne 23.11.2020 o provedení rozpočtové změny. Důvodem navrhované změny je převedení finančních prostředků z rozpočtu odboru podpory řízení příspěvkových organizací na odbor ekonomický  v celkové výši 1 007 277,- Kč. Finanční prostředky nebudou použity na poskytnutí příspěvků na provoz - mzdové náklady pro příspěvkové organizace v oblasti školství a kultury a budou převedeny do rezervy rady, materiál je součástí programu jednání Rady Olomouckého kraje dne 30.11.2020 (bod 4.1.).</t>
  </si>
  <si>
    <t xml:space="preserve"> -Rozpočtová změna 757/20</t>
  </si>
  <si>
    <t>poskytovatel: Ministerstvo školství, mládeže a tělovýchovy</t>
  </si>
  <si>
    <t>důvod: odbor strategického rozvoje kraje požádal ekonomický odbor dne 11.11.2020 o provedení rozpočtové změny. Důvodem navrhované změny je zapojení finančních prostředků do rozpočtu odboru strategického rozvoje kraje v celkové výši 73 394 420,72 Kč. Finanční prostředky budou poukázány na účet Olomouckého kraje jako neinvestiční a investiční dotace z Ministerstva školství, mládeže a tělovýchovy na financování projektu "Implementace krajského akčního plánu v Olomouckém kraji IKAP OK II." v rámci Operačního programu Výzkum, vývoj a vzdělávání.</t>
  </si>
  <si>
    <t>Odbor strategického rozvoje kraje</t>
  </si>
  <si>
    <t>ORJ - 64</t>
  </si>
  <si>
    <t>4116 - Ostatní neinv. přij. transf. ze SR</t>
  </si>
  <si>
    <t>4216 - Ostatní invest. přijaté transfery ze SR</t>
  </si>
  <si>
    <t>52 - Neinvestiční transfery soukromopr. subj.</t>
  </si>
  <si>
    <t>63 - Investiční transfery</t>
  </si>
  <si>
    <t xml:space="preserve"> -Rozpočtová změna 758/20</t>
  </si>
  <si>
    <t>důvod: neinvestiční dotace ze státního rozpočtu ČR na rok 2020 poskytnutá na základě avíza Ministerstva práce a sociálních věcí ČR ve výši 242 122,79 Kč na projekt "Asistivní technologie v Klíči II." pro příspěvkovou organizaci Klíč - centrum sociálních služeb v rámci Operačního programu Zaměstnanost.</t>
  </si>
  <si>
    <t xml:space="preserve"> -Rozpočtová změna 759/20</t>
  </si>
  <si>
    <t xml:space="preserve">důvod: odbor podpory řízení příspěvkových organizací požádal ekonomický odbor dne 23.11.2020 o provedení rozpočtové změny. Důvodem navrhované změny je snížení prostředků rozpočtu Olomouckého kraje ve výši 34 350,- Kč. Finanční prostředky budou sníženy jako příjmy příspěvků od obcí, měst a krajů za dopravní obslužnost a výdaje na příspěvek na úhradu prokazatelné ztráty u příspěvkové organizace v oblasti dopravy Koordinátor Integrovaného dopravního systému Olomouckého kraje, materiál je součástí programu jednání Rady Olomouckého kraje dne 30.11.2020 (bod 4.1.). </t>
  </si>
  <si>
    <t>2324 -  Přijaté nekapitálové příspěvky a náhr.</t>
  </si>
  <si>
    <t xml:space="preserve"> -Rozpočtová změna 760/20</t>
  </si>
  <si>
    <t>důvod: odbor podpory řízení příspěvkových organizací požádal ekonomický odbor dne 18.11.2020 o provedení rozpočtové změny. Důvodem navrhované změny je zapojení prostředků do rozpočtu Olomouckého kraje ve výši 39 392,33 Kč. Finanční prostředky budou navýšeny jako příjem z pronájmu a příspěvek na provoz - nájemné u příspěvkové organizace v oblasti kultury Vědecká knihovna v Olomouci, materiál je součástí programu jednání Rady Olomouckého kraje dne 30.11.2020 (bod 4.1.).</t>
  </si>
  <si>
    <t>2132 - Příjmy z pronájmu ostat. nemov. a j. č.</t>
  </si>
  <si>
    <t xml:space="preserve"> -Rozpočtová změna 761/20</t>
  </si>
  <si>
    <t>důvod: odbor kancelář hejtmana požádal ekonomický odbor dne 25.11.2020 o provedení rozpočtové změny. Důvodem navrhované změny je zapojení finančních prostředků do rozpočtu Olomouckého kraje ve výši 50 000,- Kč. Jedná se o zapojení finančních prostředků na základě smlouvy o poskytnutí finančního daru od Komerční banky, a.s., finanční prostředky budou použity na nákup osobních ochranných pomůcek.</t>
  </si>
  <si>
    <t>Odbor kancelář hejtmana</t>
  </si>
  <si>
    <t>ORJ - 18</t>
  </si>
  <si>
    <t>2321 - Přijaté neinvestiční dary</t>
  </si>
  <si>
    <t>Dotace do oblasti školství</t>
  </si>
  <si>
    <t>Dotace do oblasti sociální</t>
  </si>
  <si>
    <t>Dotace do oblasti dopravy, SFDI</t>
  </si>
  <si>
    <t>Dotace do oblasti kultury</t>
  </si>
  <si>
    <t>Dotace do oblasti zdravotnictví</t>
  </si>
  <si>
    <t>Dotace do oblasti životního prostředí a zemědělství</t>
  </si>
  <si>
    <t>Dotace pro Krajský úřad</t>
  </si>
  <si>
    <t>OPZ, OPVVV, OPŽP, IROP, OPTP, ITI, NF, OPPMP, NDP, PPS, BF, NoFo</t>
  </si>
  <si>
    <t>Zapojení finančního vypořádání, depozita</t>
  </si>
  <si>
    <t xml:space="preserve"> -Rozpočtová změna 693/20</t>
  </si>
  <si>
    <t>důvod: neinvestiční dotace ze státního rozpočtu ČR na rok 2020 poskytnutá na základě avíza Ministerstva školství, mládeže a tělovýchovy ČR č.j.: MŠMT-29799/2020-12 ze dne 11.11.2020 v celkové výši 290 970,- Kč na projekty využívající zjednodušené vykazování nákladů pro příspěvkové organizace Olomouckého kraje v rámci Operačního programu Výzkum, vývoj a vzdělávání.</t>
  </si>
  <si>
    <t xml:space="preserve"> -Rozpočtová změna 694/20</t>
  </si>
  <si>
    <t>důvod: neinvestiční dotace ze státního rozpočtu ČR na rok 2020 poskytnutá na základě avíza k převodu finančních prostředků Ministerstva zemědělství ČR v celkové výši              1 736 046,- Kč pro Střední lesnickou školu Hranice jako příspěvek na zmírnění dopadů kůrovcové kalamity v nestátních lesích za rok 2019.</t>
  </si>
  <si>
    <t xml:space="preserve"> -Rozpočtová změna 695/20</t>
  </si>
  <si>
    <t>důvod: neinvestiční dotace ze státního rozpočtu ČR na rok 2020 poskytnutá na základě rozhodnutí Ministerstva práce a sociálních věcí č.j.: MPSV-2020/220063-221 ze dne 12.11.2020 v celkové výši 15 057 286,- Kč na kompenzaci vícenákladů, výpadku zdrojů v souvislosti s epidemií COVID-19 pro příspěvkové organizace Olomouckého kraje.</t>
  </si>
  <si>
    <t xml:space="preserve"> -Rozpočtová změna 696/20</t>
  </si>
  <si>
    <t>poskytovatel: Ministerstvo průmyslu a obchodu</t>
  </si>
  <si>
    <t>důvod: neinvestiční dotace ze státního rozpočtu ČR na rok 2020 poskytnutá na základě rozhodnutí Ministerstva průmyslu a obchodu ČR č.j.: MPO 551775/2020 ze dne 13.10 2020 v celkové výši 583 138,55 Kč na vybavení zařízení sociálních služeb prostřednictvím finanční podpory kraje v souvislosti s přechodem na vysílací standard DVB-T2.</t>
  </si>
  <si>
    <t xml:space="preserve"> -Rozpočtová změna 697/20</t>
  </si>
  <si>
    <t>poskytovatel: Ministerstvo pro místní rozvoj ČR</t>
  </si>
  <si>
    <t>důvod: odbor investic požádal ekonomický odbor dne 18.11.2020 o provedení rozpočtové změny. Důvodem navrhované změny je zapojení finančních prostředků do rozpočtu Olomouckého kraje v celkové výši 53 375 659,38 Kč. Finanční prostředky byly poukázány na účet Olomouckého kraje jako investiční dotace z Ministerstva pro místní rozvoj ČR na financování projektu v oblasti dopravy "II/366 Prostějov - přeložka silnice" v rámci Integrovaného regionálního operačního programu.</t>
  </si>
  <si>
    <t xml:space="preserve"> -Rozpočtová změna 698/20</t>
  </si>
  <si>
    <t>důvod: odbor investic požádal ekonomický odbor dne 18.11.2020 o provedení rozpočtové změny. Důvodem navrhované změny je zapojení finančních prostředků do rozpočtu Olomouckého kraje v celkové výši 6 438 497,938 Kč. Finanční prostředky byly poukázány na účet Olomouckého kraje jako investiční dotace z Ministerstva pro místní rozvoj ČR na financování projektu v oblasti dopravy "II/449 MÚK Unčovice - Litovel, úsek B" v rámci Integrovaného regionálního operačního programu.</t>
  </si>
  <si>
    <t xml:space="preserve"> -Rozpočtová změna 699/20</t>
  </si>
  <si>
    <t>důvod: odbor strategického rozvoje kraje požádal ekonomický odbor dne 5.11.2020 o provedení rozpočtové změny. Důvodem navrhované změny je zapojení finančních prostředků do rozpočtu Olomouckého kraje v celkové výši 4 116 101,11 Kč. Finanční prostředky byly poukázány na účet Olomouckého kraje jako investiční dotace z Ministerstva  pro místní rozvoj ČR na financování projektu v oblasti informačních technologií "Kybernetická bezpečnost Krajského úřadu Olomouckého kraje" v rámci Integrovaného regionálního operačního programu.</t>
  </si>
  <si>
    <t>ORJ - 59</t>
  </si>
  <si>
    <t xml:space="preserve"> -Rozpočtová změna 700/20</t>
  </si>
  <si>
    <t>důvod: odbor strategického rozvoje kraje požádal ekonomický odbor dne 12.11.2020 o provedení rozpočtové změny. Důvodem navrhované změny je zapojení finančních prostředků do rozpočtu odboru strategického rozvoje kraje v celkové výši 11 675 527,55 Kč. Finanční prostředky budou poukázány na účet Olomouckého kraje jako neinvestiční a investiční dotace z Ministerstva školství, mládeže a tělovýchovy na financování projektu "Rovné příležitosti ve vzdělávání v Olomouckém kraji" v rámci Operačního programu Výzkum, vývoj a vzdělávání.</t>
  </si>
  <si>
    <t xml:space="preserve"> -Rozpočtová změna 702/20</t>
  </si>
  <si>
    <t>důvod: odbor podpory řízení příspěvkových organizací požádal ekonomický odbor dne 11.11.2020 o provedení rozpočtové změny. Důvodem navrhované změny je zapojení finančních prostředků do rozpočtu Olomouckého kraje ve výši 46 089,- Kč. Generali Česká pojišťovna a.s. uhradila na účet Olomouckého kraje pojistné plnění k pojistné události pro příspěvkovou organizaci Gymnázium, Hranice, na úhradu nákladů spojených s opravou fasády a klempířských prvků v roce 2020.</t>
  </si>
  <si>
    <t xml:space="preserve"> -Rozpočtová změna 703/20</t>
  </si>
  <si>
    <t>důvod: odbor podpory řízení příspěvkových organizací požádal ekonomický odbor dne 12.11.2020 o provedení rozpočtové změny. Důvodem navrhované změny je zapojení finančních prostředků do rozpočtu Olomouckého kraje ve výši 230 414,- Kč. Generali Česká pojišťovna a.s. uhradila na účet Olomouckého kraje pojistné plnění k pojistné události pro příspěvkovou organizaci Domov seniorů POHODA Chválkovice na úhradu nákladů na frekvenční měnič výtahu v roce 2020.</t>
  </si>
  <si>
    <t xml:space="preserve"> -Rozpočtová změna 704/20</t>
  </si>
  <si>
    <t>důvod: odbor školství a mládeže požádal ekonomický odbor dne 18.11.2020 o provedení rozpočtové změny. Důvodem navrhované změny je zapojení finančních prostředků do rozpočtu Olomouckého kraje ve výši 12 006,- Kč.  Finanční prostředky byly poukázány na účet Olomouckého kraje jako vratka na základě výzvy Olomouckého kraje k vrácení dotace nebo její části u příspěvkové organizace Základní škola a Mateřská škola Charváty, prostředky budou zaslány na účet Ministerstva školství, mládeže a tělovýchovy.</t>
  </si>
  <si>
    <t xml:space="preserve"> -Rozpočtová změna 705/20</t>
  </si>
  <si>
    <t>druh rozpočtové změny: vnitřní rozpočtová změna - přesun mezi jednotlivými položkami, paragrafy a odbory ekonomickým, sociálních věcí a zdravotnictví</t>
  </si>
  <si>
    <t>důvod: odbory sociálních věcí a zdravotnictví požádaly ekonomický odbor dne 10. a 12.11.2020 o provedení rozpočtové změny. Důvodem navrhované změny je převedení finančních prostředků z odboru ekonomického na odbor sociálních věcí ve výši 20 520,- Kč a na odbor zdravotnictví ve výši 68 400,-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říjen 2020.</t>
  </si>
  <si>
    <t>Odbor zdravotnictví</t>
  </si>
  <si>
    <t>ORJ - 14</t>
  </si>
  <si>
    <t xml:space="preserve"> -Rozpočtová změna 706/20</t>
  </si>
  <si>
    <t>druh rozpočtové změny: vnitřní rozpočtová změna - přesun mezi jednotlivými položkami, paragrafy a odbory ekonomickým a sociálních věcí</t>
  </si>
  <si>
    <t>důvod: odbor sociálních věcí požádal ekonomický odbor dne 11.11.2020 o provedení rozpočtové změny. Důvodem navrhované změny je převedení finančních prostředků z odboru ekonomického na odbor sociálních věcí ve výši 500 000,- Kč. Finanční prostředky ze státní dotace budou použity k zajištění výplaty státního příspěvku pro zřizovatele zařízení pro děti vyžadující okamžitou pomoc (Fond ohrožených dětí) podle § 42g a násl. zákona č. 359/1999 Sb., o sociálně - právní ochraně dětí na období srpen až listopad 2020.</t>
  </si>
  <si>
    <t xml:space="preserve"> -Rozpočtová změna 707/20</t>
  </si>
  <si>
    <t>druh rozpočtové změny: vnitřní rozpočtová změna - přesun mezi jednotlivými položkami, paragrafy a odbory ekonomickým a dopravy a silničního hospodářství</t>
  </si>
  <si>
    <t>důvod: odbor dopravy a silničního hospodářství požádal ekonomický odbor dne 12.11.2020 o provedení rozpočtové změny. Důvodem navrhované změny je převedení finančních prostředků z odboru ekonomického na odbor dopravy a silničního hospodářství ve výši                        900 000,- Kč. Finanční prostředky budou použity na úhradu úroků z revolvingového úvěru pro příspěvkovou organizaci v oblasti dopravy Správa silnic Olomouckého kraje na základě usnesení Rady Olomouckého kraje č. UR/44/10/2018 ze dne 18.6.2018 a usnesení Zastupitelstva Olomouckého kraje č. UZ/19/53/2020 ze dne 17.2.2020.</t>
  </si>
  <si>
    <t xml:space="preserve"> -Rozpočtová změna 708/20</t>
  </si>
  <si>
    <t>druh rozpočtové změny: vnitřní rozpočtová změna - přesun mezi jednotlivými položkami, paragrafy a odbory ekonomickým a strategického rozvoje kraje</t>
  </si>
  <si>
    <t>důvod: odbor strategického rozvoje kraje požádal ekonomický odbor dne 10.11.2020 o provedení rozpočtové změny. Důvodem navrhované změny je převedení finančních prostředků z odboru ekonomického na odbor strategického rozvoje kraje v celkové výši          2 777,40 Kč. Finanční prostředky z revolvingového úvěru u Komerční banky, a.s., budou použity na financování projektu v oblasti školství "Pořízení strojního vybavení a zajištění bezbariérovosti na OU a PrŠ Lipová-lázně".</t>
  </si>
  <si>
    <t xml:space="preserve"> -Rozpočtová změna 709/20</t>
  </si>
  <si>
    <t>důvod: odbor investic požádal ekonomický odbor dne 11.11.2020 o provedení rozpočtové změny. Důvodem navrhované změny je převedení finančních prostředků z odboru ekonomického na odbor investic v celkové výši 2 483 255,81 Kč. Finanční prostředky z revolvingového úvěru u Komerční banky, a.s., budou použity na financování projektu v oblasti dopravy "II/449 MÚK Unčovice - Litovel, úsek B".</t>
  </si>
  <si>
    <t xml:space="preserve"> -Rozpočtová změna 710/20</t>
  </si>
  <si>
    <t>důvod: odbor investic požádal ekonomický odbor dne 6.11.2020 o provedení rozpočtové změny. Důvodem navrhované změny je převedení finančních prostředků z odboru ekonomického na odbor investic v celkové výši 11 801 945,55 Kč. Finanční prostředky z revolvingového úvěru u Komerční banky, a.s., budou použity na financování projektu v oblasti dopravy "II/150 Prostějov - Přerov ".</t>
  </si>
  <si>
    <t xml:space="preserve"> -Rozpočtová změna 711/20</t>
  </si>
  <si>
    <t>důvod: odbor investic požádal ekonomický odbor dne 6.11.2020 o provedení rozpočtové změny. Důvodem navrhované změny je převedení finančních prostředků z odboru ekonomického na odbor investic v celkové výši 5 312 452,82 Kč. Finanční prostředky z revolvingového úvěru u Komerční banky, a.s., budou použity na financování projektu v oblasti dopravy "II/444 Šternberk - průtah".</t>
  </si>
  <si>
    <t xml:space="preserve"> -Rozpočtová změna 712/20</t>
  </si>
  <si>
    <t>důvod: odbor investic požádal ekonomický odbor dne 11.11.2020 o provedení rozpočtové změny. Důvodem navrhované změny je převedení finančních prostředků z odboru ekonomického na odbor investic v celkové výši 253 962,57 Kč. Finanční prostředky z revolvingového úvěru u Komerční banky, a.s., budou použity na financování projektu v oblasti sociální "Vincentinum Šternberk, příspěvková organizace - rekonstrukce budovy ve Vikýřovicích".</t>
  </si>
  <si>
    <t>ORJ - 52</t>
  </si>
  <si>
    <t xml:space="preserve"> -Rozpočtová změna 713/20</t>
  </si>
  <si>
    <t>důvod: odbor investic požádal ekonomický odbor dne 11.11.2020 o provedení rozpočtové změny. Důvodem navrhované změny je převedení finančních prostředků z odboru ekonomického na odbor investic v celkové výši 130 000,- Kč. Finanční prostředky z revolvingového úvěru u Komerční banky, a.s., budou použity na financování projektu v oblasti zdravotnictví "SMN a. s. - o. z. Nemocnice Šternberk - REÚO - Domov sester".</t>
  </si>
  <si>
    <t xml:space="preserve"> -Rozpočtová změna 714/20</t>
  </si>
  <si>
    <t>důvod: odbor investic požádal ekonomický odbor dne 13.11.2020 o provedení rozpočtové změny. Důvodem navrhované změny je převedení finančních prostředků z odboru ekonomického na odbor investic v celkové výši 607 217,09 Kč. Finanční prostředky z revolvingového úvěru u Komerční banky, a.s., budou použity na financování projektu v oblasti školství "Střední škola technická, Přerov, Kouřílkova 8 - Energeticky úsporná opatření - tělocvična - b) vzduchotechnika".</t>
  </si>
  <si>
    <t xml:space="preserve"> -Rozpočtová změna 715/20</t>
  </si>
  <si>
    <t>důvod: odbor investic požádal ekonomický odbor dne 12.11.2020 o provedení rozpočtové změny. Důvodem navrhované změny je převedení finančních prostředků z odboru investic na odbor ekonomický v celkové výši 1 809 242,88 Kč. Finanční prostředky nebudou použity na financování projektu v oblasti školství "SŠ, ZŠ a MŠ Prostějov, Komenského 10 - Bezbariérové užívání objektu ZŠ" a budou použity na splátku revolvingového úvěru u Komerční banky, a.s.</t>
  </si>
  <si>
    <t xml:space="preserve"> -Rozpočtová změna 716/20</t>
  </si>
  <si>
    <t>druh rozpočtové změny: vnitřní rozpočtová změna - přesun mezi jednotlivými položkami, paragrafy a odbory investic a podpory řízení příspěvkových organizací</t>
  </si>
  <si>
    <t>důvod: odbor investic požádal ekonomický odbor dne 11.11.2020 o provedení rozpočtové změny. Důvodem navrhované změny je převedení finančních prostředků z odboru investic na odbor podpory řízení příspěvkových organizací v celkové výši 362 175,- Kč. Finanční prostředky budou použity na financování projektu příspěvkové organizace v oblasti sociální Nové Zámky - poskytovatel sociálních služeb.</t>
  </si>
  <si>
    <t xml:space="preserve"> -Rozpočtová změna 717/20</t>
  </si>
  <si>
    <t>důvod: odbor ekonomický požádal dne 18.11.2020 o provedení rozpočtové změny. Důvodem navrhované změny je přesun finančních prostředků v rámci odboru ekonomického ve výši 404 673,50 Kč. Finanční prostředky budou použity na úhradu splátky revolvingového úvěru na akci "Kybernetická bezpečnost Krajského úřadu Olomouckého kraje" a budou čerpány z rezervy na splátky revolvingu Olomouckého kraje.</t>
  </si>
  <si>
    <t xml:space="preserve"> -Rozpočtová změna 718/20</t>
  </si>
  <si>
    <t>druh rozpočtové změny: vnitřní rozpočtová změna - přesun mezi jednotlivými položkami, paragrafy v rámci odboru školství a mládeže</t>
  </si>
  <si>
    <t>důvod: odbor školství a mládeže požádal ekonomický odbor dne 10.11.2020 o provedení rozpočtové změny. Důvodem navrhované změny je přesun finančních prostředků v rámci odboru školství a mládeže v celkové výši 276 524,- Kč. Finanční prostředky budou použity na vyplacení stipendií žákům učebních oborů středních škol zřizovaných Olomouckým krajem za měsíce září až prosinec 2020 na základě usnesení Rady Olomouckého kraje č. UR/1/14/2020 ze dne 9.11.2020.</t>
  </si>
  <si>
    <t xml:space="preserve"> -Rozpočtová změna 719/20</t>
  </si>
  <si>
    <t>druh rozpočtové změny: vnitřní rozpočtová změna - přesun mezi jednotlivými položkami, paragrafy v rámci odboru dopravy a silničního hospodářství</t>
  </si>
  <si>
    <t>důvod: odbor dopravy a silničního hospodářství požádal ekonomický odbor dne 12.11.2020 o provedení rozpočtové změny. Důvodem navrhované změny je přesun finančních prostředků v rámci odboru dopravy a silničního hospodářství ve výši 1 122 522,46 Kč. Finanční prostředky budou použity na úhradu neuznatelných výdajů investičních akcí v oblasti dopravy "II/456 Žulová - křiž. II/457" a "II/315 hr. okr. Ústí nad Orlicí - Zábřeh - Leština" příspěvkové organizace Správa silnic Olomouckého kraje.</t>
  </si>
  <si>
    <t xml:space="preserve"> -Rozpočtová změna 720/20</t>
  </si>
  <si>
    <t>druh rozpočtové změny: vnitřní rozpočtová změna - přesun mezi jednotlivými položkami, paragrafy v rámci odboru sportu, kultury a památkové péče</t>
  </si>
  <si>
    <t>důvod: odbor sportu, kultury a památkové péče požádal ekonomický odbor dne 16.11.2020 o provedení rozpočtové změny. Důvodem navrhované změny je přesun finančních prostředků v rámci odboru sportu, kultury a památkové péče v celkové výši 195 000,- Kč. Finanční prostředky budou použity na poskytnutí individuální dotace v oblasti kultury Moravskému divadlu Olomouc na základě usnesení Rady Olomouckého kraje č. UR/1/17/2020 ze dne 9.11.2020.</t>
  </si>
  <si>
    <t xml:space="preserve"> -Rozpočtová změna 721/20</t>
  </si>
  <si>
    <t>důvod: odbor investic požádal ekonomický odbor dne 16.11.2020 o provedení rozpočtové změny. Důvodem navrhované změny je přesun finančních prostředků v rámci odboru investic ve výši 11 043,23 Kč. Finanční prostředky budou použity na úhradu vratky na základě výzvy Ministerstva pro životní prostředí k vrácení dotace nebo její části u projektu "Realizace energeticky úsporných opatření - SŠ technická a zemědělská Mohelnice a) zateplení".</t>
  </si>
  <si>
    <t xml:space="preserve"> -Rozpočtová změna 722/20</t>
  </si>
  <si>
    <t>druh rozpočtové změny: vnitřní rozpočtová změna - přesun mezi jednotlivými položkami, paragrafy v rámci odboru strategického rozvoje kraje</t>
  </si>
  <si>
    <t>důvod: odbor strategického rozvoje kraje požádal ekonomický odbor dne 12.11.2020 o provedení rozpočtové změny. Důvodem navrhované změny je přesun finančních prostředků v rámci odboru strategického rozvoje kraje v celkové výši 66 490,49 Kč. Finanční prostředky budou použity na financování projektu "Rovné příležitosti ve vzdělávání v Olomouckém kraji" v rámci Operačního programu Výzkum, vývoj a vzdělávání.</t>
  </si>
  <si>
    <t xml:space="preserve"> -Rozpočtová změna 723/20</t>
  </si>
  <si>
    <t>důvod: odbor strategického rozvoje kraje požádal ekonomický odbor dne 11.11.2020 o provedení rozpočtové změny. Důvodem navrhované změny je přesun finančních prostředků v rámci odboru strategického rozvoje kraje v celkové výši 952 470,49 Kč. Finanční prostředky budou použity na financování projektu "Implementace krajského akčního plánu v Olomouckém kraji II" v rámci Operačního programu Výzkum, vývoj a vzdělávání.</t>
  </si>
  <si>
    <t xml:space="preserve"> -Rozpočtová změna 724/20</t>
  </si>
  <si>
    <t xml:space="preserve">důvod: odbor podpory řízení příspěvkových organizací požádal ekonomický odbor dne 11.11.2020 o provedení rozpočtové změny. Důvodem navrhované změny je přesun finančních prostředků v rámci odboru podpory řízení příspěvkových organizací ve výši              181 416,60 Kč. Finanční prostředky budou převedeny z příspěvku na provoz na poskytnutí příspěvku na provoz - mzdové náklady pro příspěvkovou organizaci v oblasti kultury Vlastivědné muzeum v Olomouci, materiál je bude součástí programu jednání Rady Olomouckého kraje dne 23.11.2020 (bod 3.1.). </t>
  </si>
  <si>
    <t xml:space="preserve"> -Rozpočtová změna 725/20</t>
  </si>
  <si>
    <t xml:space="preserve">důvod: odbor podpory řízení příspěvkových organizací požádal ekonomický odbor dne 13.11.2020 o provedení rozpočtové změny. Důvodem navrhované změny je přesun finančních prostředků v rámci odboru podpory řízení příspěvkových organizací ve výši         56 592,- Kč. Finanční prostředky budou použity na poskytnutí příspěvku na provoz - účelově určeného příspěvku na "Nákup OOP včetně dezinfekce" pro příspěvkovou organizaci Střední škola polytechnická, Olomouc, materiál je bude součástí programu jednání Rady Olomouckého kraje dne 23.11.2020 (bod 3.1.). </t>
  </si>
  <si>
    <t xml:space="preserve"> -Rozpočtová změna 726/20</t>
  </si>
  <si>
    <t>druh rozpočtové změny: vnitřní rozpočtová změna - přesun mezi jednotlivými položkami, paragrafy a odbory</t>
  </si>
  <si>
    <t>důvod: odbor ekonomický požádal dne 18.11.2020 o provedení rozpočtové změny. Důvodem navrhované změny je převedení finančních prostředků z jednotlivých odborů na odbor ekonomický v celkové výši 83 424 422,60 Kč. Finanční prostředky nebudou použity v rámci jednotlivých odborů a budou převedeny do rezervy rady.</t>
  </si>
  <si>
    <t>Zastupitelé</t>
  </si>
  <si>
    <t>ORJ - 01</t>
  </si>
  <si>
    <t>Odbor majetkový, právní a správních činností</t>
  </si>
  <si>
    <t>ORJ - 04</t>
  </si>
  <si>
    <t>Odbor životního prostředí a zemědělství</t>
  </si>
  <si>
    <t>ORJ - 09</t>
  </si>
  <si>
    <t>Odbor kontroly</t>
  </si>
  <si>
    <t>ORJ - 20</t>
  </si>
  <si>
    <t>ORJ - 08</t>
  </si>
  <si>
    <t>55 - Neinvestiční transfery do zahraničí</t>
  </si>
  <si>
    <t>ORJ - 74</t>
  </si>
  <si>
    <t xml:space="preserve"> -Rozpočtová změna 644/20</t>
  </si>
  <si>
    <t>důvod: odbor investic požádal ekonomický odbor dne 22.10.2020 o provedení rozpočtové změny. Důvodem navrhované změny je převedení finančních prostředků z odboru ekonomického na odbor investic v celkové výši 23 518 604,- Kč. Finanční prostředky budou použity na úhradu odvodu za porušení rozpočtové kázně u  projektu v oblasti dopravy "Silnice II/444 Mohelnice - Stavenice", prostředky budou čerpány z rezerv Olomouckého kraje.</t>
  </si>
  <si>
    <t xml:space="preserve"> -Rozpočtová změna 645/20</t>
  </si>
  <si>
    <t>důvod: neinvestiční dotace ze státního rozpočtu ČR na rok 2020 poskytnutá na základě dopisu Ministerstva školství, mládeže a tělovýchovy ČR č.j.: MŠMT-37394/2020 ve výši       2 867 400,- Kč na navýšení finančních prostředků v oblasti regionálního školství na pořízení technického vybavení škol, aby byli učitelé na školách schopni v případě dalšího omezení provozu realizovat online výuku již od začátku školního roku 2020/2021 a bylo možné v případě potřeby zprostředkovat vybavení žákům, kteří doma nemají technické vybavení pro zapojení do online výuky“. Finanční prostředky jsou určeny pro střední školy, které vzdělávají žáky v denní formě vzdělávání v povinné školní docházce v oborech vzdělání pro nižší stupeň víceletého gymnázia.</t>
  </si>
  <si>
    <t>Rozpis účelové dotace zabezpečí odbor školství a mládeže</t>
  </si>
  <si>
    <t xml:space="preserve"> -Rozpočtová změna 646/20</t>
  </si>
  <si>
    <t>důvod: neinvestiční dotace ze státního rozpočtu ČR na rok 2020 poskytnutá na základě rozhodnutí Ministerstva školství, mládeže a tělovýchovy ČR č.j.: MŠMT 40556-12/2020 v celkové výši 113 800 000,- Kč pro soukromé školy a školská zařízení Olomouckého kraje na 4. čtvrtletí roku 2020.</t>
  </si>
  <si>
    <t xml:space="preserve"> -Rozpočtová změna 647/20</t>
  </si>
  <si>
    <t>poskytovatel: Ministerstvo financí</t>
  </si>
  <si>
    <t xml:space="preserve">důvod: neinvestiční dotace ze státního rozpočtu ČR na rok 2020 poskytnutá na základě rozhodnutí Ministerstva financí ČR č.j.: MF - 25320/2020/1201-14 ze dne 13.10.2020 ve výši 710 000,- Kč na úhradu zvýšených výdajů vzniklých Olomouckému kraji v souvislosti s konáním voleb do Senátu Parlamentu České republiky a do zastupitelstva kraje vyhlášených na 2. a 3. 10. 2020. </t>
  </si>
  <si>
    <t>4111 - Neinvestiční přijaté transfery z VPS SR</t>
  </si>
  <si>
    <t xml:space="preserve"> -Rozpočtová změna 648/20</t>
  </si>
  <si>
    <t>důvod: neinvestiční dotace ze státního rozpočtu ČR na rok 2020 poskytnutá na základě avíza k převodu finančních prostředků Ministerstva zemědělství ČR v celkové výši               154 980,- Kč pro Střední lesnickou školu Hranice jako příspěvek na ekologické a k přírodě šetrné technologie při hospodaření v lesích.</t>
  </si>
  <si>
    <t xml:space="preserve"> -Rozpočtová změna 649/20</t>
  </si>
  <si>
    <t>důvod: neinvestiční dotace ze státního rozpočtu ČR na rok 2020 poskytnutá na základě avíza k převodu finančních prostředků Ministerstva zemědělství ČR v celkové výši               3 560 671,- Kč pro Střední lesnickou školu Hranice jako příspěvek na obnovu, zajištění a výchovu lesních porostů do 40 let věku.</t>
  </si>
  <si>
    <t xml:space="preserve"> -Rozpočtová změna 650/20</t>
  </si>
  <si>
    <t>důvod: odbor investic požádal ekonomický odbor dne 16.10.2020 o provedení rozpočtové změny. Důvodem navrhované změny je zapojení finančních prostředků do rozpočtu Olomouckého kraje v celkové výši 7 908 217,79 Kč. Finanční prostředky byly poukázány na účet Olomouckého kraje jako investiční dotace z Ministerstva pro místní rozvoj ČR na financování projektu v oblasti dopravy "II/434 Šternberk - průtah" v rámci Integrovaného regionálního operačního programu.</t>
  </si>
  <si>
    <t xml:space="preserve"> -Rozpočtová změna 651/20</t>
  </si>
  <si>
    <t>důvod: odbor investic požádal ekonomický odbor dne 22.10.2020 o provedení rozpočtové změny. Důvodem navrhované změny je zapojení finančních prostředků do rozpočtu Olomouckého kraje v celkové výši 1 339 828,39 Kč. Finanční prostředky byly poukázány na účet Olomouckého kraje jako investiční dotace z Ministerstva pro místní rozvoj ČR na financování projektu v oblasti zdravotnictví "SMN a. s. - o. z. Nemocnice Šternberk - REÚO - Domov sester" v rámci Integrovaného regionálního operačního programu.</t>
  </si>
  <si>
    <t xml:space="preserve"> -Rozpočtová změna 652/20</t>
  </si>
  <si>
    <t>poskytovatel: Státní fond životního prostředí</t>
  </si>
  <si>
    <t>důvod: odbor strategického rozvoje kraje požádal ekonomický odbor dne 8.10.2020 o provedení rozpočtové změny. Důvodem navrhované změny je zapojení finančních prostředků do rozpočtu odboru strategického rozvoje kraje v celkové výši 1 299 558,15 Kč. Finanční prostředky budou poukázány na účet Olomouckého kraje jako neinvestiční dotace ze Státního fondu životního prostředí na financování projektu "Adaptační strategie Olomouckého kraje proti změně klimatu" v rámci programu Životní prostředí, ekosystémy a změny klimatu financovaného z Norských fondů 2014-2021.</t>
  </si>
  <si>
    <t xml:space="preserve"> -Rozpočtová změna 653/20</t>
  </si>
  <si>
    <t>důvod: odbor strategického rozvoje kraje požádal ekonomický odbor dne 13.10.2020 o provedení rozpočtové změny. Důvodem navrhované změny je zapojení finančních prostředků do rozpočtu Olomouckého kraje v celkové výši 2 965 659,82 Kč. Finanční prostředky byly poukázány na účet Olomouckého kraje z Ministerstva školství, mládeže a tělovýchovy jako neinvestiční dotace na financování projektu v oblasti regionálního rozvoje "Smart Akcelerátor Olomouckého kraje II" v rámci Operačního programu Výzkum, vývoj a vzdělávání, část prostředků ve výši 2 021 652,37 Kč bude na základě smlouvy o partnerství převedena partnerovi projektu Inovační centrum Olomouckého kraje.</t>
  </si>
  <si>
    <t xml:space="preserve"> -Rozpočtová změna 654/20</t>
  </si>
  <si>
    <t>důvod: odbor školství a mládeže požádal ekonomický odbor dne 27.10.2020 o provedení rozpočtové změny. Důvodem navrhované změny je zapojení finančních prostředků do rozpočtu odboru školství a mládeže v celkové výši 28 843,- Kč. Finanční prostředky zaslala na účet Olomouckého kraje příspěvková organizace Střední průmyslová škola Hranice a Střední průmyslová škola elektrotechnická a Obchodní akademie Mohelnice na základě "Oznámení o schválení závěrečné zprávy o realizaci projektu", prostředky budou zaslány na účet Ministerstva školství, mládeže a tělovýchovy.</t>
  </si>
  <si>
    <t xml:space="preserve"> -Rozpočtová změna 655/20</t>
  </si>
  <si>
    <t>důvod: odbor strategického rozvoje kraje požádal ekonomický odbor dne 13.10.2020 o provedení rozpočtové změny. Důvodem navrhované změny je zapojení finančních prostředků do rozpočtu Olomouckého kraje v celkové výši 4 327 208,55 Kč a přesun finančních prostředků v rámci odboru strategického rozvoje kraje ve výši 282 830,10 Kč. Finanční prostředky budou zapojeny jako vratky neinvestiční dotace od partnerů projektu "Obědy do škol v Olomouckém kraji" a budou zaslány na účet Ministerstva práce a sociálních věcí.</t>
  </si>
  <si>
    <t xml:space="preserve"> -Rozpočtová změna 656/20</t>
  </si>
  <si>
    <t>druh rozpočtové změny: vnitřní rozpočtová změna - přesun mezi jednotlivými položkami, paragrafy v rámci odboru zdravotnictví</t>
  </si>
  <si>
    <t>důvod: odbor zdravotnictví požádal ekonomický odbor dne 19.10.2020 o provedení rozpočtové změny. Důvodem navrhované změny je úprava účelového znaku z UZ 35 442 na UZ 35 025 na základě oznámení Ministerstva zdravotnictví, jedná se o neinvestiční dotaci ze státního rozpočtu ČR na rok 2020 na základě rozhodnutí Ministerstva zdravotnictví ČR č.j.: MZČR 37245/2020-3/CAU ze dne 24.9.2020 v celkové výši                    5 219 236,72 Kč na "Podporu mimořádného finančního ohodnocení zaměstnanců poskytovatelů lůžkové péče v souvislosti s epidemií COVID-19" pro příspěvkovou organizaci Olomouckého kraje Dětské centrum Ostrůvek, a o neinvestiční dotaci ze státního rozpočtu ČR na rok 2020 na základě rozhodnutí Ministerstva zdravotnictví ČR č.j.: MZDR 37343/2020-3/CAU ze dne 30.9.2020 v celkové výši 27 338 392,62 Kč na "Podporu mimořádného finančního ohodnocení zaměstnanců poskytovatelů lůžkové péče v souvislosti s epidemií COVID-19" pro příspěvkovou organizaci Olomouckého kraje Odborný léčebný ústav Paseka.</t>
  </si>
  <si>
    <t xml:space="preserve"> -Rozpočtová změna 657/20</t>
  </si>
  <si>
    <t>důvod: odbory sociálních věcí a zdravotnictví požádaly ekonomický odbor dne 26.10.2020 o provedení rozpočtové změny. Důvodem navrhované změny je převedení finančních prostředků z odboru ekonomického na odbor sociálních věcí ve výši 41 800,- Kč a na odbor zdravotnictví ve výši 51 680,-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září 2020.</t>
  </si>
  <si>
    <t xml:space="preserve"> -Rozpočtová změna 658/20</t>
  </si>
  <si>
    <t>důvod: odbor strategického rozvoje kraje požádal ekonomický odbor dne 23. a 30.10.2020 o provedení rozpočtové změny. Důvodem navrhované změny je převedení finančních prostředků z odboru ekonomického na odbor strategického rozvoje kraje v celkové výši      960 188,16 Kč. Finanční prostředky z revolvingového úvěru u Komerční banky, a.s., budou použity na financování projektu v oblasti životního prostředí "Hospodaření se srážkovými vodami v intravilánu příspěvkových organizací Olomouckého kraje I" v rámci Operačního programu Životní prostředí.</t>
  </si>
  <si>
    <t xml:space="preserve"> -Rozpočtová změna 659/20</t>
  </si>
  <si>
    <t>důvod: odbor strategického rozvoje kraje požádal ekonomický odbor dne 29.10.2020 o provedení rozpočtové změny. Důvodem navrhované změny je převedení finančních prostředků z odboru ekonomického na odbor strategického rozvoje kraje v celkové výši          651 278,40 Kč. Finanční prostředky z revolvingového úvěru u Komerční banky, a.s., budou použity na financování projektu v oblasti školství "Pořízení strojního vybavení a zajištění bezbariérovosti na OU a PrŠ Lipová-lázně".</t>
  </si>
  <si>
    <t xml:space="preserve"> -Rozpočtová změna 660/20</t>
  </si>
  <si>
    <t>důvod: odbor investic požádal ekonomický odbor dne 15.10.2020 o provedení rozpočtové změny. Důvodem navrhované změny je převedení finančních prostředků z odboru ekonomického na odbor investic v celkové výši 12 374 369,41 Kč. Finanční prostředky z revolvingového úvěru u Komerční banky, a.s., budou použity na financování projektu v oblasti dopravy "II/366 Prostějov - přeložka silnice".</t>
  </si>
  <si>
    <t xml:space="preserve"> -Rozpočtová změna 661/20</t>
  </si>
  <si>
    <t>důvod: odbor investic požádal ekonomický odbor dne 14.10.2020 o provedení rozpočtové změny. Důvodem navrhované změny je převedení finančních prostředků z odboru ekonomického na odbor investic v celkové výši 2 143 342,11 Kč. Finanční prostředky z revolvingového úvěru u Komerční banky, a.s., budou použity na financování projektu v oblasti dopravy "II/449 MÚK Unčovice - Litovel, úsek B".</t>
  </si>
  <si>
    <t xml:space="preserve"> -Rozpočtová změna 662/20</t>
  </si>
  <si>
    <t>důvod: odbor investic požádal ekonomický odbor dne 12.10.2020 o provedení rozpočtové změny. Důvodem navrhované změny je převedení finančních prostředků z odboru ekonomického na odbor investic v celkové výši 2 030 740,56 Kč. Finanční prostředky z revolvingového úvěru u Komerční banky, a.s., budou použity na financování projektu v oblasti dopravy "Zvýšení přeshraniční dostupnosti Hanušovice - Stronie Ślaskie".</t>
  </si>
  <si>
    <t xml:space="preserve"> -Rozpočtová změna 663/20</t>
  </si>
  <si>
    <t>důvod: odbor investic požádal ekonomický odbor dne 12.10.2020 o provedení rozpočtové změny. Důvodem navrhované změny je převedení finančních prostředků z odboru ekonomického na odbor investic v celkové výši 4 611 001,95 Kč. Finanční prostředky z revolvingového úvěru u Komerční banky, a.s., budou použity na financování projektu v oblasti dopravy "II/444 Šternberk - průtah".</t>
  </si>
  <si>
    <t xml:space="preserve"> -Rozpočtová změna 664/20</t>
  </si>
  <si>
    <t>důvod: odbor investic požádal ekonomický odbor dne 13.10.2020 o provedení rozpočtové změny. Důvodem navrhované změny je převedení finančních prostředků z odboru ekonomického na odbor investic v celkové výši 45 861,77 Kč. Finanční prostředky z revolvingového úvěru u Komerční banky, a.s., budou použity na financování projektu v oblasti školství  "Realizace energeticky úsporných opatření - SŠ technická a zemědělská Mohelnice a) zateplení" a "Realizace energeticky úsporných opatření - SŠ technická a zemědělská Mohelnice b) vzduchotechnika".</t>
  </si>
  <si>
    <t xml:space="preserve"> -Rozpočtová změna 665/20</t>
  </si>
  <si>
    <t>důvod: odbor investic požádal ekonomický odbor dne 14.10.2020 o provedení rozpočtové změny. Důvodem navrhované změny je převedení finančních prostředků z odboru ekonomického na odbor investic v celkové výši 310 393,30 Kč. Finanční prostředky z revolvingového úvěru u Komerční banky, a.s., budou použity na financování projektu v oblasti sociální "Vincentinum Šternberk, příspěvková organizace - rekonstrukce budovy ve Vikýřovicích".</t>
  </si>
  <si>
    <t xml:space="preserve"> -Rozpočtová změna 666/20</t>
  </si>
  <si>
    <t>důvod: odbor investic požádal ekonomický odbor dne 13.10.2020 o provedení rozpočtové změny. Důvodem navrhované změny je převedení finančních prostředků z odboru ekonomického na odbor investic v celkové výši 548 063,79 Kč. Finanční prostředky z revolvingového úvěru u Komerční banky, a.s., budou použity na financování projektu v oblasti sociální "Transformace příspěvkové organizace Nové Zámky - poskytovatel sociálních služeb - III.etapa - RD Litovel, Staroměstské náměstí 233".</t>
  </si>
  <si>
    <t xml:space="preserve"> -Rozpočtová změna 667/20</t>
  </si>
  <si>
    <t>důvod: odbor investic požádal ekonomický odbor dne 19.10.2020 o provedení rozpočtové změny. Důvodem navrhované změny je převedení finančních prostředků z odboru ekonomického na odbor investic v celkové výši 912 130,42 Kč. Finanční prostředky z revolvingového úvěru u Komerční banky, a.s., budou použity na financování projektu v oblasti zdravotnictví "SMN a. s. - o. z. Nemocnice Šternberk - REÚO - Domov sester".</t>
  </si>
  <si>
    <t xml:space="preserve"> -Rozpočtová změna 668/20</t>
  </si>
  <si>
    <t>důvod: odbor investic požádal ekonomický odbor dne 13.10.2020 o provedení rozpočtové změny. Důvodem navrhované změny je převedení finančních prostředků z odboru ekonomického na odbor investic v celkové výši 387 397,47 Kč. Finanční prostředky z revolvingového úvěru u Komerční banky, a.s., budou použity na financování projektu v oblasti školství "Střední škola technická, Přerov, Kouřílkova 8 - Energeticky úsporná opatření - tělocvična - b) vzduchotechnika".</t>
  </si>
  <si>
    <t xml:space="preserve"> -Rozpočtová změna 669/20</t>
  </si>
  <si>
    <t>důvod: odbor kancelář ředitele požádal ekonomický odbor dne 8.10.2020 o provedení rozpočtové změny. Důvodem navrhované změny je přesun finančních prostředků v rámci odboru kanceláře ředitele ve výši 40 000,- Kč. Finanční prostředky budou použity na nákup kolků.</t>
  </si>
  <si>
    <t xml:space="preserve"> -Rozpočtová změna 670/20</t>
  </si>
  <si>
    <t>důvod: odbor informačních technologií požádal ekonomický odbor dne 26.10.2020 o provedení rozpočtové změny. Důvodem navrhované změny je přesun finančních prostředků v rámci odboru informačních technologií v celkové výši 479 434,- Kč. Finanční prostředky budou použity na financování pořízení notebooků a licence.</t>
  </si>
  <si>
    <t xml:space="preserve"> -Rozpočtová změna 671/20</t>
  </si>
  <si>
    <t>důvod: odbor sportu, kultury a památkové péče požádal ekonomický odbor dne 15.10.2020 o provedení rozpočtové změny. Důvodem navrhované změny je přesun finančních prostředků v rámci odboru sportu, kultury a památkové péče v celkové výši 250 000,- Kč. Finanční prostředky budou použity na poskytnutí individuálních dotací v oblasti kultury a památkové péče na základě usnesení Rady Olomouckého kraje č. UR/103/34/2020 ze dne 12.10.2020.</t>
  </si>
  <si>
    <t xml:space="preserve"> -Rozpočtová změna 672/20</t>
  </si>
  <si>
    <t>důvod: odbor investic požádal ekonomický odbor dne 26.10.2020 o provedení rozpočtové změny. Důvodem navrhované změny je přesun finančních prostředků v rámci odboru investic ve výši 28 000,- Kč. Finanční prostředky budou použity na financování projektu v oblasti sociální "Klíč - centrum sociálních služeb - Výstavba objektu pro osoby s poruchou autistického spektra".</t>
  </si>
  <si>
    <t xml:space="preserve"> -Rozpočtová změna 673/20</t>
  </si>
  <si>
    <t>důvod: odbor investic požádal ekonomický odbor dne 29.10.2020 o provedení rozpočtové změny. Důvodem navrhované změny je přesun finančních prostředků v rámci odboru investic ve výši 5 445,- Kč. Finanční prostředky budou použity na financování projektu v oblasti školství "PPP a SPC Olomouckého kraje - zvýšení kvality služeb a kapacity centra - SPC Prostějov".</t>
  </si>
  <si>
    <t xml:space="preserve"> -Rozpočtová změna 674/20</t>
  </si>
  <si>
    <t>důvod: odbor investic požádal ekonomický odbor dne 29.10.2020 o provedení rozpočtové změny. Důvodem navrhované změny je přesun finančních prostředků v rámci odboru investic v celkové výši 4 695 000,- Kč. Finanční prostředky budou použity na financování projektu v oblasti zdravotnictví "SMN a.s. - o.z. Nemocnice Šternberk - Interní pavilon".</t>
  </si>
  <si>
    <t xml:space="preserve"> -Rozpočtová změna 675/20</t>
  </si>
  <si>
    <t>důvod: odbor investic požádal ekonomický odbor dne 2.11.2020 o provedení rozpočtové změny. Důvodem navrhované změny je převedení finančních prostředků z rozpočtu odboru investic na odbor ekonomický v celkové výši 62 000 000,- Kč. Finanční prostředky nebudou v letošním roce použity na financování projektů v oblasti školství, sociální, dopravy, kultury a zdravotnictví, a budou převedeny do rezervy rady pro zapojení do návrhu rozpočtu na rok 2021.</t>
  </si>
  <si>
    <t xml:space="preserve"> -Rozpočtová změna 676/20</t>
  </si>
  <si>
    <t>důvod: odbor kancelář ředitele požádal ekonomický odbor dne 2.11.2020 o provedení rozpočtové změny. Důvodem navrhované změny je zapojení finančních prostředků do rozpočtu Olomouckého kraje ve výši 71 077,- Kč. Generali Česká pojišťovna a.s. uhradila na účet Olomouckého kraje pojistné plnění k pojistné události pro Olomoucký kraj za škodu na služebním vozidle.</t>
  </si>
  <si>
    <t xml:space="preserve"> -Rozpočtová změna 677/20</t>
  </si>
  <si>
    <t>důvod: odbor podpory řízení příspěvkových organizací požádal ekonomický odbor dne 29.10.2020 o provedení rozpočtové změny. Důvodem navrhované změny je zapojení finančních prostředků do rozpočtu Olomouckého kraje ve výši 167 812,- Kč. Generali Česká pojišťovna a.s. uhradila na účet Olomouckého kraje pojistné plnění k pojistné události pro příspěvkovou organizaci Základní škola a Mateřská škola Jeseník na úhradu nákladů spojených s odstraněním škod po zaplavení čističky odpadních vod v roce 2020.</t>
  </si>
  <si>
    <t xml:space="preserve"> -Rozpočtová změna 678/20</t>
  </si>
  <si>
    <t>důvod: odbor podpory řízení příspěvkových organizací požádal ekonomický odbor dne 29.10.2020 o provedení rozpočtové změny. Důvodem navrhované změny je zapojení finančních prostředků do rozpočtu Olomouckého kraje ve výši 521 371,- Kč. Generali Česká pojišťovna a.s. uhradila na účet Olomouckého kraje pojistné plnění k pojistné události pro příspěvkovou organizaci Střední lesnická škola, Hranice, na úhradu nákladů spojených s poškozením 14 kusů dřevin v arboretu v roce 2020.</t>
  </si>
  <si>
    <t xml:space="preserve"> -Rozpočtová změna 679/20</t>
  </si>
  <si>
    <t>důvod: odbor podpory řízení příspěvkových organizací požádal ekonomický odbor dne 30.10.2020 o provedení rozpočtové změny. Důvodem navrhované změny je zapojení finančních prostředků do rozpočtu Olomouckého kraje ve výši 32 000,- Kč. Generali Česká pojišťovna a.s. uhradila na účet Olomouckého kraje pojistné plnění k pojistné události pro příspěvkovou organizaci Muzeum a galerie v Prostějově, na úhradu nákladů spojených s úhradu faktury odborné firmě za výmalbu v roce 2020.</t>
  </si>
  <si>
    <t xml:space="preserve"> -Rozpočtová změna 680/20</t>
  </si>
  <si>
    <t xml:space="preserve"> -Rozpočtová změna 681/20</t>
  </si>
  <si>
    <t xml:space="preserve"> -Rozpočtová změna 682/20</t>
  </si>
  <si>
    <t xml:space="preserve"> -Rozpočtová změna 683/20</t>
  </si>
  <si>
    <t>důvod: odbor podpory řízení příspěvkových organizací požádal ekonomický odbor dne 30.10.2020 o provedení rozpočtové změny. Důvodem navrhované změny je přesun finančních prostředků v rámci odboru podpory řízení příspěvkových organizací ve výši         100 000,- Kč. Finanční prostředky budou použity na poskytnutí příspěvku na provoz - účelově určeného příspěvku na projekt "Preventivní archeologie" pro příspěvkovou organizaci Archeologické centrum Olomouc na základě usnesení Rady Olomouckého kraje č. UR/103/24/2020 ze dne 12.10.2020.</t>
  </si>
  <si>
    <t xml:space="preserve"> -Rozpočtová změna 684/20</t>
  </si>
  <si>
    <t xml:space="preserve"> -Rozpočtová změna 685/20</t>
  </si>
  <si>
    <t xml:space="preserve"> -Rozpočtová změna 686/20</t>
  </si>
  <si>
    <t xml:space="preserve"> -Rozpočtová změna 687/20</t>
  </si>
  <si>
    <t xml:space="preserve"> -Rozpočtová změna 688/20</t>
  </si>
  <si>
    <t>důvod: odbor podpory řízení příspěvkových organizací požádal ekonomický odbor dne 30.10.2020 o provedení rozpočtové změny. Důvodem navrhované změny je přesun finančních prostředků v rámci odboru podpory řízení příspěvkových organizací v celkové výši 3 138 000,- Kč. Finanční prostředky budou použity na poskytnutí příspěvku na pořízení 20 polohovatelných postelí pro příspěvkovou organizaci v oblasti zdravotnictví Odborný léčebný ústav Paseka, část prostředků bude převedena do rezervy odboru podpory řízení příspěvkových organizací na základě usnesení Rady Olomouckého kraje č. UR/103/24/2020 ze dne 12.10.2020.</t>
  </si>
  <si>
    <t xml:space="preserve"> -Rozpočtová změna 689/20</t>
  </si>
  <si>
    <t>důvod: odbor podpory řízení příspěvkových organizací požádal ekonomický odbor dne 30.10.2020 o provedení rozpočtové změny. Důvodem navrhované změny je přesun finančních prostředků v rámci odboru podpory řízení příspěvkových organizací ve výši                      385 339,19 Kč. Finanční prostředky budou použity na kofinancování projektu "Vybudování přírodovědné expozice a digitalizace a restaurování sbírek Vlastivědného muzea v Olomouci" příspěvkové organizace Vlastivědné muzeum v Olomouci, materiál je součástí programu jednání Rady Olomouckého kraje dne 9.11.2020 (bod 4.3.).</t>
  </si>
  <si>
    <t xml:space="preserve"> -Rozpočtová změna 690/20</t>
  </si>
  <si>
    <t>důvod: neinvestiční dotace ze státního rozpočtu ČR na rok 2020 poskytnutá na základě rozhodnutí Ministerstva práce a sociálních věcí ČR č.j.: MPSV-2020/10902-213/2 (Dodatek č. 1) ze dne 1.10.2020 ve výši 1 000 000,- Kč k zajištění výplaty státního příspěvku pro zřizovatele zařízení pro děti vyžadující okamžitou pomoc podle § 42g a násl. zákona č. 359/1999 Sb., o sociálně - právní ochraně dětí na rok 2020.</t>
  </si>
  <si>
    <t>důvod: odbor podpory řízení příspěvkových organizací požádal ekonomický odbor dne 27.10.2020 o provedení rozpočtové změny. Důvodem navrhované změny je přesun finančních prostředků v rámci odboru podpory řízení příspěvkových organizací v celkové výši 446 419,- Kč. Finanční prostředky budou použity na poskytnutí příspěvku na akci "Stavební úpravy spojené se stěhováním" a poskytnutí příspěvku na provoz - účelově určeného příspěvku na úhradu zvýšených nákladů spojených se stěhováním pro příspěvkovou organizaci v oblasti školství Střední průmyslová škola elektrotechnická a Obchodní akademie Mohelnice, a budou převedeny z rezervy odboru podpory řízení příspěvkových organizací, materiál bude součástí programu dalšího jednání Rady Olomouckého kraje. Do doby projednání materiálu nebudou finanční prostředky k dispozici.</t>
  </si>
  <si>
    <t>důvod: odbor podpory řízení příspěvkových organizací požádal ekonomický odbor dne 2.11.2020 o provedení rozpočtové změny. Důvodem navrhované změny je přesun finančních prostředků v rámci odboru podpory řízení příspěvkových organizací ve výši      492 762,23 Kč. Finanční prostředky budou použity na poskytnutí příspěvku na akci "Oprava sklepních prostor po zatečení" pro příspěvkovou organizaci v oblasti sociální Sociální služby pro seniory Olomouc, a budou převedeny z rezervy odboru podpory řízení příspěvkových organizací, materiál bude součástí programu dalšího jednání Rady Olomouckého kraje. Do doby projednání materiálu nebudou finanční prostředky k dispozici.</t>
  </si>
  <si>
    <t>důvod: odbor podpory řízení příspěvkových organizací požádal ekonomický odbor dne 2.11.2020 o provedení rozpočtové změny. Důvodem navrhované změny je přesun finančních prostředků v rámci odboru podpory řízení příspěvkových organizací ve výši      356 035,- Kč. Finanční prostředky budou použity na poskytnutí příspěvku na akci "Oprava podlahy v učebně 502" pro příspěvkovou organizaci v oblasti školství Obchodní akademie Olomouc, a budou převedeny z rezervy odboru podpory řízení příspěvkových organizací, materiál bude součástí programu dalšího jednání Rady Olomouckého kraje. Do doby projednání materiálu nebudou finanční prostředky k dispozici.</t>
  </si>
  <si>
    <t>důvod: odbor podpory řízení příspěvkových organizací požádal ekonomický odbor dne 2.11.2020 o provedení rozpočtové změny. Důvodem navrhované změny je přesun finančních prostředků v rámci odboru podpory řízení příspěvkových organizací ve výši      120 000,- Kč. Finanční prostředky budou použity na poskytnutí příspěvku na akci "Oprava havarijního stavu střechy" pro příspěvkovou organizaci v oblasti školství Základní škola Uničov, a budou převedeny z rezervy odboru podpory řízení příspěvkových organizací, materiál bude součástí programu dalšího jednání Rady Olomouckého kraje. Do doby projednání materiálu nebudou finanční prostředky k dispozici.</t>
  </si>
  <si>
    <t>důvod: odbor podpory řízení příspěvkových organizací požádal ekonomický odbor dne 27.10.2020 o provedení rozpočtové změny. Důvodem navrhované změny je přesun finančních prostředků v rámci odboru podpory řízení příspěvkových organizací ve výši        23 362,05 Kč. Finanční prostředky nebudou použity na poskytnutí příspěvku na provoz - účelově určeného příspěvku na nákup nového nábytku a vybavení pokojů pro příspěkovou organizaci v oblasti školství Střední odborná škola, Šumperk, materiál bude součástí programu dalšího jednání Rady Olomouckého kraje. Do doby projednání materiálu nebudou finanční prostředky k dispozici.</t>
  </si>
  <si>
    <t>důvod: odbor podpory řízení příspěvkových organizací požádal ekonomický odbor dne 2.11.2020 o provedení rozpočtové změny. Důvodem navrhované změny je přesun finančních prostředků v rámci odboru podpory řízení příspěvkových organizací v celkové výši 19 330,- Kč. Finanční prostředky budou převedeny z příspěvků na provoz na poskytnutí příspěvků na provoz - mzdové náklady pro příspěvkové organizace v oblasti školství, materiál bude součástí programu dalšího jednání Rady Olomouckého kraje. Do doby projednání materiálu nebudou finanční prostředky k dispozici.</t>
  </si>
  <si>
    <t>důvod: odbor podpory řízení příspěvkových organizací požádal ekonomický odbor dne 30.10.2020 o provedení rozpočtové změny. Důvodem navrhované změny je přesun finančních prostředků v rámci odboru podpory řízení příspěvkových organizací ve výši               6 000 000,- Kč. Finanční prostředky budou použity na poskytnutí příspěvku na úhradu prokazatelné ztráty dopravcům ve veřejné linkové dopravě s ohledem na zvýšený počet objízdných tras pro příspěvkovou organizaci v oblasti dopravy Koordinátor Integrovaného dopravního systému Olomouckého kraje, materiál bude součástí programu dalšího jednání Rady Olomouckého kraje. Do doby projednání materiálu nebudou finanční prostředky k dispozici.</t>
  </si>
  <si>
    <t xml:space="preserve"> -Rozpočtová změna 691/20</t>
  </si>
  <si>
    <t xml:space="preserve"> -Rozpočtová změna 692/20</t>
  </si>
  <si>
    <t>důvod: odbor kancelář ředitele požádal ekonomický odbor dne 3.11.2020 o provedení rozpočtové změny. Důvodem navrhované změny je zapojení finančních prostředků do rozpočtu Olomouckého kraje ve výši 7 858,71 Kč. Finanční prostředky budou zapojeny jako příjem ze smluvní pokuty od firmy IZOTECH MORAVIA, spol. s r. o., za prodlení s dokončením díla.</t>
  </si>
  <si>
    <t>2212 - Sankční platby přijaté od jiných subjektů</t>
  </si>
  <si>
    <t>důvod: odbor podpory řízení příspěvkových organizací požádal ekonomický odbor dne 30.10.2020 o provedení rozpočtové změny. Důvodem navrhované změny je snížení prostředků rozpočtu Olomouckého kraje ve výši 7 299 361,80 Kč. Finanční prostředky budou sníženy jako příjmy příspěvků od obcí, měst a krajů za dopravní obslužnost a výdaje na příspěvek na úhradu prokazatelné ztráty u příspěvkové organizace v oblasti dopravy Koordinátor Integrovaného dopravního systému Olomouckého kraje, materiál bude součástí programu dalšího jednání Rady Olomouckého kraje. Do doby projednání materiálu nebudou finanční prostředky k dispozici.</t>
  </si>
  <si>
    <t xml:space="preserve"> -Rozpočtová změna 599/20</t>
  </si>
  <si>
    <t>důvod: neinvestiční dotace ze státního rozpočtu ČR na rok 2020 poskytnutá na základě rozhodnutí Ministerstva školství, mládeže a tělovýchovy ČR č.j.: 33493-12/2020-45 ze dne 24.9.2020 v celkové výši 9 090 672,- Kč na rozvojový program "Mimořádné odměny zaměstnanců dětských domovů a dětských domovů se školou za práci po dobu nouzového stavu vyhlášeného v souvislosti s onemocněním covid-19".</t>
  </si>
  <si>
    <t xml:space="preserve"> -Rozpočtová změna 600/20</t>
  </si>
  <si>
    <t>důvod: neinvestiční dotace ze státního rozpočtu ČR na rok 2020 poskytnutá na základě rozhodnutí Ministerstva školství, mládeže a tělovýchovy ČR č.j.: 32034-12/2020-31 ze dne 24.9.2020 v celkové výši 11 873 964,- Kč na rozvojový program "Podpora financování přímé pedagogické činnosti učitelů do nároku PHmax v mateřských, základních, středních školách a konzervatořích" - Modul A a Modul B.</t>
  </si>
  <si>
    <t xml:space="preserve"> -Rozpočtová změna 601/20</t>
  </si>
  <si>
    <t>důvod: neinvestiční dotace ze státního rozpočtu ČR na rok 2020 poskytnutá na základě rozhodnutí Ministerstva školství, mládeže a tělovýchovy ČR č.j.: 17893-12/2020-19 ze dne 24.9.2020 v celkové výši 4 556 498,- Kč na rozvojový program "Podpora financování přímé pedagogické činnosti učitelů do nároku PHmax v mateřských, základních, středních školách a konzervatořích" - Modul C.</t>
  </si>
  <si>
    <t xml:space="preserve"> -Rozpočtová změna 602/20</t>
  </si>
  <si>
    <t>poskytovatel: Ministerstvo zdravotnictví</t>
  </si>
  <si>
    <t>důvod: neinvestiční dotace ze státního rozpočtu ČR na rok 2020 poskytnutá na základě rozhodnutí Ministerstva zdravotnictví ČR č.j.: MZČR 37245/2020-3/CAU ze dne 24.9.2020 v celkové výši 5 219 236,72 Kč na "Podporu mimořádného finančního ohodnocení zaměstnanců poskytovatelů lůžkové péče v souvislosti s epidemií COVID-19" pro příspěvkovou organizaci Olomouckého kraje Dětské centrum Ostrůvek.</t>
  </si>
  <si>
    <t xml:space="preserve"> -Rozpočtová změna 603/20</t>
  </si>
  <si>
    <t>důvod: neinvestiční dotace ze státního rozpočtu ČR na rok 2020 poskytnutá na základě rozhodnutí Ministerstva zdravotnictví ČR č.j.: MZDR 37343/2020-3/CAU ze dne 30.9.2020 v celkové výši 27 338 392,62 Kč na "Podporu mimořádného finančního ohodnocení zaměstnanců poskytovatelů lůžkové péče v souvislosti s epidemií COVID-19" pro příspěvkovou organizaci Olomouckého kraje Odborný léčebný ústav Paseka.</t>
  </si>
  <si>
    <t xml:space="preserve"> -Rozpočtová změna 604/20</t>
  </si>
  <si>
    <t>důvod: odbor investic požádal ekonomický odbor dne 24.9.2020 o provedení rozpočtové změny. Důvodem navrhované změny je zapojení finančních prostředků do rozpočtu Olomouckého kraje ve výši 5 253 302,19 Kč. Finanční prostředky byly poukázány na účet Olomouckého kraje jako investiční dotace z Ministerstva životního prostředí ČR na financování projektu "Realizace energeticky úsporných opatření - SŠ technická a zemědělská Mohelnice a) zateplení" v rámci Operačního programu Životní prostředí.</t>
  </si>
  <si>
    <t xml:space="preserve"> -Rozpočtová změna 605/20</t>
  </si>
  <si>
    <t>poskytovatel: Ministerstvo životního prostředí</t>
  </si>
  <si>
    <t>důvod: odbor strategického rozvoje kraje požádal ekonomický odbor dne 30.9.2020 o provedení rozpočtové změny. Důvodem navrhované změny je zapojení finančních prostředků do rozpočtu Olomouckého kraje v celkové výši 19 987 232,33 Kč. Finanční prostředky byly poukázány na účet Olomouckého kraje jako investiční dotace z Ministerstva životního prostředí na úhradu projektu "Kotlíkové dotace v Olomouckém kraji III." v rámci Operačního programu Životní prostředí 2014 - 2020.</t>
  </si>
  <si>
    <t>ORJ - 79</t>
  </si>
  <si>
    <t xml:space="preserve"> -Rozpočtová změna 606/20</t>
  </si>
  <si>
    <t>důvod: odbor investic požádal ekonomický odbor dne 30.9.2020 o provedení rozpočtové změny. Důvodem navrhované změny je snížení finančních prostředků rozpočtu Olomouckého kraje ve výši 0,26 Kč a přesun finančních prostředků v rámci odboru investic v celkové výši 39 672 368,23 Kč. Finanční prostředky byly poukázány na účet Olomouckého kraje jako investiční a neinvestiční dotace z Ministerstva financí a Ministerstva financí - Národního fondu na financování projektu v oblasti dopravy "Zvýšení přeshraniční dostupnosti Hanušovice - Stronie Ślaskie" v rámci "Programu přeshraniční spolupráce ČR - Polsko".</t>
  </si>
  <si>
    <t>4118 - Neinv. přijaté transfery z Národ. fondu</t>
  </si>
  <si>
    <t>4218 - Investiční převody z Národního fondu</t>
  </si>
  <si>
    <t xml:space="preserve"> -Rozpočtová změna 607/20</t>
  </si>
  <si>
    <t>důvod: odbor podpory řízení příspěvkových organizací požádal ekonomický odbor dne 29.9.2020 o provedení rozpočtové změny. Důvodem navrhované změny je zapojení finančních prostředků do rozpočtu Olomouckého kraje ve výši 105 719,- Kč. Generali Česká pojišťovna a.s. uhradila na účet Olomouckého kraje pojistné plnění k pojistné události pro příspěvkovou organizaci Gymnázium Uničov na úhradu nákladů spojených s opravou stavebních částí a pořízením žaluzií v roce 2020.</t>
  </si>
  <si>
    <t xml:space="preserve"> -Rozpočtová změna 608/20</t>
  </si>
  <si>
    <t>důvod: odbor podpory řízení příspěvkových organizací požádal ekonomický odbor dne 30.9.2020 o provedení rozpočtové změny. Důvodem navrhované změny je zapojení finančních prostředků do rozpočtu Olomouckého kraje ve výši 40 599,- Kč. Generali Česká pojišťovna a.s. uhradila na účet Olomouckého kraje pojistné plnění k pojistné události pro příspěvkovou organizaci Gymnázium, Hranice, na úhradu nákladů spojených s opravou okna v roce 2020.</t>
  </si>
  <si>
    <t xml:space="preserve"> -Rozpočtová změna 609/20</t>
  </si>
  <si>
    <t>důvod: odbor investic požádal ekonomický odbor dne 2.10.2020 o provedení rozpočtové změny. Důvodem navrhované změny je zapojení finančních prostředků do rozpočtu Olomouckého kraje v celkové výši 3 656,69 Kč. Jedná se o zapojení finančních prostředků z revolvingového úvěru u Komerční banky, a.s., na financování projektu v oblasti školství "Střední škola technická, Přerov, Kouřílkova 8 - Energeticky úsporná opatření - tělocvična - a) zateplení" a "Střední škola technická, Přerov, Kouřílkova 8 - Energeticky úsporná opatření - tělocvična - b) vzduchotechnika", materiál je součástí programu jednání Rady Olomouckého kraje dne 12.10.2020 (bod 11.2.).</t>
  </si>
  <si>
    <t>8113 - Krátkodobé přijaté půjčené prostředky</t>
  </si>
  <si>
    <t xml:space="preserve"> -Rozpočtová změna 610/20</t>
  </si>
  <si>
    <t>důvod: odbor investic  požádal ekonomický odbor dne 25.9.2020 o provedení rozpočtové změny. Důvodem navrhované změny je zapojení finančních prostředků do rozpočtu Olomouckého kraje v celkové výši 542 446,15 Kč. Jedná se o zapojení finančních prostředků z revolvingového úvěru u Komerční banky, a.s., na financování projektu v oblasti zdravotnictví "SMN a. s. - o. z. Nemocnice Šternberk - REÚO - Domov sester", materiál je součástí programu jednání Rady Olomouckého kraje dne 12.10.2020 (bod 11.2.).</t>
  </si>
  <si>
    <t xml:space="preserve"> -Rozpočtová změna 611/20</t>
  </si>
  <si>
    <t>druh rozpočtové změny: vnitřní rozpočtová změna - přesun mezi jednotlivými položkami, paragrafy a odbory ekonomickým a kancelář hejtmana</t>
  </si>
  <si>
    <t>důvod: odbor kancelář hejtmana požádal ekonomický odbor dne 5.10.2020 o provedení rozpočtové změny. Důvodem navrhované změny je převedení finančních prostředků z odboru ekonomického na odbor kancelář hejtmana ve výši 3 000 000,- Kč. Finanční prostředky budou použity na poskytnutí individuální dotace v oblasti cestovního ruchu a vnějších vztahů Mikroregionu Jesenicko na základě usnesení Zastupitelstva Olomouckého kraje č. UZ/22/88/2020 ze dne 21.9.2020, prostředky budou čerpány z rezervy rady.</t>
  </si>
  <si>
    <t xml:space="preserve"> -Rozpočtová změna 612/20</t>
  </si>
  <si>
    <t xml:space="preserve">důvod: odbor podpory řízení příspěvkových organizací požádal ekonomický odbor dne 21.9.2020 o provedení rozpočtové změny. Důvodem navrhované změny je převedení finančních prostředků z rozpočtu odboru podpory řízení příspěvkových organizací na odbor ekonomický  ve výši 2 750 000,- Kč. Finanční prostředky nebudou použity na poskytnutí investičního příspěvku pro příspěvkovou organizaci v oblasti kultury Vlastivědné muzeum Jesenicka a budou převedeny do rezervy na neplnění daňových příjmů, materiál je součástí programu jednání Rady Olomouckého kraje dne 12.10.2020 (bod 5.1.). </t>
  </si>
  <si>
    <t xml:space="preserve"> -Rozpočtová změna 613/20</t>
  </si>
  <si>
    <t xml:space="preserve">důvod: odbor podpory řízení příspěvkových organizací požádal ekonomický odbor dne 25.9.2020 o provedení rozpočtové změny. Důvodem navrhované změny je převedení finančních prostředků z rozpočtu odboru podpory řízení příspěvkových organizací na odbor ekonomický  ve výši 700 000,- Kč. Finanční prostředky nebudou použity na poskytnutí investičního příspěvku pro příspěvkovou organizaci v oblasti zdravotnictví Zdravotnická záchranná služba Olomouckého kraje a budou převedeny do rezervy na neplnění daňových příjmů, materiál je součástí programu jednání Rady Olomouckého kraje dne 12.10.2020 (bod 5.1.). </t>
  </si>
  <si>
    <t xml:space="preserve"> -Rozpočtová změna 614/20</t>
  </si>
  <si>
    <t>důvod: odbor investic požádal ekonomický odbor dne 16.9.2020 o provedení rozpočtové změny. Důvodem navrhované změny je převedení finančních prostředků z odboru investic na odbor podpory řízení příspěvkových organizací ve výši 803 000,- Kč. Finanční prostředky budou použity na financování projektu příspěvkové organizace v oblasti kultury Vlastivědné muzeum v Olomouci.</t>
  </si>
  <si>
    <t xml:space="preserve"> -Rozpočtová změna 615/20</t>
  </si>
  <si>
    <t>druh rozpočtové změny: vnitřní rozpočtová změna - přesun mezi jednotlivými položkami, paragrafy v rámci odboru kancelář hejtmana</t>
  </si>
  <si>
    <t>důvod: odbor kancelář hejtmana požádal ekonomický odbor dne 23.9.2020 o provedení rozpočtové změny. Důvodem navrhované změny je přesun finančních prostředků v rámci odboru kancelář hejtmana ve výši 21 000,- Kč. Finanční prostředky budou použity na poskytnutí dotace obci Vícov v rámci "Programu na podporu JSDH 2020" v dotačním titulu č. 1 na základě usnesení Zastupitelstva Olomouckého kraje č. UZ/22/79/2020 ze dne 21.9.2020, jedná se pouze o změnu položky rozpočtové skladby z investiční na neinvestiční.</t>
  </si>
  <si>
    <t xml:space="preserve"> -Rozpočtová změna 616/20</t>
  </si>
  <si>
    <t>důvod: odbor školství a mládeže požádal ekonomický odbor dne 1.10.2020 o provedení rozpočtové změny. Důvodem navrhované změny je přesun finančních prostředků v rámci odboru školství a mládeže ve výši 708 776,- Kč. Finanční prostředky budou použity na vyplacení stipendií žákům v rámci nově zavedeného Jesenického stipendia a na zálohy na stipendia žákům učebních oborů za měsíce 09-12/2020.</t>
  </si>
  <si>
    <t xml:space="preserve"> -Rozpočtová změna 617/20</t>
  </si>
  <si>
    <t>důvod: odbor dopravy a silničního hospodářství požádal ekonomický odbor dne 2.9.2020 o provedení rozpočtové změny. Důvodem navrhované změny je přesun finančních prostředků v rámci odboru dopravy a silničního hospodářství ve výši 600 000,- Kč. Finanční prostředky budou použity na poskytnutí individuální dotace v oblasti dopravy obci Červenka na základě usnesení Zastupitelstva Olomouckého kraje č. UZ/22/91/2020 ze dne 21.9.2020, jedná se pouze o změnu položky rozpočtové skladby z neinvestiční na investiční.</t>
  </si>
  <si>
    <t xml:space="preserve"> -Rozpočtová změna 618/20</t>
  </si>
  <si>
    <t>důvod: odbor sportu, kultury a památkové péče požádal ekonomický odbor dne 18., 24.9. a 5.10.2020 o provedení rozpočtové změny. Důvodem navrhované změny je přesun finančních prostředků v rámci odboru sportu, kultury a památkové péče v celkové výši          1 300 000,- Kč. Finanční prostředky budou použity na poskytnutí individuálních dotací v oblasti sportu a kultury na základě usnesení Rady Olomouckého kraje č. UR/100/69/2020 ze dne 14.9.2020 a Zastupitelstva Olomouckého kraje č. UZ/22/50/2020 ze dne 21.9.2020.</t>
  </si>
  <si>
    <t xml:space="preserve"> -Rozpočtová změna 619/20</t>
  </si>
  <si>
    <t>důvod: odbor sportu, kultury a památkové péče požádal ekonomický odbor dne 30.9.2020 o provedení rozpočtové změny. Důvodem navrhované změny je přesun finančních prostředků v rámci odboru sportu, kultury a památkové péče ve výši 15 000,- Kč. Finanční prostředky budou použity na poskytnutí dotací z "Programu podpory kultury v Olomouckém kraji v roce 2020"na základě usnesení Zastupitelstva Olomouckého kraje č. UZ/22/53/2020 ze dne 21.9.2020.</t>
  </si>
  <si>
    <t xml:space="preserve"> -Rozpočtová změna 620/20</t>
  </si>
  <si>
    <t>důvod: odbor sportu, kultury a památkové péče požádal ekonomický odbor dne 16.9.2020 o provedení rozpočtové změny. Důvodem navrhované změny je přesun finančních prostředků v rámci odboru sportu, kultury a památkové péče v celkové výši 1 208 495,- Kč. Finanční prostředky budou použity na poskytnutí dotací z "Programu na podporu pořízení drobného majetku v oblasti kultury v Olomouckém kraji" na základě usnesení Rady Olomouckého kraje č. UR/100/72/2020 ze dne 14.9.2020.</t>
  </si>
  <si>
    <t xml:space="preserve"> -Rozpočtová změna 621/20</t>
  </si>
  <si>
    <t>důvod: odbor investic požádal ekonomický odbor dne 29.9.2020 o provedení rozpočtové změny. Důvodem navrhované změny je přesun finančních prostředků v rámci odboru investic ve výši 21 572,34 Kč. Finanční prostředky budou použity na financování projektu v oblasti sociální "Transformace příspěvkové organizace Nové Zámky - poskytovatel sociálních služeb - III.etapa - RD Červenka 361".</t>
  </si>
  <si>
    <t xml:space="preserve"> -Rozpočtová změna 622/20</t>
  </si>
  <si>
    <t>důvod: odbor investic požádal ekonomický odbor dne 1.10.2020 o provedení rozpočtové změny. Důvodem navrhované změny je přesun finančních prostředků v rámci odboru investic v celkové výši 5 469 039,70 Kč. Finanční prostředky budou použity na financování projektů v oblasti školství "Realizace energeticky úsporných opatření - SŠ technická a zemědělská Mohelnice a) zateplení" a "Realizace energeticky úsporných opatření - SŠ technická a zemědělská Mohelnice b) vzduchotechnika".</t>
  </si>
  <si>
    <t xml:space="preserve"> -Rozpočtová změna 623/20</t>
  </si>
  <si>
    <t>důvod: odbor podpory řízení příspěvkových organizací požádal ekonomický odbor dne 22.9.2020 o provedení rozpočtové změny. Důvodem navrhované změny je přesun finančních prostředků v rámci odboru podpory řízení příspěvkových organizací v celkové výši 7 821 797,20 Kč. Finanční prostředky budou použity na poskytování služeb v oblasti bezpečnosti a ochrany zdraví při práci, požární ochrany a ochrany životního prostředí pro příspěvkové organizace Olomouckého kraje na základě uzavřené smlouvy.</t>
  </si>
  <si>
    <t xml:space="preserve"> -Rozpočtová změna 624/20</t>
  </si>
  <si>
    <t>důvod: odbor podpory řízení příspěvkových organizací požádal ekonomický odbor dne 14.9.2020 o provedení rozpočtové změny. Důvodem navrhované změny je přesun finančních prostředků v rámci odboru podpory řízení příspěvkových organizací ve výši     700 000,- Kč. Finanční prostředky budou použity na poskytnutí příspěvku na provoz pro příspěvkovou organizaci v oblasti kultury Vědecká knihovna v Olomouci na základě usnesení Rady Olomouckého kraje č. UR/100/53/2020 ze dne 14.9.2020.</t>
  </si>
  <si>
    <t xml:space="preserve"> -Rozpočtová změna 625/20</t>
  </si>
  <si>
    <t>důvod: odbor podpory řízení příspěvkových organizací požádal ekonomický odbor dne 1.10.2020 o provedení rozpočtové změny. Důvodem navrhované změny je přesun finančních prostředků v rámci odboru podpory řízení příspěvkových organizací v celkové výši 46 927,- Kč. Finanční prostředky budou použity na poskytnutí příspěvků na provoz a provoz - mzdové náklady pro příspěvkové organizace v oblasti školství, materiál je součástí programu jednání Rady Olomouckého kraje dne 12.10.2020 (bod 5.1.).</t>
  </si>
  <si>
    <t xml:space="preserve"> -Rozpočtová změna 626/20</t>
  </si>
  <si>
    <t>důvod: odbor podpory řízení příspěvkových organizací požádal ekonomický odbor dne 2.10.2020 o provedení rozpočtové změny. Důvodem navrhované změny je přesun finančních prostředků v rámci odboru podpory řízení příspěvkových organizací ve výši        484 000,- Kč. Finanční prostředky budou použity na poskytnutí příspěvku na provoz - účelově určeného příspěvku na pořízení 23 ks notebooků včetně příslušenství pro příspěvkovou organizaci Střední odborná škola obchodu a služeb, Olomouc, prostředky budou převedeny z rezervy odboru podpory řízení příspěvkových organizací, materiál je součástí programu jednání Rady Olomouckého kraje dne 12.10.2020 (bod 5.1.).</t>
  </si>
  <si>
    <t xml:space="preserve"> -Rozpočtová změna 627/20</t>
  </si>
  <si>
    <t>důvod: odbor podpory řízení příspěvkových organizací požádal ekonomický odbor dne 21.9.2020 o provedení rozpočtové změny. Důvodem navrhované změny je přesun finančních prostředků v rámci odboru podpory řízení příspěvkových organizací ve výši     100 000,- Kč. Finanční prostředky budou použity na poskytnutí příspěvku na provoz pro příspěvkovou organizaci Švehlova střední škola polytechnická Prostějov z důvodu dokrytí nákladů spojených se zajištěním stravy pro žáky, prostředky budou převedeny z rezervy odboru podpory řízení příspěvkových organizací, materiál je součástí programu jednání Rady Olomouckého kraje dne 12.10.2020 (bod 5.1.).</t>
  </si>
  <si>
    <t xml:space="preserve"> -Rozpočtová změna 628/20</t>
  </si>
  <si>
    <t>důvod: odbor podpory řízení příspěvkových organizací požádal ekonomický odbor dne 29.9.2020 o provedení rozpočtové změny. Důvodem navrhované změny je přesun finančních prostředků v rámci odboru podpory řízení příspěvkových organizací ve výši         1 203,- Kč. Finanční prostředky budou použity na poskytnutí příspěvku na akci "Střední odborná škola lesnická a strojírenská Šternberk - Rozšíření kapacity dílen odborného výcviku" pro příspěvkovou organizaci Olomouckého kraje Střední odborná škola lesnická a strojírenská Šternberk, materiál je součástí programu jednání Rady Olomouckého kraje dne 12.10.2020 (bod 5.1.).</t>
  </si>
  <si>
    <t xml:space="preserve"> -Rozpočtová změna 629/20</t>
  </si>
  <si>
    <t>důvod: odbor podpory řízení příspěvkových organizací požádal ekonomický odbor dne 30.9.2020 o provedení rozpočtové změny. Důvodem navrhované změny je přesun finančních prostředků v rámci odboru podpory řízení příspěvkových organizací ve výši        1 379 643,06 Kč. Finanční prostředky budou použity na poskytnutí příspěvku na krytí fondu investic pro příspěvkovou organizaci Střední škola zemědělská, Přerov, prostředky budou převedeny z rezervy odboru podpory řízení příspěvkových organizací, materiál je součástí programu jednání Rady Olomouckého kraje dne 12.10.2020 (bod 5.1.).</t>
  </si>
  <si>
    <t xml:space="preserve"> -Rozpočtová změna 630/20</t>
  </si>
  <si>
    <t>důvod: odbor podpory řízení příspěvkových organizací požádal ekonomický odbor dne 29.9.2020 o provedení rozpočtové změny. Důvodem navrhované změny je přesun finančních prostředků v rámci odboru podpory řízení příspěvkových organizací v celkové výši 227 345,- Kč. Finanční prostředky budou použity na poskytnutí příspěvku na "Žací stroj" a příspěvku na provoz - účelově určeného příspěvku na "Křovinořez" pro příspěvkovou organizaci Střední škola sociální péče a služeb, Zábřeh, prostředky budou převedeny z rezervy odboru podpory řízení příspěvkových organizací, materiál je součástí programu jednání Rady Olomouckého kraje dne 12.10.2020 (bod 5.1.).</t>
  </si>
  <si>
    <t xml:space="preserve"> -Rozpočtová změna 631/20</t>
  </si>
  <si>
    <t>důvod: odbor podpory řízení příspěvkových organizací požádal ekonomický odbor dne 29.9.2020 o provedení rozpočtové změny. Důvodem navrhované změny je přesun finančních prostředků v rámci odboru podpory řízení příspěvkových organizací ve výši        75 625,- Kč. Finanční prostředky budou použity na poskytnutí příspěvku na akci "Oprava atiky na budově školy" pro příspěvkovou organizaci Střední škola gastronomie a služeb, Přerov, prostředky budou převedeny z rezervy odboru podpory řízení příspěvkových organizací, materiál je součástí programu jednání Rady Olomouckého kraje dne 12.10.2020 (bod 5.1.).</t>
  </si>
  <si>
    <t xml:space="preserve"> -Rozpočtová změna 632/20</t>
  </si>
  <si>
    <t>důvod: odbor podpory řízení příspěvkových organizací požádal ekonomický odbor dne 29.9.2020 o provedení rozpočtové změny. Důvodem navrhované změny je přesun finančních prostředků v rámci odboru podpory řízení příspěvkových organizací v celkové výši 3 213 865,55 Kč. Finanční prostředky budou použity na poskytnutí investičního příspěvku pro příspěvkové organizace v oblasti sociální a školství na "Centrální nákup motorových vozidel 2020", materiál je součástí programu jednání Rady Olomouckého kraje dne 12.10.2020 (bod 5.1.).</t>
  </si>
  <si>
    <t xml:space="preserve"> -Rozpočtová změna 633/20</t>
  </si>
  <si>
    <t>důvod: odbor podpory řízení příspěvkových organizací požádal ekonomický odbor dne 30.9.2020 o provedení rozpočtové změny. Důvodem navrhované změny je přesun finančních prostředků v rámci odboru podpory řízení příspěvkových organizací v celkové výši 3 186,- Kč. Finanční prostředky budou použity na poskytnutí příspěvku na akci "Vybudování bezbariérového WC - I. budova ženy" pro příspěvkovou organizaci Olomouckého kraje Domov pro seniory Jesenec, část bude převedena do rezervy odboru podpory řízení příspěvkových organizací, materiál je součástí programu jednání Rady Olomouckého kraje dne 12.10.2020 (bod 5.1.).</t>
  </si>
  <si>
    <t xml:space="preserve"> -Rozpočtová změna 634/20</t>
  </si>
  <si>
    <t>důvod: odbor podpory řízení příspěvkových organizací požádal ekonomický odbor dne 23.9.2020 o provedení rozpočtové změny. Důvodem navrhované změny je přesun finančních prostředků v rámci odboru podpory řízení příspěvkových organizací v celkové výši 975 593,23 Kč. Finanční prostředky nebudou použity na financování oprav a investic příspěvkových organizací Olomouckého kraje v oblasti školství, sociální, kultury a zdravotnictví, prostředky budou převedeny do rezervy odboru podpory řízení příspěvkových organizací, materiál je součástí programu jednání Rady Olomouckého kraje dne 12.10.2020 (bod 5.1.).</t>
  </si>
  <si>
    <t xml:space="preserve"> -Rozpočtová změna 635/20</t>
  </si>
  <si>
    <t>důvod: odbor kancelář hejtmana požádal ekonomický odbor dne 6.10.2020 o provedení rozpočtové změny. Důvodem navrhované změny je přesun finančních prostředků v rámci odboru kancelář hejtmana v celkové výši 10 000 000,- Kč. Finanční prostředky budou použity na poskytnutí dotací v rámci "Programu na podporu cestovního ruchu a zahraničních vztahů" v dotačním titulu č. 4 "Podpora cestovního ruchu v Olomouckém kraji II" na základě usnesení  Rady Olomouckého kraje č. UR/100/13/2020 ze dne 14.9.2020 a Zastupitelstva Olomouckého kraje č. UZ/22/87/2020 ze dne 21.9.2020.</t>
  </si>
  <si>
    <t xml:space="preserve"> -Rozpočtová změna 636/20</t>
  </si>
  <si>
    <t>důvod: odbor investic požádal ekonomický odbor dne 6.10.2020 o provedení rozpočtové změny. Důvodem navrhované změny je přesun finančních prostředků v rámci odboru investic v celkové výši 2,24 Kč. Finanční prostředky budou použity na úhradu zaokrouhlení u penále z platebních výměrů za porušení rozpočtové kázně u projektů v oblasti zdravotnictví "Odborný léčebný ústav neurologicko-geriatrický Moravský Beroun - Vybudování plynových kotelen pro výrobu tepla a TUV", "Odborný léčebný ústav Paseka Budova "C" I. etapa, 1. část - nástavba oddělení izolace pro pacienty TBC nad kinosálem" a "Realizace výstavby náhradního zdroje elektrické energie vč. přemístění hlavního elektrického rozvaděče ZZS OK Hněvotínská Olomouc".</t>
  </si>
  <si>
    <t xml:space="preserve"> -Rozpočtová změna 637/20</t>
  </si>
  <si>
    <t>důvod: odbor investic požádal ekonomický odbor dne 6.10.2020 o provedení rozpočtové změny. Důvodem navrhované změny je převedení finančních prostředků z odboru ekonomického na odbor investic ve výši 3 920 900,- Kč a přesun finančních prostředků v rámci odboru investic v celkové výši 3 920 900,- Kč. Finanční prostředky budou použity na financování projektu v oblasti školství "Střední škola technická, Přerov, Kouřílkova 8 - Energeticky úsporná opatření - tělocvična - a) zateplení" a  "Střední škola technická, Přerov, Kouřílkova 8 - Energeticky úsporná opatření - tělocvična - b) vzduchotechnika", prostředky budou čerpány z rezervy na investice Olomouckého kraje.</t>
  </si>
  <si>
    <t xml:space="preserve"> -Rozpočtová změna 638/20</t>
  </si>
  <si>
    <t>důvod: odbory sociálních věcí a zdravotnictví požádaly ekonomický odbor dne 5. a 7.10.2020 o provedení rozpočtové změny. Důvodem navrhované změny je převedení finančních prostředků z odboru ekonomického na odbor sociálních věcí ve výši 21 280,- Kč a na odbor zdravotnictví ve výši 50 160,- Kč. Finanční prostředky ze státní dotace budou použity k zajištění výplaty státního příspěvku pro zřizovatele zařízení pro děti vyžadující okamžitou pomoc (příspěvkové organizace Dětské centrum Ostrůvek, Olomouc, a Středisko sociální prevence Olomouc) podle § 42g a násl. zákona č. 359/1999 Sb., o sociálně - právní ochraně dětí na období srpen 2020.</t>
  </si>
  <si>
    <t xml:space="preserve"> -Rozpočtová změna 639/20</t>
  </si>
  <si>
    <t>důvod: odbor ekonomický požádal dne 7.10.2020 o provedení rozpočtové změny. Důvodem navrhované změny je zapojení finančních prostředků do rozpočtu Olomouckého kraje ve výši 220 941 466,48 Kč. Jedná se o zapojení finančních prostředků z revolvingového úvěru u Komerční banky, a.s., jako dočerpání zbývajících prostředků úvěru z důvodu ukončení stávající úvěrové smlouvy k 31.10.2020.</t>
  </si>
  <si>
    <t xml:space="preserve"> -Rozpočtová změna 640/20</t>
  </si>
  <si>
    <t>poskytovatel: Ministerstva financí</t>
  </si>
  <si>
    <t>důvod: odbor školství a mládeže požádal ekonomický odbor dne 5.10.2020  o provedení rozpočtové změny. Důvodem navrhované změny je zapojení finančních prostředků do rozpočtu Olomouckého kraje ve výši 461 877,- Kč. Finanční prostředky byly poukázány na účet Olomouckého kraje jako neinvestiční dotace z z Ministerstva financí - Národního fondu  pro příspěvkovou organizaci Obchodní akademie a Jazyková škola s právem státní jazykové zkoušky, Přerov, na realizaci projektu "Together to the extension of the knowledge II" z Fondu pro bilaterální vztahy v rámci EHP a Norských fondů 2014-2021.</t>
  </si>
  <si>
    <t xml:space="preserve"> -Rozpočtová změna 643/20</t>
  </si>
  <si>
    <t>důvod: odbor podpory řízení příspěvkových organizací požádal ekonomický odbor dne 12.10.2020 o provedení rozpočtové změny. Důvodem navrhované změny je přesun finančních prostředků v rámci odboru podpory řízení příspěvkových organizací v celkové výši 200 000,- Kč. Finanční prostředky budou použity na poskytnutí příspěvku na provoz - účelově určeného příspěvku na úhradu mimořádného členského příspěvku pro NÁRODNÍ DŮM Prostějov o.p.s. pro příspěvkové organizace Švehlova střední škola polytechnická Prostějov a Střední odborná škola Prostějov, prostředky budou převedeny z rezervy odboru podpory řízení příspěvkových organizací, materiál je součástí programu jednání Rady Olomouckého kraje dne 12.10.2020 (bod 5.1.).</t>
  </si>
  <si>
    <t xml:space="preserve"> -Rozpočtová změna 641/20</t>
  </si>
  <si>
    <t>důvod: odbor investic požádal ekonomický odbor dne 24.9.2020 o provedení rozpočtové změny. Důvodem navrhované změny je zapojení finančních prostředků do rozpočtu Olomouckého kraje ve výši 3 630 000,- Kč. Jedná se o zapojení finančních prostředků jako úhrada části nákladů na realizaci investiční akce v oblasti dopravy "II/449 MÚK Unčovice - Litovel, úsek B"".</t>
  </si>
  <si>
    <t>4221 - Investiční přijaté transfery od obcí</t>
  </si>
  <si>
    <t xml:space="preserve"> -Rozpočtová změna 642/20</t>
  </si>
  <si>
    <t>důvod: odbor investic požádal ekonomický odbor dne 25.9.2020 o provedení rozpočtové změny. Důvodem navrhované změny je zapojení finančních prostředků do rozpočtu Olomouckého kraje ve výši 308 244,17 Kč. Jedná se o zapojení finančních prostředků plynoucích z darovací smlouvy s TEPLOTECHNOU PRŮMYSLOVÉ PECE, s. r. o., jako úhrada nákladů na realizaci investiční akce "II/366 Prostějov - přeložka silnice".</t>
  </si>
  <si>
    <t>3121 - Přijaté dary na pořízení dlouh. majetku</t>
  </si>
  <si>
    <t xml:space="preserve"> -Rozpočtová změna 594/20</t>
  </si>
  <si>
    <t>důvod: neinvestiční dotace ze státního rozpočtu ČR na rok 2020 poskytnutá na základě dopisu Ministerstva školství, mládeže a tělovýchovy ČR č.j.: MŠMT-33845/2020-1 ze dne 18.9.2020 jako 2. úprava rozpočtu přímých výdajů regionálního školství územních samosprávných celků na rok 2020 na podzimní maturitní zkoušky.</t>
  </si>
  <si>
    <t xml:space="preserve"> -Rozpočtová změna 595/20</t>
  </si>
  <si>
    <t>důvod: neinvestiční dotace ze státního rozpočtu ČR na rok 2020 poskytnutá na základě rozhodnutí Ministerstva financí ČR č.j.: MF - 24751/2020/1201-3 ze dne 16.9.2020 ve výši 70 110,- Kč na náhradu škod způsobených vydrou říční  na rybách na rybnících ve vlastnictví manželů Lachových za období od 1.12.2019 do 31.5.2020.</t>
  </si>
  <si>
    <t>4111 - Neinvestiční přijaté transfery ze SR</t>
  </si>
  <si>
    <t>58 - Výdaje na náhrady za nezpůsobenou újmu</t>
  </si>
  <si>
    <t xml:space="preserve"> -Rozpočtová změna 596/20</t>
  </si>
  <si>
    <t>důvod: odbor ekonomický požádal dne 22.9.2020 o provedení rozpočtové změny. Důvodem navrhované změny je zapojení finančních prostředků do rozpočtu Olomouckého kraje ve výši 500 000 000,- Kč. Finanční prostředky z revolvingového úvěru II. u Komerční banky, a.s., určené na časový nesoulad mezi příjmy a výdaji, budou použity na kompenzaci propadu daňových příjmů.</t>
  </si>
  <si>
    <t>8123 - Dlouhod. přijaté půjčené prostředky</t>
  </si>
  <si>
    <t>1111 - Daň z příjmu FO placená plátci</t>
  </si>
  <si>
    <t>1112 - Daň z příjmu FO placená poplatníky</t>
  </si>
  <si>
    <t>1211 - Daň z přidané hodnoty</t>
  </si>
  <si>
    <t xml:space="preserve"> -Rozpočtová změna 597/20</t>
  </si>
  <si>
    <t>důvod: odbor podpory řízení příspěvkových organizací požádal ekonomický odbor dne 21.9.2020 o provedení rozpočtové změny. Důvodem navrhované změny je zapojení finančních prostředků do rozpočtu Olomouckého kraje ve výši 28 418,07 Kč. Finanční prostředky budou zapojeny jako vratka na základě výzvy k vrácení dotace příspěvkové organizace Klíč - centrum sociálních služeb, finanční prostředky budou zaslány na účet Ministerstva práce a sociálních věcí, materiál bude součástí programu jednání Rady Olomouckého kraje dne 12.10.2020.</t>
  </si>
  <si>
    <t xml:space="preserve"> -Rozpočtová změna 598/20</t>
  </si>
  <si>
    <t>důvod: odbor kancelář hejtmana požádal ekonomický odbor dne 21.9.2020 o provedení rozpočtové změny. Důvodem navrhované změny je přesun finančních prostředků v rámci odboru kancelář hejtmana ve výši 2 000 000,- Kč. Finanční prostředky budou použity na poskytnutí finančního daru Hasičskému záchrannému sboru Olomouckého kraje na základě usnesení Rady Olomouckého kraje č. UR/99/7/2020 ze dne 31.8.2020 a usnesení Zastupitelstva Olomouckého kraje č. UZ/22/81/2020 ze dne 21.9.2020.</t>
  </si>
  <si>
    <t xml:space="preserve"> -Rozpočtová změna 582/20</t>
  </si>
  <si>
    <t>důvod: odbor investic požádal ekonomický odbor dne 10.9.2020 o provedení rozpočtové změny. Důvodem navrhované změny je zapojení finančních prostředků do rozpočtu Olomouckého kraje v celkové výši 12 019 700,03 Kč. Jedná se o zapojení finančních prostředků z revolvingového úvěru u Komerční banky, a.s., na financování projektu v oblasti dopravy "Zvýšení přeshraniční dostupnosti Hanušovice - Stronie Ślaskie", materiál je součástí programu jednání Rady Olomouckého kraje dne 21.9.2020 (bod 13.2.).</t>
  </si>
  <si>
    <t xml:space="preserve"> -Rozpočtová změna 583/20</t>
  </si>
  <si>
    <t>důvod: odbor investic požádal ekonomický odbor dne 15.9.2020 o provedení rozpočtové změny. Důvodem navrhované změny je zapojení finančních prostředků do rozpočtu Olomouckého kraje v celkové výši 26 269 320,54 Kč. Jedná se o zapojení finančních prostředků z revolvingového úvěru u Komerční banky, a.s., na financování projektu v oblasti dopravy "II/366 Prostějov - přeložka silnice", materiál je součástí programu jednání Rady Olomouckého kraje dne 21.9.2020 (bod 13.2.).</t>
  </si>
  <si>
    <t xml:space="preserve"> -Rozpočtová změna 584/20</t>
  </si>
  <si>
    <t>důvod: odbor investic požádal ekonomický odbor dne 15.9.2020 o provedení rozpočtové změny. Důvodem navrhované změny je zapojení finančních prostředků do rozpočtu Olomouckého kraje v celkové výši 4 438 677,50 Kč. Jedná se o zapojení finančních prostředků z revolvingového úvěru u Komerční banky, a.s., na financování projektu v oblasti dopravy "II/449 MÚK Unčovice - Litovel, úsek B", materiál je součástí programu jednání Rady Olomouckého kraje dne 21.9.2020 (bod 13.2.).</t>
  </si>
  <si>
    <t xml:space="preserve"> -Rozpočtová změna 585/20</t>
  </si>
  <si>
    <t>důvod: neinvestiční dotace ze státního rozpočtu ČR na rok 2020 poskytnutá na základě rozhodnutí Ministerstva zdravotnictví č.j.: MZDR 33354/2020-2/OKD ze dne 28. srpna 2020 v celkové výši 14 230 668,19 Kč na projekt "Odměňování zdravotnických pracovníků v souvislosti s pandemií COVID-19 v Olomouckém kraji" pro příspěvkové organizace Olomouckého kraje.</t>
  </si>
  <si>
    <t xml:space="preserve"> -Rozpočtová změna 586/20</t>
  </si>
  <si>
    <t>důvod: odbor investic požádal ekonomický odbor dne 15.9.2020 o provedení rozpočtové změny. Důvodem navrhované změny je zapojení finančních prostředků do rozpočtu Olomouckého kraje ve výši 4 540 693,36 Kč. Finanční prostředky byly poukázány na účet Olomouckého kraje jako investiční dotace z Ministerstva životního prostředí ČR na financování projektu z oblasti školství  "Střední škola technická, Přerov, Kouřílkova 8 - Energeticky úsporná opatření - tělocvična - a) zateplení".</t>
  </si>
  <si>
    <t xml:space="preserve"> -Rozpočtová změna 587/20</t>
  </si>
  <si>
    <t>důvod: neinvestiční dotace ze státního rozpočtu ČR na rok 2020 poskytnutá na základě dopisu Ministerstva školství, mládeže a tělovýchovy ČR č.j.: MŠMT-34107/2020 ve výši 77 877 714,- Kč na navýšení finančních prostředků v oblasti regionálního školství na pořízení technického vybavení škol, aby byli učitelé na školách schopni v případě dalšího omezení provozu realizovat online výuku již od začátku školního roku 2020/2021.</t>
  </si>
  <si>
    <t xml:space="preserve"> -Rozpočtová změna 588/20</t>
  </si>
  <si>
    <t xml:space="preserve">důvod: neinvestiční dotace ze státního rozpočtu ČR na rok 2020 poskytnutá na základě rozhodnutí Ministerstva kultury ČR č.j.: MK 52880/2020 SOM  ze dne 28. srpna 2020 ve výši 60 000,- Kč pro příspěvkovou organizaci Olomouckého kraje Vlastivědné muzeum v Olomouci na realizaci projektu "Výstava k 100. výročí narození předního českého heraldika Jiřího Loudy" z programu Podpora expozičních a výstavních projektů - tematický okruh 1) instalace expozic nebo výstav- na výstavu "Život mezi erby". </t>
  </si>
  <si>
    <t xml:space="preserve"> -Rozpočtová změna 589/20</t>
  </si>
  <si>
    <r>
      <t xml:space="preserve">důvod: odbor podpory řízení příspěvkových organizací požádal ekonomický odbor dne 2.9.2020 o provedení rozpočtové změny. Důvodem navrhované změny je přesun finančních prostředků v rámci odboru podpory řízení příspěvkových organizací ve výši    478 000,- Kč. Finanční prostředky budou použity na poskytnutí neinvestičního příspěvku pro příspěvkovou organizaci v oblasti školství Základní škola a Mateřská škola Jeseník, Fučíkova 312 na akci "Oprava kamenného schodiště - pracoviště Rudná", a budou převedeny z rezervy odboru podpory řízení příspěvkových organizací,  </t>
    </r>
    <r>
      <rPr>
        <sz val="12"/>
        <color theme="1"/>
        <rFont val="Arial"/>
        <family val="2"/>
        <charset val="238"/>
      </rPr>
      <t>materiál byl součástí programu jednání Rady Olomouckého kraje dne 14.9.2020 (bod 9.1.).</t>
    </r>
  </si>
  <si>
    <t xml:space="preserve"> -Rozpočtová změna 590/20</t>
  </si>
  <si>
    <t>důvod: neinvestiční dotace ze státního rozpočtu ČR na rok 2020 poskytnutá na základě rozhodnutí Ministerstva práce a sociálních věcí č.j.: MPSV-2020/183226-221 ze dne 11. září 2020 v celkové výši 8 550 772,- Kč na kompenzaci vícenákladů, výpadku zdrojů a kompenzační platbu pro zaměstnance sociálních služeb v souvislosti s epidemií COVID-19 pro příspěvkové organizace Olomouckého kraje.</t>
  </si>
  <si>
    <t xml:space="preserve"> -Rozpočtová změna 591/20</t>
  </si>
  <si>
    <t>důvod: neinvestiční dotace ze státního rozpočtu ČR na rok 2020 poskytnutá na základě rozhodnutí Ministerstva práce a sociálních věcí v celkové výši 246 024,- Kč na úhradu nezbytných výdajů spojených s činností zařízení pro děti vyžadující okamžitou pomoc při výkonu sociálně-právní ochrany dětí na rok 2020 pro příspěvkovou organizaci Dětské centrum Ostrůvek Olomouc.</t>
  </si>
  <si>
    <t xml:space="preserve"> -Rozpočtová změna 592/20</t>
  </si>
  <si>
    <t>důvod: odbor strategického rozvoje kraje požádal ekonomický odbor dne 16.9.2020 o provedení rozpočtové změny. Důvodem navrhované změny je zapojení finančních prostředků do rozpočtu Olomouckého kraje v celkové výši 1 824 922,06 Kč. Jedná se o zapojení finančních prostředků z revolvingového úvěru u Komerční banky, a.s., na financování projektu v oblasti životního prostředí "Hospodaření se srážkovými vodami v intravilánu příspěvkových organizací Olomouckého kraje I" v rámci Operačního programu Životní prostředí, materiál je součástí programu jednání Rady Olomouckého kraje dne 21.9.2020 (bod 13.2.).</t>
  </si>
  <si>
    <t xml:space="preserve"> -Rozpočtová změna 593/20</t>
  </si>
  <si>
    <t>důvod: odbor strategického rozvoje kraje požádal ekonomický odbor dne 16.9.2020 o provedení rozpočtové změny. Důvodem navrhované změny je zapojení finančních prostředků do rozpočtu Olomouckého kraje v celkové výši 194 363,59 Kč. Jedná se o zapojení finančních prostředků z revolvingového úvěru u Komerční banky, a.s., na financování projektu v oblasti školství "Pořízení strojního vybavení a zajištění bezbariérovosti na OU a PrŠ Lipová-lázně", materiál je součástí programu jednání Rady Olomouckého kraje dne 21.9.2020 (bod 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</si>
</sst>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0\ &quot;Kč&quot;;\-#,##0\ &quot;Kč&quot;"/>
    <numFmt numFmtId="164" formatCode="00,000"/>
    <numFmt numFmtId="165" formatCode="00000"/>
    <numFmt numFmtId="166" formatCode="00000000000"/>
    <numFmt numFmtId="167" formatCode="00000000"/>
  </numFmts>
  <fonts count="28" x14ac:knownFonts="1">
    <font>
      <sz val="10"/>
      <name val="Arial"/>
      <charset val="238"/>
    </font>
    <font>
      <sz val="8"/>
      <name val="Arial"/>
      <family val="2"/>
      <charset val="238"/>
    </font>
    <font>
      <sz val="10"/>
      <name val="Arial CE"/>
      <charset val="238"/>
    </font>
    <font>
      <sz val="10"/>
      <name val="Arial"/>
      <family val="2"/>
    </font>
    <font>
      <b/>
      <sz val="11"/>
      <name val="Arial"/>
      <family val="2"/>
    </font>
    <font>
      <sz val="10"/>
      <name val="Arial"/>
      <family val="2"/>
      <charset val="238"/>
    </font>
    <font>
      <sz val="11"/>
      <name val="Arial"/>
      <family val="2"/>
    </font>
    <font>
      <sz val="11"/>
      <name val="Arial"/>
      <family val="2"/>
      <charset val="238"/>
    </font>
    <font>
      <i/>
      <sz val="11"/>
      <name val="Arial"/>
      <family val="2"/>
      <charset val="238"/>
    </font>
    <font>
      <b/>
      <sz val="11"/>
      <name val="Arial CE"/>
      <charset val="238"/>
    </font>
    <font>
      <i/>
      <sz val="9"/>
      <name val="Arial CE"/>
      <charset val="238"/>
    </font>
    <font>
      <i/>
      <sz val="11"/>
      <name val="Arial CE"/>
      <charset val="238"/>
    </font>
    <font>
      <b/>
      <sz val="8"/>
      <color indexed="81"/>
      <name val="Tahoma"/>
      <family val="2"/>
      <charset val="238"/>
    </font>
    <font>
      <sz val="8"/>
      <color indexed="81"/>
      <name val="Tahoma"/>
      <family val="2"/>
      <charset val="238"/>
    </font>
    <font>
      <b/>
      <sz val="9"/>
      <color indexed="81"/>
      <name val="Tahoma"/>
      <family val="2"/>
      <charset val="238"/>
    </font>
    <font>
      <sz val="9"/>
      <color indexed="81"/>
      <name val="Tahoma"/>
      <family val="2"/>
      <charset val="238"/>
    </font>
    <font>
      <i/>
      <sz val="10"/>
      <name val="Arial"/>
      <family val="2"/>
      <charset val="238"/>
    </font>
    <font>
      <b/>
      <sz val="14"/>
      <name val="Arial CE"/>
      <charset val="238"/>
    </font>
    <font>
      <sz val="12"/>
      <name val="Arial"/>
      <family val="2"/>
      <charset val="238"/>
    </font>
    <font>
      <b/>
      <i/>
      <sz val="10"/>
      <name val="Arial"/>
      <family val="2"/>
      <charset val="238"/>
    </font>
    <font>
      <sz val="12"/>
      <name val="Arial CE"/>
      <charset val="238"/>
    </font>
    <font>
      <i/>
      <sz val="10"/>
      <name val="Arial CE"/>
      <charset val="238"/>
    </font>
    <font>
      <i/>
      <sz val="10"/>
      <name val="Arial CE"/>
      <family val="2"/>
      <charset val="238"/>
    </font>
    <font>
      <b/>
      <i/>
      <sz val="10"/>
      <name val="Arial CE"/>
      <charset val="238"/>
    </font>
    <font>
      <sz val="9"/>
      <name val="Arial CE"/>
      <charset val="238"/>
    </font>
    <font>
      <strike/>
      <sz val="9"/>
      <color indexed="81"/>
      <name val="Tahoma"/>
      <family val="2"/>
      <charset val="238"/>
    </font>
    <font>
      <b/>
      <i/>
      <sz val="11"/>
      <name val="Arial"/>
      <family val="2"/>
      <charset val="238"/>
    </font>
    <font>
      <sz val="12"/>
      <color theme="1"/>
      <name val="Arial"/>
      <family val="2"/>
      <charset val="238"/>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2">
    <xf numFmtId="0" fontId="0" fillId="0" borderId="0"/>
    <xf numFmtId="0" fontId="5" fillId="0" borderId="0"/>
  </cellStyleXfs>
  <cellXfs count="225">
    <xf numFmtId="0" fontId="0" fillId="0" borderId="0" xfId="0"/>
    <xf numFmtId="0" fontId="2" fillId="0" borderId="0" xfId="0" applyFont="1"/>
    <xf numFmtId="3" fontId="2" fillId="0" borderId="0" xfId="0" applyNumberFormat="1" applyFont="1"/>
    <xf numFmtId="3" fontId="3" fillId="0" borderId="0" xfId="0" applyNumberFormat="1" applyFont="1" applyAlignment="1">
      <alignment horizontal="right"/>
    </xf>
    <xf numFmtId="0" fontId="4" fillId="0" borderId="1" xfId="0" applyFont="1" applyBorder="1"/>
    <xf numFmtId="3" fontId="5" fillId="0" borderId="1" xfId="0" applyNumberFormat="1" applyFont="1" applyBorder="1" applyAlignment="1">
      <alignment horizontal="right" wrapText="1"/>
    </xf>
    <xf numFmtId="0" fontId="6" fillId="0" borderId="0" xfId="0" applyFont="1"/>
    <xf numFmtId="3" fontId="6" fillId="0" borderId="0" xfId="0" applyNumberFormat="1" applyFont="1"/>
    <xf numFmtId="0" fontId="7" fillId="0" borderId="0" xfId="0" applyFont="1"/>
    <xf numFmtId="3" fontId="7" fillId="0" borderId="0" xfId="0" applyNumberFormat="1" applyFont="1" applyAlignment="1">
      <alignment horizontal="right"/>
    </xf>
    <xf numFmtId="0" fontId="7" fillId="0" borderId="0" xfId="0" applyFont="1" applyBorder="1"/>
    <xf numFmtId="3" fontId="7" fillId="0" borderId="0" xfId="0" applyNumberFormat="1" applyFont="1" applyBorder="1" applyAlignment="1">
      <alignment horizontal="right"/>
    </xf>
    <xf numFmtId="3" fontId="4" fillId="0" borderId="1" xfId="0" applyNumberFormat="1" applyFont="1" applyBorder="1" applyAlignment="1">
      <alignment horizontal="right"/>
    </xf>
    <xf numFmtId="0" fontId="8" fillId="0" borderId="0" xfId="0" applyFont="1" applyAlignment="1">
      <alignment horizontal="justify"/>
    </xf>
    <xf numFmtId="0" fontId="9" fillId="2" borderId="2" xfId="0" applyFont="1" applyFill="1" applyBorder="1"/>
    <xf numFmtId="3" fontId="9" fillId="2" borderId="2" xfId="0" applyNumberFormat="1" applyFont="1" applyFill="1" applyBorder="1"/>
    <xf numFmtId="0" fontId="10" fillId="0" borderId="0" xfId="0" applyFont="1"/>
    <xf numFmtId="3" fontId="6" fillId="0" borderId="0" xfId="0" applyNumberFormat="1" applyFont="1" applyAlignment="1">
      <alignment horizontal="right"/>
    </xf>
    <xf numFmtId="3" fontId="6" fillId="0" borderId="0" xfId="0" applyNumberFormat="1" applyFont="1" applyFill="1"/>
    <xf numFmtId="3" fontId="7" fillId="0" borderId="0" xfId="0" applyNumberFormat="1" applyFont="1" applyFill="1" applyBorder="1" applyAlignment="1">
      <alignment horizontal="right"/>
    </xf>
    <xf numFmtId="3" fontId="4" fillId="0" borderId="1" xfId="0" applyNumberFormat="1" applyFont="1" applyFill="1" applyBorder="1" applyAlignment="1">
      <alignment horizontal="right"/>
    </xf>
    <xf numFmtId="3" fontId="2" fillId="0" borderId="0" xfId="0" applyNumberFormat="1" applyFont="1" applyFill="1"/>
    <xf numFmtId="3" fontId="5" fillId="0" borderId="1" xfId="0" applyNumberFormat="1" applyFont="1" applyFill="1" applyBorder="1" applyAlignment="1">
      <alignment horizontal="right" wrapText="1"/>
    </xf>
    <xf numFmtId="3" fontId="7" fillId="0" borderId="0" xfId="0" applyNumberFormat="1" applyFont="1" applyFill="1"/>
    <xf numFmtId="3" fontId="11" fillId="0" borderId="0" xfId="0" applyNumberFormat="1" applyFont="1" applyAlignment="1">
      <alignment horizontal="right"/>
    </xf>
    <xf numFmtId="3" fontId="7" fillId="0" borderId="0" xfId="0" applyNumberFormat="1" applyFont="1"/>
    <xf numFmtId="0" fontId="7" fillId="0" borderId="1" xfId="0" applyFont="1" applyBorder="1"/>
    <xf numFmtId="3" fontId="7" fillId="0" borderId="1" xfId="0" applyNumberFormat="1" applyFont="1" applyFill="1" applyBorder="1"/>
    <xf numFmtId="3" fontId="7" fillId="0" borderId="1" xfId="0" applyNumberFormat="1" applyFont="1" applyBorder="1"/>
    <xf numFmtId="3" fontId="7" fillId="0" borderId="0" xfId="0" applyNumberFormat="1" applyFont="1" applyFill="1" applyBorder="1"/>
    <xf numFmtId="3" fontId="7" fillId="0" borderId="0" xfId="0" applyNumberFormat="1" applyFont="1" applyBorder="1"/>
    <xf numFmtId="0" fontId="9" fillId="2" borderId="3" xfId="0" applyFont="1" applyFill="1" applyBorder="1"/>
    <xf numFmtId="3" fontId="9" fillId="2" borderId="4" xfId="0" applyNumberFormat="1" applyFont="1" applyFill="1" applyBorder="1"/>
    <xf numFmtId="3" fontId="9" fillId="2" borderId="5" xfId="0" applyNumberFormat="1" applyFont="1" applyFill="1" applyBorder="1"/>
    <xf numFmtId="0" fontId="5" fillId="0" borderId="0" xfId="1"/>
    <xf numFmtId="0" fontId="17" fillId="0" borderId="0" xfId="0" applyFont="1"/>
    <xf numFmtId="0" fontId="7" fillId="0" borderId="0" xfId="0" applyFont="1" applyAlignment="1">
      <alignment horizontal="justify" vertical="top" wrapText="1"/>
    </xf>
    <xf numFmtId="0" fontId="9" fillId="0" borderId="0" xfId="0" applyFont="1"/>
    <xf numFmtId="0" fontId="19" fillId="0" borderId="0" xfId="0" applyFont="1" applyBorder="1" applyAlignment="1"/>
    <xf numFmtId="0" fontId="20" fillId="0" borderId="0" xfId="0" applyFont="1"/>
    <xf numFmtId="0" fontId="2" fillId="0" borderId="0" xfId="0" applyFont="1" applyAlignment="1">
      <alignment horizontal="left"/>
    </xf>
    <xf numFmtId="0" fontId="21" fillId="0" borderId="0" xfId="0" applyFont="1" applyAlignment="1">
      <alignment horizontal="right"/>
    </xf>
    <xf numFmtId="0" fontId="16" fillId="0" borderId="6" xfId="0" applyFont="1" applyBorder="1" applyAlignment="1">
      <alignment horizontal="center"/>
    </xf>
    <xf numFmtId="0" fontId="22" fillId="0" borderId="7" xfId="0" applyFont="1" applyBorder="1" applyAlignment="1">
      <alignment horizontal="center"/>
    </xf>
    <xf numFmtId="0" fontId="16" fillId="0" borderId="6" xfId="0" applyFont="1" applyBorder="1" applyAlignment="1">
      <alignment horizontal="center" wrapText="1"/>
    </xf>
    <xf numFmtId="164" fontId="0" fillId="0" borderId="6" xfId="0" applyNumberFormat="1" applyBorder="1" applyAlignment="1">
      <alignment horizontal="center"/>
    </xf>
    <xf numFmtId="0" fontId="5" fillId="0" borderId="8" xfId="0" applyFont="1" applyBorder="1" applyAlignment="1">
      <alignment horizontal="center"/>
    </xf>
    <xf numFmtId="0" fontId="16" fillId="0" borderId="7" xfId="0" applyFont="1" applyFill="1" applyBorder="1"/>
    <xf numFmtId="4" fontId="16" fillId="0" borderId="8" xfId="0" applyNumberFormat="1" applyFont="1" applyBorder="1" applyAlignment="1">
      <alignment horizontal="right" wrapText="1"/>
    </xf>
    <xf numFmtId="165" fontId="0" fillId="0" borderId="6" xfId="0" applyNumberFormat="1" applyBorder="1" applyAlignment="1">
      <alignment horizontal="center"/>
    </xf>
    <xf numFmtId="0" fontId="23" fillId="0" borderId="6" xfId="0" applyFont="1" applyBorder="1"/>
    <xf numFmtId="0" fontId="19" fillId="0" borderId="9" xfId="0" applyFont="1" applyBorder="1" applyAlignment="1"/>
    <xf numFmtId="4" fontId="19" fillId="0" borderId="6" xfId="0" applyNumberFormat="1" applyFont="1" applyBorder="1" applyAlignment="1"/>
    <xf numFmtId="0" fontId="5" fillId="0" borderId="0" xfId="0" applyFont="1"/>
    <xf numFmtId="0" fontId="9" fillId="0" borderId="0" xfId="0" applyFont="1" applyFill="1"/>
    <xf numFmtId="0" fontId="19" fillId="0" borderId="0" xfId="0" applyFont="1" applyFill="1" applyBorder="1" applyAlignment="1"/>
    <xf numFmtId="0" fontId="20" fillId="0" borderId="0" xfId="0" applyFont="1" applyFill="1"/>
    <xf numFmtId="0" fontId="0" fillId="0" borderId="0" xfId="0" applyFill="1"/>
    <xf numFmtId="0" fontId="5" fillId="0" borderId="0" xfId="0" applyFont="1" applyFill="1"/>
    <xf numFmtId="0" fontId="24" fillId="0" borderId="0" xfId="0" applyFont="1" applyFill="1"/>
    <xf numFmtId="0" fontId="16" fillId="0" borderId="0" xfId="0" applyFont="1" applyFill="1" applyAlignment="1">
      <alignment horizontal="right"/>
    </xf>
    <xf numFmtId="0" fontId="16" fillId="0" borderId="0" xfId="0" applyFont="1" applyFill="1" applyBorder="1" applyAlignment="1">
      <alignment horizontal="center"/>
    </xf>
    <xf numFmtId="0" fontId="16" fillId="0" borderId="6" xfId="0" applyFont="1" applyFill="1" applyBorder="1" applyAlignment="1">
      <alignment horizontal="center"/>
    </xf>
    <xf numFmtId="164" fontId="0" fillId="0" borderId="0" xfId="0" applyNumberFormat="1" applyFill="1" applyBorder="1" applyAlignment="1">
      <alignment horizontal="center"/>
    </xf>
    <xf numFmtId="0" fontId="5" fillId="0" borderId="6" xfId="0" applyFont="1" applyBorder="1" applyAlignment="1">
      <alignment horizontal="center"/>
    </xf>
    <xf numFmtId="0" fontId="22" fillId="0" borderId="6" xfId="0" applyFont="1" applyFill="1" applyBorder="1" applyAlignment="1">
      <alignment horizontal="left"/>
    </xf>
    <xf numFmtId="0" fontId="0" fillId="0" borderId="0" xfId="0" applyBorder="1"/>
    <xf numFmtId="0" fontId="7" fillId="0" borderId="0" xfId="0" applyFont="1" applyAlignment="1">
      <alignment horizontal="center" vertical="top" wrapText="1"/>
    </xf>
    <xf numFmtId="0" fontId="19" fillId="0" borderId="0" xfId="0" applyFont="1" applyFill="1" applyBorder="1" applyAlignment="1">
      <alignment horizontal="center"/>
    </xf>
    <xf numFmtId="0" fontId="9" fillId="0" borderId="0" xfId="0" applyFont="1" applyAlignment="1">
      <alignment horizontal="center"/>
    </xf>
    <xf numFmtId="3" fontId="5" fillId="0" borderId="6" xfId="0" applyNumberFormat="1" applyFont="1" applyBorder="1" applyAlignment="1">
      <alignment horizontal="center"/>
    </xf>
    <xf numFmtId="165" fontId="5" fillId="0" borderId="6" xfId="0" applyNumberFormat="1" applyFont="1" applyBorder="1" applyAlignment="1">
      <alignment horizontal="center"/>
    </xf>
    <xf numFmtId="0" fontId="5" fillId="0" borderId="0" xfId="0" applyFont="1" applyAlignment="1">
      <alignment horizontal="center"/>
    </xf>
    <xf numFmtId="0" fontId="16" fillId="0" borderId="7" xfId="0" applyFont="1" applyFill="1" applyBorder="1" applyAlignment="1">
      <alignment horizontal="center"/>
    </xf>
    <xf numFmtId="0" fontId="5" fillId="0" borderId="8" xfId="0" applyFont="1" applyFill="1" applyBorder="1" applyAlignment="1">
      <alignment horizontal="center"/>
    </xf>
    <xf numFmtId="0" fontId="16" fillId="0" borderId="6" xfId="0" applyFont="1" applyBorder="1" applyAlignment="1"/>
    <xf numFmtId="165" fontId="5" fillId="0" borderId="6" xfId="0" applyNumberFormat="1" applyFont="1" applyFill="1" applyBorder="1" applyAlignment="1">
      <alignment horizontal="center"/>
    </xf>
    <xf numFmtId="0" fontId="23" fillId="0" borderId="6" xfId="0" applyFont="1" applyFill="1" applyBorder="1"/>
    <xf numFmtId="0" fontId="19" fillId="0" borderId="10" xfId="0" applyFont="1" applyFill="1" applyBorder="1"/>
    <xf numFmtId="4" fontId="19" fillId="0" borderId="6" xfId="0" applyNumberFormat="1" applyFont="1" applyFill="1" applyBorder="1"/>
    <xf numFmtId="0" fontId="19" fillId="0" borderId="0" xfId="0" applyFont="1" applyBorder="1" applyAlignment="1">
      <alignment horizontal="center"/>
    </xf>
    <xf numFmtId="164" fontId="5" fillId="0" borderId="6" xfId="0" applyNumberFormat="1" applyFont="1" applyFill="1" applyBorder="1" applyAlignment="1">
      <alignment horizontal="center"/>
    </xf>
    <xf numFmtId="0" fontId="24" fillId="0" borderId="0" xfId="0" applyFont="1"/>
    <xf numFmtId="0" fontId="16" fillId="0" borderId="0" xfId="0" applyFont="1" applyAlignment="1">
      <alignment horizontal="right"/>
    </xf>
    <xf numFmtId="0" fontId="16" fillId="0" borderId="7" xfId="0" applyFont="1" applyBorder="1" applyAlignment="1">
      <alignment horizontal="center"/>
    </xf>
    <xf numFmtId="3" fontId="0" fillId="0" borderId="6" xfId="0" applyNumberFormat="1" applyBorder="1" applyAlignment="1">
      <alignment horizontal="center"/>
    </xf>
    <xf numFmtId="0" fontId="5" fillId="0" borderId="6" xfId="0" applyFont="1" applyFill="1" applyBorder="1" applyAlignment="1">
      <alignment horizontal="center"/>
    </xf>
    <xf numFmtId="4" fontId="16" fillId="0" borderId="6" xfId="0" applyNumberFormat="1" applyFont="1" applyBorder="1"/>
    <xf numFmtId="0" fontId="19" fillId="0" borderId="10" xfId="0" applyFont="1" applyBorder="1"/>
    <xf numFmtId="4" fontId="19" fillId="0" borderId="6" xfId="0" applyNumberFormat="1" applyFont="1" applyBorder="1"/>
    <xf numFmtId="0" fontId="22" fillId="0" borderId="9" xfId="0" applyFont="1" applyFill="1" applyBorder="1" applyAlignment="1">
      <alignment horizontal="left"/>
    </xf>
    <xf numFmtId="0" fontId="18" fillId="0" borderId="0" xfId="0" applyFont="1" applyAlignment="1">
      <alignment vertical="center"/>
    </xf>
    <xf numFmtId="0" fontId="2" fillId="0" borderId="0" xfId="0" applyFont="1" applyFill="1" applyAlignment="1">
      <alignment horizontal="left"/>
    </xf>
    <xf numFmtId="0" fontId="22" fillId="0" borderId="10" xfId="0" applyFont="1" applyFill="1" applyBorder="1" applyAlignment="1">
      <alignment horizontal="left"/>
    </xf>
    <xf numFmtId="0" fontId="21" fillId="0" borderId="0" xfId="0" applyFont="1" applyFill="1" applyAlignment="1">
      <alignment horizontal="right"/>
    </xf>
    <xf numFmtId="0" fontId="22" fillId="0" borderId="7" xfId="0" applyFont="1" applyFill="1" applyBorder="1" applyAlignment="1">
      <alignment horizontal="center"/>
    </xf>
    <xf numFmtId="4" fontId="16" fillId="0" borderId="8" xfId="0" applyNumberFormat="1" applyFont="1" applyFill="1" applyBorder="1" applyAlignment="1">
      <alignment horizontal="right" wrapText="1"/>
    </xf>
    <xf numFmtId="0" fontId="19" fillId="0" borderId="9" xfId="0" applyFont="1" applyFill="1" applyBorder="1" applyAlignment="1"/>
    <xf numFmtId="4" fontId="19" fillId="0" borderId="6" xfId="0" applyNumberFormat="1" applyFont="1" applyFill="1" applyBorder="1" applyAlignment="1"/>
    <xf numFmtId="0" fontId="17" fillId="0" borderId="0" xfId="0" applyFont="1" applyFill="1"/>
    <xf numFmtId="0" fontId="22" fillId="0" borderId="6" xfId="0" applyFont="1" applyBorder="1" applyAlignment="1">
      <alignment horizontal="center"/>
    </xf>
    <xf numFmtId="164" fontId="5" fillId="0" borderId="0" xfId="0" applyNumberFormat="1" applyFont="1" applyFill="1" applyBorder="1" applyAlignment="1">
      <alignment horizontal="center"/>
    </xf>
    <xf numFmtId="0" fontId="0" fillId="0" borderId="6" xfId="0" applyFill="1" applyBorder="1" applyAlignment="1">
      <alignment horizontal="center"/>
    </xf>
    <xf numFmtId="0" fontId="16" fillId="0" borderId="6" xfId="0" applyFont="1" applyFill="1" applyBorder="1" applyAlignment="1"/>
    <xf numFmtId="165" fontId="5" fillId="0" borderId="0" xfId="0" applyNumberFormat="1" applyFont="1" applyFill="1" applyBorder="1" applyAlignment="1">
      <alignment horizontal="center"/>
    </xf>
    <xf numFmtId="0" fontId="19" fillId="0" borderId="6" xfId="0" applyFont="1" applyFill="1" applyBorder="1" applyAlignment="1"/>
    <xf numFmtId="4" fontId="0" fillId="0" borderId="0" xfId="0" applyNumberFormat="1"/>
    <xf numFmtId="4" fontId="16" fillId="0" borderId="6" xfId="0" applyNumberFormat="1" applyFont="1" applyFill="1" applyBorder="1"/>
    <xf numFmtId="0" fontId="16" fillId="0" borderId="9" xfId="0" applyFont="1" applyFill="1" applyBorder="1"/>
    <xf numFmtId="0" fontId="0" fillId="0" borderId="0" xfId="0" applyFont="1"/>
    <xf numFmtId="0" fontId="16" fillId="0" borderId="0" xfId="0" applyFont="1" applyBorder="1" applyAlignment="1">
      <alignment horizontal="center"/>
    </xf>
    <xf numFmtId="0" fontId="16" fillId="3" borderId="6" xfId="0" applyFont="1" applyFill="1" applyBorder="1" applyAlignment="1">
      <alignment horizontal="center"/>
    </xf>
    <xf numFmtId="0" fontId="22" fillId="3" borderId="7" xfId="0" applyFont="1" applyFill="1" applyBorder="1" applyAlignment="1">
      <alignment horizontal="center"/>
    </xf>
    <xf numFmtId="164" fontId="5" fillId="3" borderId="6" xfId="0" applyNumberFormat="1" applyFont="1" applyFill="1" applyBorder="1" applyAlignment="1">
      <alignment horizontal="center"/>
    </xf>
    <xf numFmtId="0" fontId="0" fillId="3" borderId="8" xfId="0" applyFont="1" applyFill="1" applyBorder="1" applyAlignment="1">
      <alignment horizontal="center"/>
    </xf>
    <xf numFmtId="0" fontId="16" fillId="3" borderId="6" xfId="0" applyFont="1" applyFill="1" applyBorder="1" applyAlignment="1"/>
    <xf numFmtId="4" fontId="16" fillId="3" borderId="8" xfId="0" applyNumberFormat="1" applyFont="1" applyFill="1" applyBorder="1" applyAlignment="1">
      <alignment horizontal="right" wrapText="1"/>
    </xf>
    <xf numFmtId="165" fontId="0" fillId="3" borderId="6" xfId="0" applyNumberFormat="1" applyFont="1" applyFill="1" applyBorder="1" applyAlignment="1">
      <alignment horizontal="center"/>
    </xf>
    <xf numFmtId="0" fontId="23" fillId="3" borderId="6" xfId="0" applyFont="1" applyFill="1" applyBorder="1"/>
    <xf numFmtId="0" fontId="19" fillId="3" borderId="9" xfId="0" applyFont="1" applyFill="1" applyBorder="1" applyAlignment="1"/>
    <xf numFmtId="4" fontId="19" fillId="3" borderId="6" xfId="0" applyNumberFormat="1" applyFont="1" applyFill="1" applyBorder="1" applyAlignment="1"/>
    <xf numFmtId="166" fontId="5" fillId="0" borderId="0" xfId="0" applyNumberFormat="1" applyFont="1" applyFill="1" applyBorder="1" applyAlignment="1">
      <alignment horizontal="center"/>
    </xf>
    <xf numFmtId="0" fontId="22" fillId="0" borderId="6" xfId="0" applyFont="1" applyBorder="1" applyAlignment="1">
      <alignment horizontal="left"/>
    </xf>
    <xf numFmtId="4" fontId="16" fillId="0" borderId="6" xfId="0" applyNumberFormat="1" applyFont="1" applyBorder="1" applyAlignment="1">
      <alignment wrapText="1"/>
    </xf>
    <xf numFmtId="3" fontId="5" fillId="0" borderId="0" xfId="0" applyNumberFormat="1" applyFont="1" applyBorder="1" applyAlignment="1">
      <alignment horizontal="center"/>
    </xf>
    <xf numFmtId="0" fontId="5" fillId="0" borderId="0" xfId="0" applyFont="1" applyFill="1" applyBorder="1" applyAlignment="1">
      <alignment horizontal="center"/>
    </xf>
    <xf numFmtId="0" fontId="22" fillId="0" borderId="7" xfId="0" applyFont="1" applyFill="1" applyBorder="1" applyAlignment="1">
      <alignment horizontal="left"/>
    </xf>
    <xf numFmtId="0" fontId="0" fillId="0" borderId="0" xfId="0" applyAlignment="1">
      <alignment horizontal="center"/>
    </xf>
    <xf numFmtId="0" fontId="0" fillId="0" borderId="0" xfId="0" applyFont="1" applyAlignment="1">
      <alignment horizontal="center"/>
    </xf>
    <xf numFmtId="0" fontId="0" fillId="0" borderId="6" xfId="0" applyFont="1" applyBorder="1" applyAlignment="1">
      <alignment horizontal="center"/>
    </xf>
    <xf numFmtId="164" fontId="0" fillId="0" borderId="6" xfId="0" applyNumberFormat="1" applyFont="1" applyBorder="1" applyAlignment="1">
      <alignment horizontal="center"/>
    </xf>
    <xf numFmtId="0" fontId="0" fillId="0" borderId="11" xfId="0" applyFont="1" applyBorder="1" applyAlignment="1">
      <alignment horizontal="center"/>
    </xf>
    <xf numFmtId="4" fontId="16" fillId="0" borderId="6" xfId="0" applyNumberFormat="1" applyFont="1" applyBorder="1" applyAlignment="1">
      <alignment horizontal="right" wrapText="1"/>
    </xf>
    <xf numFmtId="165" fontId="0" fillId="0" borderId="6" xfId="0" applyNumberFormat="1" applyFont="1" applyFill="1" applyBorder="1" applyAlignment="1">
      <alignment horizontal="center"/>
    </xf>
    <xf numFmtId="0" fontId="0" fillId="0" borderId="0" xfId="0" applyFont="1" applyFill="1"/>
    <xf numFmtId="0" fontId="24" fillId="0" borderId="0" xfId="0" applyFont="1" applyFill="1" applyAlignment="1">
      <alignment horizontal="center"/>
    </xf>
    <xf numFmtId="0" fontId="0" fillId="0" borderId="6" xfId="0" applyFont="1" applyFill="1" applyBorder="1" applyAlignment="1">
      <alignment horizontal="center"/>
    </xf>
    <xf numFmtId="0" fontId="19" fillId="0" borderId="6" xfId="0" applyFont="1" applyFill="1" applyBorder="1"/>
    <xf numFmtId="164" fontId="5" fillId="0" borderId="0" xfId="0" applyNumberFormat="1" applyFont="1" applyBorder="1" applyAlignment="1">
      <alignment horizontal="center"/>
    </xf>
    <xf numFmtId="1" fontId="5" fillId="0" borderId="6" xfId="0" applyNumberFormat="1" applyFont="1" applyBorder="1" applyAlignment="1">
      <alignment horizontal="center"/>
    </xf>
    <xf numFmtId="4" fontId="16" fillId="0" borderId="6" xfId="0" applyNumberFormat="1" applyFont="1" applyBorder="1" applyAlignment="1"/>
    <xf numFmtId="2" fontId="5" fillId="0" borderId="0" xfId="0" applyNumberFormat="1" applyFont="1" applyBorder="1" applyAlignment="1">
      <alignment horizontal="center"/>
    </xf>
    <xf numFmtId="0" fontId="5" fillId="0" borderId="0" xfId="0" applyNumberFormat="1" applyFont="1" applyBorder="1" applyAlignment="1">
      <alignment horizontal="center"/>
    </xf>
    <xf numFmtId="1" fontId="5" fillId="0" borderId="6" xfId="0" applyNumberFormat="1" applyFont="1" applyFill="1" applyBorder="1" applyAlignment="1">
      <alignment horizontal="center"/>
    </xf>
    <xf numFmtId="164" fontId="5" fillId="0" borderId="6" xfId="0" applyNumberFormat="1" applyFont="1" applyBorder="1" applyAlignment="1">
      <alignment horizontal="center"/>
    </xf>
    <xf numFmtId="165" fontId="0" fillId="0" borderId="6" xfId="0" applyNumberFormat="1" applyFont="1" applyBorder="1" applyAlignment="1">
      <alignment horizontal="center"/>
    </xf>
    <xf numFmtId="0" fontId="18" fillId="0" borderId="0" xfId="0" applyFont="1" applyFill="1" applyAlignment="1">
      <alignment horizontal="justify" vertical="top" wrapText="1"/>
    </xf>
    <xf numFmtId="0" fontId="9" fillId="0" borderId="0" xfId="0" applyFont="1" applyBorder="1"/>
    <xf numFmtId="0" fontId="24" fillId="0" borderId="0" xfId="0" applyFont="1" applyFill="1" applyBorder="1"/>
    <xf numFmtId="164" fontId="0" fillId="0" borderId="0" xfId="0" applyNumberFormat="1" applyBorder="1" applyAlignment="1">
      <alignment horizontal="center"/>
    </xf>
    <xf numFmtId="0" fontId="24" fillId="0" borderId="0" xfId="0" applyFont="1" applyBorder="1"/>
    <xf numFmtId="0" fontId="23" fillId="0" borderId="0" xfId="0" applyFont="1" applyBorder="1"/>
    <xf numFmtId="4" fontId="19" fillId="0" borderId="0" xfId="0" applyNumberFormat="1" applyFont="1" applyBorder="1" applyAlignment="1"/>
    <xf numFmtId="0" fontId="5" fillId="0" borderId="0" xfId="0" applyFont="1" applyBorder="1"/>
    <xf numFmtId="2" fontId="19" fillId="0" borderId="0" xfId="0" applyNumberFormat="1" applyFont="1" applyBorder="1" applyAlignment="1"/>
    <xf numFmtId="165" fontId="5" fillId="0" borderId="0" xfId="0" applyNumberFormat="1" applyFont="1" applyBorder="1" applyAlignment="1">
      <alignment horizontal="center"/>
    </xf>
    <xf numFmtId="0" fontId="22" fillId="0" borderId="9" xfId="0" applyFont="1" applyBorder="1" applyAlignment="1">
      <alignment horizontal="left"/>
    </xf>
    <xf numFmtId="0" fontId="18" fillId="0" borderId="0" xfId="0" applyFont="1" applyAlignment="1"/>
    <xf numFmtId="167" fontId="5" fillId="0" borderId="6" xfId="0" applyNumberFormat="1" applyFont="1" applyBorder="1" applyAlignment="1">
      <alignment horizontal="center"/>
    </xf>
    <xf numFmtId="0" fontId="5" fillId="0" borderId="0" xfId="0" applyFont="1" applyBorder="1" applyAlignment="1">
      <alignment horizontal="center"/>
    </xf>
    <xf numFmtId="167" fontId="5" fillId="0" borderId="0" xfId="0" applyNumberFormat="1" applyFont="1" applyBorder="1" applyAlignment="1">
      <alignment horizontal="center"/>
    </xf>
    <xf numFmtId="167" fontId="5" fillId="0" borderId="6" xfId="0" applyNumberFormat="1" applyFont="1" applyFill="1" applyBorder="1" applyAlignment="1">
      <alignment horizontal="center"/>
    </xf>
    <xf numFmtId="0" fontId="16" fillId="0" borderId="6" xfId="0" applyFont="1" applyFill="1" applyBorder="1"/>
    <xf numFmtId="0" fontId="18" fillId="0" borderId="0" xfId="0" applyFont="1" applyAlignment="1">
      <alignment horizontal="justify" vertical="top" wrapText="1"/>
    </xf>
    <xf numFmtId="0" fontId="18" fillId="0" borderId="0" xfId="0" applyFont="1" applyAlignment="1">
      <alignment horizontal="center" vertical="top" wrapText="1"/>
    </xf>
    <xf numFmtId="167" fontId="5" fillId="0" borderId="0" xfId="0" applyNumberFormat="1" applyFont="1" applyFill="1" applyBorder="1" applyAlignment="1">
      <alignment horizontal="center"/>
    </xf>
    <xf numFmtId="4" fontId="16" fillId="0" borderId="6" xfId="0" applyNumberFormat="1" applyFont="1" applyFill="1" applyBorder="1" applyAlignment="1">
      <alignment horizontal="right" wrapText="1"/>
    </xf>
    <xf numFmtId="0" fontId="19" fillId="0" borderId="6" xfId="0" applyFont="1" applyBorder="1" applyAlignment="1"/>
    <xf numFmtId="0" fontId="22" fillId="0" borderId="12" xfId="0" applyFont="1" applyBorder="1" applyAlignment="1">
      <alignment horizontal="left"/>
    </xf>
    <xf numFmtId="0" fontId="19" fillId="0" borderId="6" xfId="0" applyFont="1" applyBorder="1"/>
    <xf numFmtId="0" fontId="0" fillId="0" borderId="0" xfId="0" applyNumberFormat="1" applyFont="1" applyFill="1" applyBorder="1" applyAlignment="1" applyProtection="1"/>
    <xf numFmtId="0" fontId="16" fillId="0" borderId="6" xfId="0" applyFont="1" applyBorder="1"/>
    <xf numFmtId="0" fontId="7" fillId="0" borderId="0" xfId="1" applyFont="1" applyBorder="1"/>
    <xf numFmtId="0" fontId="6" fillId="0" borderId="0" xfId="1" applyFont="1"/>
    <xf numFmtId="0" fontId="7" fillId="0" borderId="0" xfId="0" applyFont="1" applyFill="1" applyAlignment="1">
      <alignment horizontal="justify" vertical="top" wrapText="1"/>
    </xf>
    <xf numFmtId="167" fontId="0" fillId="0" borderId="6" xfId="0" applyNumberFormat="1" applyFont="1" applyFill="1" applyBorder="1" applyAlignment="1">
      <alignment horizontal="center"/>
    </xf>
    <xf numFmtId="0" fontId="0" fillId="0" borderId="8" xfId="0" applyFont="1" applyFill="1" applyBorder="1" applyAlignment="1">
      <alignment horizontal="center"/>
    </xf>
    <xf numFmtId="0" fontId="18" fillId="3" borderId="0" xfId="0" applyFont="1" applyFill="1" applyAlignment="1">
      <alignment horizontal="justify" vertical="top" wrapText="1"/>
    </xf>
    <xf numFmtId="0" fontId="0" fillId="3" borderId="0" xfId="0" applyFill="1"/>
    <xf numFmtId="0" fontId="9" fillId="3" borderId="0" xfId="0" applyFont="1" applyFill="1"/>
    <xf numFmtId="0" fontId="19" fillId="3" borderId="0" xfId="0" applyFont="1" applyFill="1" applyBorder="1" applyAlignment="1"/>
    <xf numFmtId="0" fontId="5" fillId="3" borderId="0" xfId="0" applyFont="1" applyFill="1"/>
    <xf numFmtId="0" fontId="20" fillId="3" borderId="0" xfId="0" applyFont="1" applyFill="1"/>
    <xf numFmtId="0" fontId="21" fillId="3" borderId="0" xfId="0" applyFont="1" applyFill="1" applyAlignment="1">
      <alignment horizontal="right"/>
    </xf>
    <xf numFmtId="0" fontId="5" fillId="3" borderId="8" xfId="0" applyFont="1" applyFill="1" applyBorder="1" applyAlignment="1">
      <alignment horizontal="center"/>
    </xf>
    <xf numFmtId="0" fontId="16" fillId="3" borderId="7" xfId="0" applyFont="1" applyFill="1" applyBorder="1"/>
    <xf numFmtId="165" fontId="5" fillId="3" borderId="6" xfId="0" applyNumberFormat="1" applyFont="1" applyFill="1" applyBorder="1" applyAlignment="1">
      <alignment horizontal="center"/>
    </xf>
    <xf numFmtId="0" fontId="5" fillId="0" borderId="0" xfId="1" applyNumberFormat="1" applyFont="1" applyFill="1" applyBorder="1" applyAlignment="1" applyProtection="1"/>
    <xf numFmtId="0" fontId="22" fillId="0" borderId="9" xfId="0" applyFont="1" applyBorder="1" applyAlignment="1">
      <alignment horizontal="center"/>
    </xf>
    <xf numFmtId="3" fontId="0" fillId="0" borderId="6" xfId="0" applyNumberFormat="1" applyFont="1" applyBorder="1" applyAlignment="1">
      <alignment horizontal="center"/>
    </xf>
    <xf numFmtId="1" fontId="0" fillId="0" borderId="6" xfId="0" applyNumberFormat="1" applyFont="1" applyFill="1" applyBorder="1" applyAlignment="1">
      <alignment horizontal="center"/>
    </xf>
    <xf numFmtId="0" fontId="22" fillId="0" borderId="11" xfId="0" applyFont="1" applyFill="1" applyBorder="1" applyAlignment="1">
      <alignment horizontal="left"/>
    </xf>
    <xf numFmtId="4" fontId="16" fillId="0" borderId="6" xfId="0" applyNumberFormat="1" applyFont="1" applyFill="1" applyBorder="1" applyAlignment="1"/>
    <xf numFmtId="3" fontId="0" fillId="0" borderId="0" xfId="0" applyNumberFormat="1" applyFont="1" applyBorder="1" applyAlignment="1">
      <alignment horizontal="center"/>
    </xf>
    <xf numFmtId="165" fontId="0" fillId="0" borderId="0" xfId="0" applyNumberFormat="1" applyFont="1" applyBorder="1" applyAlignment="1">
      <alignment horizontal="center"/>
    </xf>
    <xf numFmtId="0" fontId="24" fillId="0" borderId="0" xfId="0" applyFont="1" applyAlignment="1">
      <alignment horizontal="center"/>
    </xf>
    <xf numFmtId="0" fontId="22" fillId="0" borderId="1" xfId="0" applyFont="1" applyFill="1" applyBorder="1" applyAlignment="1">
      <alignment horizontal="left"/>
    </xf>
    <xf numFmtId="49" fontId="0" fillId="0" borderId="6" xfId="0" applyNumberFormat="1" applyFont="1" applyBorder="1" applyAlignment="1">
      <alignment horizontal="center"/>
    </xf>
    <xf numFmtId="4" fontId="16" fillId="0" borderId="6" xfId="0" applyNumberFormat="1" applyFont="1" applyFill="1" applyBorder="1" applyAlignment="1">
      <alignment wrapText="1"/>
    </xf>
    <xf numFmtId="0" fontId="16" fillId="0" borderId="9" xfId="0" applyFont="1" applyFill="1" applyBorder="1" applyAlignment="1"/>
    <xf numFmtId="0" fontId="26" fillId="0" borderId="0" xfId="0" applyFont="1"/>
    <xf numFmtId="5" fontId="19" fillId="0" borderId="0" xfId="0" applyNumberFormat="1" applyFont="1" applyAlignment="1">
      <alignment horizontal="right"/>
    </xf>
    <xf numFmtId="3" fontId="0" fillId="0" borderId="6" xfId="0" applyNumberFormat="1" applyFill="1" applyBorder="1" applyAlignment="1">
      <alignment horizontal="center"/>
    </xf>
    <xf numFmtId="0" fontId="16" fillId="0" borderId="6" xfId="0" applyFont="1" applyFill="1" applyBorder="1" applyAlignment="1">
      <alignment horizontal="center" wrapText="1"/>
    </xf>
    <xf numFmtId="3" fontId="0" fillId="0" borderId="0" xfId="0" applyNumberFormat="1" applyFill="1" applyBorder="1" applyAlignment="1">
      <alignment horizontal="center"/>
    </xf>
    <xf numFmtId="0" fontId="19" fillId="0" borderId="1" xfId="0" applyFont="1" applyFill="1" applyBorder="1"/>
    <xf numFmtId="0" fontId="23" fillId="0" borderId="0" xfId="0" applyFont="1" applyFill="1" applyBorder="1"/>
    <xf numFmtId="0" fontId="19" fillId="0" borderId="0" xfId="0" applyFont="1" applyFill="1" applyBorder="1"/>
    <xf numFmtId="4" fontId="19" fillId="0" borderId="0" xfId="0" applyNumberFormat="1" applyFont="1" applyFill="1" applyBorder="1"/>
    <xf numFmtId="164" fontId="0" fillId="0" borderId="6" xfId="0" applyNumberFormat="1" applyFont="1" applyFill="1" applyBorder="1" applyAlignment="1">
      <alignment horizontal="center"/>
    </xf>
    <xf numFmtId="0" fontId="22" fillId="0" borderId="12" xfId="0" applyFont="1" applyFill="1" applyBorder="1" applyAlignment="1">
      <alignment horizontal="left"/>
    </xf>
    <xf numFmtId="0" fontId="16" fillId="0" borderId="7" xfId="0" applyFont="1" applyBorder="1"/>
    <xf numFmtId="166" fontId="0" fillId="0" borderId="0" xfId="0" applyNumberFormat="1"/>
    <xf numFmtId="4" fontId="19" fillId="0" borderId="0" xfId="0" applyNumberFormat="1" applyFont="1" applyFill="1" applyBorder="1" applyAlignment="1"/>
    <xf numFmtId="0" fontId="17" fillId="3" borderId="0" xfId="0" applyFont="1" applyFill="1"/>
    <xf numFmtId="49" fontId="18" fillId="3" borderId="0" xfId="0" applyNumberFormat="1" applyFont="1" applyFill="1" applyAlignment="1">
      <alignment horizontal="justify" wrapText="1"/>
    </xf>
    <xf numFmtId="0" fontId="18" fillId="0" borderId="0" xfId="0" applyFont="1" applyFill="1" applyAlignment="1">
      <alignment horizontal="justify" vertical="top" wrapText="1"/>
    </xf>
    <xf numFmtId="49" fontId="18" fillId="3" borderId="0" xfId="0" applyNumberFormat="1" applyFont="1" applyFill="1" applyAlignment="1">
      <alignment horizontal="justify" wrapText="1"/>
    </xf>
    <xf numFmtId="0" fontId="18" fillId="3" borderId="0" xfId="0" applyFont="1" applyFill="1" applyAlignment="1">
      <alignment horizontal="justify" vertical="top" wrapText="1"/>
    </xf>
    <xf numFmtId="49" fontId="18" fillId="0" borderId="0" xfId="0" applyNumberFormat="1" applyFont="1" applyAlignment="1">
      <alignment horizontal="justify" wrapText="1"/>
    </xf>
    <xf numFmtId="49" fontId="18" fillId="0" borderId="0" xfId="0" applyNumberFormat="1" applyFont="1" applyAlignment="1">
      <alignment horizontal="justify" vertical="center" wrapText="1"/>
    </xf>
    <xf numFmtId="0" fontId="18" fillId="0" borderId="0" xfId="0" applyFont="1" applyAlignment="1">
      <alignment horizontal="justify" vertical="top" wrapText="1"/>
    </xf>
    <xf numFmtId="0" fontId="27" fillId="3" borderId="0" xfId="0" applyFont="1" applyFill="1" applyAlignment="1">
      <alignment horizontal="justify" vertical="top" wrapText="1"/>
    </xf>
    <xf numFmtId="49" fontId="18" fillId="0" borderId="0" xfId="0" applyNumberFormat="1" applyFont="1" applyFill="1" applyAlignment="1">
      <alignment horizontal="justify" vertical="center" wrapText="1"/>
    </xf>
    <xf numFmtId="49" fontId="18" fillId="0" borderId="0" xfId="0" applyNumberFormat="1" applyFont="1" applyAlignment="1">
      <alignment horizontal="left" vertical="center" wrapText="1"/>
    </xf>
  </cellXfs>
  <cellStyles count="2">
    <cellStyle name="Normální" xfId="0" builtinId="0"/>
    <cellStyle name="Normální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815840" y="26098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815840" y="25908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24" name="Text Box 25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25" name="Text Box 25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26" name="Text Box 25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27" name="Text Box 25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28" name="Text Box 25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29" name="Text Box 25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0" name="Text Box 25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1" name="Text Box 25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2" name="Text Box 25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3" name="Text Box 25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4" name="Text Box 25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5" name="Text Box 25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6" name="Text Box 25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7" name="Text Box 25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8" name="Text Box 26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39" name="Text Box 26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0" name="Text Box 26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1" name="Text Box 26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2" name="Text Box 26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3" name="Text Box 26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4" name="Text Box 26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5" name="Text Box 26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6" name="Text Box 26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7" name="Text Box 26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8" name="Text Box 26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49" name="Text Box 26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0" name="Text Box 26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1" name="Text Box 26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2" name="Text Box 26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3" name="Text Box 26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4" name="Text Box 26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5" name="Text Box 26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6" name="Text Box 26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7" name="Text Box 26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8" name="Text Box 26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59" name="Text Box 26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0" name="Text Box 26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1" name="Text Box 26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2" name="Text Box 26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3" name="Text Box 26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4" name="Text Box 26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5" name="Text Box 26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6" name="Text Box 26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7" name="Text Box 26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8" name="Text Box 26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69" name="Text Box 26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0" name="Text Box 26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1" name="Text Box 26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2" name="Text Box 26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3" name="Text Box 26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4" name="Text Box 26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5" name="Text Box 26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6" name="Text Box 26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7" name="Text Box 26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8" name="Text Box 26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79" name="Text Box 26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0" name="Text Box 26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1" name="Text Box 26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2" name="Text Box 26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3" name="Text Box 26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4" name="Text Box 26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5" name="Text Box 26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6" name="Text Box 26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7" name="Text Box 26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8" name="Text Box 26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89" name="Text Box 26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0" name="Text Box 26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1" name="Text Box 26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2" name="Text Box 26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3" name="Text Box 26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4" name="Text Box 26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5" name="Text Box 26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6" name="Text Box 27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7" name="Text Box 27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8" name="Text Box 27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899" name="Text Box 27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0" name="Text Box 27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1" name="Text Box 27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2" name="Text Box 27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3" name="Text Box 27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4" name="Text Box 27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5" name="Text Box 27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6" name="Text Box 27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7" name="Text Box 27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8" name="Text Box 27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09" name="Text Box 27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0" name="Text Box 27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1" name="Text Box 27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2" name="Text Box 27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3" name="Text Box 27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4" name="Text Box 27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5" name="Text Box 27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6" name="Text Box 27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7" name="Text Box 27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8" name="Text Box 27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19" name="Text Box 27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0" name="Text Box 27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1" name="Text Box 27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2" name="Text Box 27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3" name="Text Box 27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4" name="Text Box 27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5" name="Text Box 27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6" name="Text Box 27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7" name="Text Box 27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8" name="Text Box 27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29" name="Text Box 27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0" name="Text Box 27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1" name="Text Box 27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2" name="Text Box 27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3" name="Text Box 27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4" name="Text Box 27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5" name="Text Box 27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6" name="Text Box 27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7" name="Text Box 27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8" name="Text Box 27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39" name="Text Box 27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0" name="Text Box 27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1" name="Text Box 27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2" name="Text Box 27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3" name="Text Box 27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4" name="Text Box 27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5" name="Text Box 27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6" name="Text Box 27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7" name="Text Box 27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8" name="Text Box 27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49" name="Text Box 27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0" name="Text Box 27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1" name="Text Box 27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2" name="Text Box 27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3" name="Text Box 27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4" name="Text Box 27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5" name="Text Box 27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6" name="Text Box 27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7" name="Text Box 27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8" name="Text Box 27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59" name="Text Box 27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0" name="Text Box 27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1" name="Text Box 27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2" name="Text Box 27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3" name="Text Box 27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4" name="Text Box 27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5" name="Text Box 27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6" name="Text Box 27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7" name="Text Box 27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8" name="Text Box 27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69" name="Text Box 27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0" name="Text Box 27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1" name="Text Box 27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2" name="Text Box 27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3" name="Text Box 27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4" name="Text Box 27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5" name="Text Box 27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6" name="Text Box 27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7" name="Text Box 27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8" name="Text Box 27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79" name="Text Box 27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0" name="Text Box 27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1" name="Text Box 27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2" name="Text Box 27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3" name="Text Box 27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4" name="Text Box 27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5" name="Text Box 27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6" name="Text Box 27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7" name="Text Box 27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8" name="Text Box 27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89" name="Text Box 27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0" name="Text Box 27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1" name="Text Box 27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2" name="Text Box 27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3" name="Text Box 27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4" name="Text Box 27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5" name="Text Box 27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6" name="Text Box 28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7" name="Text Box 28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8" name="Text Box 28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2999" name="Text Box 28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0" name="Text Box 28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1" name="Text Box 28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2" name="Text Box 28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3" name="Text Box 28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4" name="Text Box 28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5" name="Text Box 28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6" name="Text Box 28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7" name="Text Box 28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8" name="Text Box 28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09" name="Text Box 28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0" name="Text Box 28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1" name="Text Box 28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2" name="Text Box 28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3" name="Text Box 28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4" name="Text Box 28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5" name="Text Box 28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6" name="Text Box 28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7" name="Text Box 28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8" name="Text Box 28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19" name="Text Box 28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0" name="Text Box 28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1" name="Text Box 28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2" name="Text Box 28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3" name="Text Box 28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4" name="Text Box 28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5" name="Text Box 28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6" name="Text Box 28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7" name="Text Box 28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8" name="Text Box 28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29" name="Text Box 28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0" name="Text Box 28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1" name="Text Box 28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2" name="Text Box 28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3" name="Text Box 28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4" name="Text Box 28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5" name="Text Box 28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6" name="Text Box 28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7" name="Text Box 28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8" name="Text Box 28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39" name="Text Box 28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0" name="Text Box 28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1" name="Text Box 28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2" name="Text Box 28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3" name="Text Box 28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4" name="Text Box 28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5" name="Text Box 28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6" name="Text Box 28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7" name="Text Box 28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8" name="Text Box 28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49" name="Text Box 28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0" name="Text Box 28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1" name="Text Box 28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2" name="Text Box 28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3" name="Text Box 28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4" name="Text Box 28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5" name="Text Box 28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6" name="Text Box 28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7" name="Text Box 28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8" name="Text Box 28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59" name="Text Box 28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0" name="Text Box 28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1" name="Text Box 28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2" name="Text Box 28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3" name="Text Box 28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4" name="Text Box 28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5" name="Text Box 28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6" name="Text Box 28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7" name="Text Box 28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8" name="Text Box 28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69" name="Text Box 28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0" name="Text Box 28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1" name="Text Box 28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2" name="Text Box 28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3" name="Text Box 28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4" name="Text Box 28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5" name="Text Box 28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6" name="Text Box 28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7" name="Text Box 28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8" name="Text Box 28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79" name="Text Box 28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0" name="Text Box 28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1" name="Text Box 28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2" name="Text Box 28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3" name="Text Box 28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4" name="Text Box 28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5" name="Text Box 28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6" name="Text Box 28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7" name="Text Box 28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8" name="Text Box 28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89" name="Text Box 28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0" name="Text Box 28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1" name="Text Box 28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2" name="Text Box 28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3" name="Text Box 28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4" name="Text Box 28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5" name="Text Box 28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6" name="Text Box 29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7" name="Text Box 29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8" name="Text Box 29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099" name="Text Box 29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0" name="Text Box 29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1" name="Text Box 29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2" name="Text Box 29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3" name="Text Box 29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4" name="Text Box 29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5" name="Text Box 29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6" name="Text Box 29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7" name="Text Box 29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8" name="Text Box 29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09" name="Text Box 29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0" name="Text Box 29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1" name="Text Box 29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2" name="Text Box 29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3" name="Text Box 29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4" name="Text Box 29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5" name="Text Box 29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6" name="Text Box 29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7" name="Text Box 29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8" name="Text Box 29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19" name="Text Box 29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0" name="Text Box 29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1" name="Text Box 29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2" name="Text Box 29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3" name="Text Box 29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4" name="Text Box 29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5" name="Text Box 29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6" name="Text Box 29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7" name="Text Box 29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8" name="Text Box 29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29" name="Text Box 29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0" name="Text Box 29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1" name="Text Box 29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2" name="Text Box 29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3" name="Text Box 29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4" name="Text Box 29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5" name="Text Box 29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6" name="Text Box 29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7" name="Text Box 29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8" name="Text Box 29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39" name="Text Box 29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0" name="Text Box 29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1" name="Text Box 29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2" name="Text Box 29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3" name="Text Box 29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4" name="Text Box 29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5" name="Text Box 29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6" name="Text Box 29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7" name="Text Box 29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8" name="Text Box 29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49" name="Text Box 29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0" name="Text Box 29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1" name="Text Box 29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2" name="Text Box 29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3" name="Text Box 29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4" name="Text Box 29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5" name="Text Box 29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6" name="Text Box 29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7" name="Text Box 29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8" name="Text Box 29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59" name="Text Box 29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0" name="Text Box 29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1" name="Text Box 29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2" name="Text Box 29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3" name="Text Box 29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4" name="Text Box 29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5" name="Text Box 29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6" name="Text Box 29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7" name="Text Box 29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8" name="Text Box 29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69" name="Text Box 29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0" name="Text Box 29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1" name="Text Box 29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2" name="Text Box 29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3" name="Text Box 29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4" name="Text Box 29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5" name="Text Box 29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6" name="Text Box 29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7" name="Text Box 29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8" name="Text Box 29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79" name="Text Box 29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0" name="Text Box 29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1" name="Text Box 29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2" name="Text Box 29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3" name="Text Box 29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4" name="Text Box 29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5" name="Text Box 29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6" name="Text Box 29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7" name="Text Box 29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8" name="Text Box 29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89" name="Text Box 29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0" name="Text Box 29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1" name="Text Box 29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2" name="Text Box 29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3" name="Text Box 29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4" name="Text Box 29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5" name="Text Box 29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6" name="Text Box 30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7" name="Text Box 30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8" name="Text Box 30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199" name="Text Box 30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0" name="Text Box 30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1" name="Text Box 30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2" name="Text Box 30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3" name="Text Box 30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4" name="Text Box 30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5" name="Text Box 30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6" name="Text Box 30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7" name="Text Box 30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8" name="Text Box 30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09" name="Text Box 30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0" name="Text Box 30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1" name="Text Box 30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2" name="Text Box 30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3" name="Text Box 30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4" name="Text Box 30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5" name="Text Box 30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6" name="Text Box 30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7" name="Text Box 30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8" name="Text Box 30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19" name="Text Box 30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0" name="Text Box 30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1" name="Text Box 30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2" name="Text Box 30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3" name="Text Box 30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4" name="Text Box 30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5" name="Text Box 30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6" name="Text Box 30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7" name="Text Box 30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8" name="Text Box 30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29" name="Text Box 30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0" name="Text Box 30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1" name="Text Box 30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2" name="Text Box 30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3" name="Text Box 30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4" name="Text Box 30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5" name="Text Box 30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6" name="Text Box 30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7" name="Text Box 30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8" name="Text Box 30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39" name="Text Box 30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0" name="Text Box 30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1" name="Text Box 30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2" name="Text Box 30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3" name="Text Box 30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4" name="Text Box 30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5" name="Text Box 30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6" name="Text Box 30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7" name="Text Box 30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8" name="Text Box 30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49" name="Text Box 30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0" name="Text Box 30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1" name="Text Box 30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2" name="Text Box 30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3" name="Text Box 30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4" name="Text Box 30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5" name="Text Box 30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6" name="Text Box 30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7" name="Text Box 30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8" name="Text Box 30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59" name="Text Box 30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0" name="Text Box 30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1" name="Text Box 30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2" name="Text Box 30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3" name="Text Box 30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4" name="Text Box 30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5" name="Text Box 30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6" name="Text Box 30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7" name="Text Box 30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8" name="Text Box 30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69" name="Text Box 30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0" name="Text Box 30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1" name="Text Box 30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2" name="Text Box 30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3" name="Text Box 30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4" name="Text Box 30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5" name="Text Box 30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6" name="Text Box 30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7" name="Text Box 30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8" name="Text Box 30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79" name="Text Box 30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0" name="Text Box 30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1" name="Text Box 30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2" name="Text Box 30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3" name="Text Box 30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4" name="Text Box 30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5" name="Text Box 30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6" name="Text Box 30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7" name="Text Box 30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8" name="Text Box 30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89" name="Text Box 30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0" name="Text Box 30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1" name="Text Box 30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2" name="Text Box 30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3" name="Text Box 30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4" name="Text Box 30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5" name="Text Box 30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6" name="Text Box 31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7" name="Text Box 31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8" name="Text Box 31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299" name="Text Box 31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0" name="Text Box 31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1" name="Text Box 31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2" name="Text Box 31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3" name="Text Box 31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4" name="Text Box 31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5" name="Text Box 31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6" name="Text Box 31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7" name="Text Box 31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8" name="Text Box 31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09" name="Text Box 31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0" name="Text Box 31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1" name="Text Box 31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2" name="Text Box 31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3" name="Text Box 31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4" name="Text Box 31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5" name="Text Box 31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6" name="Text Box 31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7" name="Text Box 31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8" name="Text Box 31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19" name="Text Box 31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0" name="Text Box 31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1" name="Text Box 31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2" name="Text Box 31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3" name="Text Box 31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4" name="Text Box 31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5" name="Text Box 31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6" name="Text Box 31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7" name="Text Box 31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8" name="Text Box 31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29" name="Text Box 31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0" name="Text Box 31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1" name="Text Box 31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2" name="Text Box 31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3" name="Text Box 31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4" name="Text Box 31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5" name="Text Box 31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6" name="Text Box 31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7" name="Text Box 31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8" name="Text Box 31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39" name="Text Box 31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0" name="Text Box 31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1" name="Text Box 31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2" name="Text Box 31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3" name="Text Box 31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4" name="Text Box 31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5" name="Text Box 31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6" name="Text Box 31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7" name="Text Box 31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8" name="Text Box 31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49" name="Text Box 31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0" name="Text Box 31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1" name="Text Box 31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2" name="Text Box 31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3" name="Text Box 31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4" name="Text Box 31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5" name="Text Box 31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6" name="Text Box 31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7" name="Text Box 31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8" name="Text Box 31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59" name="Text Box 31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0" name="Text Box 31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1" name="Text Box 31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2" name="Text Box 31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3" name="Text Box 31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4" name="Text Box 31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5" name="Text Box 31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6" name="Text Box 31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7" name="Text Box 31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8" name="Text Box 31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69" name="Text Box 31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0" name="Text Box 31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1" name="Text Box 31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2" name="Text Box 31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3" name="Text Box 31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4" name="Text Box 31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5" name="Text Box 31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6" name="Text Box 31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7" name="Text Box 31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8" name="Text Box 31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79" name="Text Box 31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0" name="Text Box 31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1" name="Text Box 31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2" name="Text Box 31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3" name="Text Box 31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4" name="Text Box 31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5" name="Text Box 31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6" name="Text Box 31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7" name="Text Box 31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8" name="Text Box 31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89" name="Text Box 31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0" name="Text Box 31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1" name="Text Box 31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2" name="Text Box 31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3" name="Text Box 31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4" name="Text Box 31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5" name="Text Box 31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6" name="Text Box 32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7" name="Text Box 32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8" name="Text Box 32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399" name="Text Box 32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0" name="Text Box 32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1" name="Text Box 32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2" name="Text Box 32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3" name="Text Box 32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4" name="Text Box 32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5" name="Text Box 32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6" name="Text Box 32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7" name="Text Box 32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8" name="Text Box 32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09" name="Text Box 32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0" name="Text Box 32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1" name="Text Box 32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2" name="Text Box 32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3" name="Text Box 32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4" name="Text Box 32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5" name="Text Box 32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6" name="Text Box 32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7" name="Text Box 32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8" name="Text Box 32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19" name="Text Box 32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0" name="Text Box 32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1" name="Text Box 32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2" name="Text Box 32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3" name="Text Box 32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4" name="Text Box 32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5" name="Text Box 32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6" name="Text Box 32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7" name="Text Box 32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8" name="Text Box 32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29" name="Text Box 32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0" name="Text Box 32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1" name="Text Box 32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2" name="Text Box 32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3" name="Text Box 32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4" name="Text Box 32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5" name="Text Box 32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6" name="Text Box 32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7" name="Text Box 32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8" name="Text Box 32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39" name="Text Box 32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0" name="Text Box 32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1" name="Text Box 32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2" name="Text Box 32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3" name="Text Box 32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4" name="Text Box 32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5" name="Text Box 32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6" name="Text Box 32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7" name="Text Box 32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8" name="Text Box 32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49" name="Text Box 32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0" name="Text Box 32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1" name="Text Box 32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2" name="Text Box 32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3" name="Text Box 32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4" name="Text Box 32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5" name="Text Box 32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6" name="Text Box 32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7" name="Text Box 32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8" name="Text Box 32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59" name="Text Box 32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0" name="Text Box 32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1" name="Text Box 32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2" name="Text Box 32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3" name="Text Box 32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4" name="Text Box 32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5" name="Text Box 32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6" name="Text Box 32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7" name="Text Box 32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8" name="Text Box 32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69" name="Text Box 32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0" name="Text Box 32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1" name="Text Box 32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2" name="Text Box 32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3" name="Text Box 32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4" name="Text Box 32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5" name="Text Box 32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6" name="Text Box 32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7" name="Text Box 32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8" name="Text Box 32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79" name="Text Box 32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0" name="Text Box 32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1" name="Text Box 32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2" name="Text Box 32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3" name="Text Box 32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4" name="Text Box 32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5" name="Text Box 32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6" name="Text Box 32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7" name="Text Box 32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8" name="Text Box 32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89" name="Text Box 32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0" name="Text Box 32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1" name="Text Box 32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2" name="Text Box 32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3" name="Text Box 32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4" name="Text Box 32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5" name="Text Box 32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6" name="Text Box 33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7" name="Text Box 33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8" name="Text Box 33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499" name="Text Box 33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0" name="Text Box 33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1" name="Text Box 33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2" name="Text Box 33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3" name="Text Box 33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4" name="Text Box 33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5" name="Text Box 33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6" name="Text Box 33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7" name="Text Box 33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8" name="Text Box 33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09" name="Text Box 33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0" name="Text Box 33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1" name="Text Box 33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2" name="Text Box 33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3" name="Text Box 33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4" name="Text Box 33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5" name="Text Box 33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6" name="Text Box 33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7" name="Text Box 33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8" name="Text Box 33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19" name="Text Box 33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0" name="Text Box 33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1" name="Text Box 33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2" name="Text Box 33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3" name="Text Box 33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4" name="Text Box 33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5" name="Text Box 33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6" name="Text Box 33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7" name="Text Box 33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8" name="Text Box 33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29" name="Text Box 33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0" name="Text Box 33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1" name="Text Box 33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2" name="Text Box 33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3" name="Text Box 33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4" name="Text Box 33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5" name="Text Box 33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6" name="Text Box 33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7" name="Text Box 33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8" name="Text Box 33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39" name="Text Box 33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0" name="Text Box 33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1" name="Text Box 33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2" name="Text Box 33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3" name="Text Box 33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4" name="Text Box 33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5" name="Text Box 33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6" name="Text Box 33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7" name="Text Box 33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8" name="Text Box 33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49" name="Text Box 33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0" name="Text Box 33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1" name="Text Box 33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2" name="Text Box 33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3" name="Text Box 33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4" name="Text Box 33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5" name="Text Box 33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6" name="Text Box 33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7" name="Text Box 33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8" name="Text Box 33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59" name="Text Box 33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0" name="Text Box 33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1" name="Text Box 33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2" name="Text Box 33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3" name="Text Box 33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4" name="Text Box 33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5" name="Text Box 33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6" name="Text Box 33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7" name="Text Box 33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8" name="Text Box 33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69" name="Text Box 33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0" name="Text Box 33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1" name="Text Box 33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2" name="Text Box 33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3" name="Text Box 33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4" name="Text Box 33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5" name="Text Box 33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6" name="Text Box 33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7" name="Text Box 33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8" name="Text Box 33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79" name="Text Box 33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0" name="Text Box 33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1" name="Text Box 33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2" name="Text Box 33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3" name="Text Box 33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4" name="Text Box 33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5" name="Text Box 33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6" name="Text Box 33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7" name="Text Box 33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8" name="Text Box 33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89" name="Text Box 33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0" name="Text Box 33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1" name="Text Box 33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2" name="Text Box 33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3" name="Text Box 33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4" name="Text Box 33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5" name="Text Box 33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6" name="Text Box 34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7" name="Text Box 34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8" name="Text Box 34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599" name="Text Box 34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0" name="Text Box 34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1" name="Text Box 34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2" name="Text Box 34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3" name="Text Box 34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4" name="Text Box 34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5" name="Text Box 34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6" name="Text Box 34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7" name="Text Box 34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8" name="Text Box 34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09" name="Text Box 34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0" name="Text Box 34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1" name="Text Box 34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2" name="Text Box 34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3" name="Text Box 34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4" name="Text Box 34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5" name="Text Box 34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6" name="Text Box 34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7" name="Text Box 34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8" name="Text Box 34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19" name="Text Box 34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0" name="Text Box 34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1" name="Text Box 34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2" name="Text Box 34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3" name="Text Box 34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4" name="Text Box 34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5" name="Text Box 34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6" name="Text Box 34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7" name="Text Box 34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8" name="Text Box 34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29" name="Text Box 34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0" name="Text Box 34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1" name="Text Box 34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2" name="Text Box 34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3" name="Text Box 34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4" name="Text Box 34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5" name="Text Box 34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6" name="Text Box 34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7" name="Text Box 34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8" name="Text Box 34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39" name="Text Box 34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0" name="Text Box 34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1" name="Text Box 34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2" name="Text Box 34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3" name="Text Box 34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4" name="Text Box 34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5" name="Text Box 34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6" name="Text Box 34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7" name="Text Box 34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8" name="Text Box 34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49" name="Text Box 34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0" name="Text Box 34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1" name="Text Box 34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2" name="Text Box 34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3" name="Text Box 34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4" name="Text Box 34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5" name="Text Box 34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6" name="Text Box 34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7" name="Text Box 34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8" name="Text Box 34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59" name="Text Box 34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0" name="Text Box 34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1" name="Text Box 34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2" name="Text Box 34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3" name="Text Box 34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4" name="Text Box 34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5" name="Text Box 34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6" name="Text Box 34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7" name="Text Box 34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8" name="Text Box 34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69" name="Text Box 34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0" name="Text Box 34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1" name="Text Box 34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2" name="Text Box 34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3" name="Text Box 34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4" name="Text Box 34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5" name="Text Box 34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6" name="Text Box 34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7" name="Text Box 34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8" name="Text Box 34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79" name="Text Box 34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0" name="Text Box 34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1" name="Text Box 34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2" name="Text Box 34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3" name="Text Box 34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4" name="Text Box 34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5" name="Text Box 34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6" name="Text Box 34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7" name="Text Box 34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8" name="Text Box 34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89" name="Text Box 34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0" name="Text Box 34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1" name="Text Box 34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2" name="Text Box 34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3" name="Text Box 34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4" name="Text Box 34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5" name="Text Box 34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6" name="Text Box 35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7" name="Text Box 35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8" name="Text Box 35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699" name="Text Box 35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0" name="Text Box 35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1" name="Text Box 35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2" name="Text Box 35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3" name="Text Box 35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4" name="Text Box 35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5" name="Text Box 35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6" name="Text Box 35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7" name="Text Box 35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8" name="Text Box 35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09" name="Text Box 35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0" name="Text Box 35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1" name="Text Box 35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2" name="Text Box 35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3" name="Text Box 35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4" name="Text Box 35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5" name="Text Box 35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6" name="Text Box 35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7" name="Text Box 35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8" name="Text Box 35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19" name="Text Box 35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0" name="Text Box 35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1" name="Text Box 35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2" name="Text Box 35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3" name="Text Box 35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4" name="Text Box 35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5" name="Text Box 35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6" name="Text Box 35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7" name="Text Box 35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8" name="Text Box 35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29" name="Text Box 35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0" name="Text Box 35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1" name="Text Box 35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2" name="Text Box 35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3" name="Text Box 35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4" name="Text Box 35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5" name="Text Box 35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6" name="Text Box 35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7" name="Text Box 35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8" name="Text Box 35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39" name="Text Box 35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0" name="Text Box 35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1" name="Text Box 35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2" name="Text Box 35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3" name="Text Box 35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4" name="Text Box 35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5" name="Text Box 35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6" name="Text Box 35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7" name="Text Box 35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8" name="Text Box 35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49" name="Text Box 35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0" name="Text Box 35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1" name="Text Box 35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2" name="Text Box 35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3" name="Text Box 35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4" name="Text Box 35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5" name="Text Box 35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6" name="Text Box 35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7" name="Text Box 35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8" name="Text Box 35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59" name="Text Box 35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0" name="Text Box 35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1" name="Text Box 35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2" name="Text Box 35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3" name="Text Box 35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4" name="Text Box 35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5" name="Text Box 35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6" name="Text Box 35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7" name="Text Box 35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8" name="Text Box 35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69" name="Text Box 35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0" name="Text Box 35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1" name="Text Box 35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2" name="Text Box 35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3" name="Text Box 35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4" name="Text Box 35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5" name="Text Box 35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6" name="Text Box 35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7" name="Text Box 35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8" name="Text Box 35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79" name="Text Box 35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0" name="Text Box 35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1" name="Text Box 35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2" name="Text Box 35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3" name="Text Box 35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4" name="Text Box 35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5" name="Text Box 35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6" name="Text Box 35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7" name="Text Box 35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8" name="Text Box 35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89" name="Text Box 35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0" name="Text Box 35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1" name="Text Box 35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2" name="Text Box 35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3" name="Text Box 35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4" name="Text Box 35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5" name="Text Box 35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6" name="Text Box 36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7" name="Text Box 36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8" name="Text Box 36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799" name="Text Box 36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0" name="Text Box 36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1" name="Text Box 36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2" name="Text Box 36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3" name="Text Box 36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4" name="Text Box 36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5" name="Text Box 36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6" name="Text Box 36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7" name="Text Box 36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8" name="Text Box 36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09" name="Text Box 36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0" name="Text Box 36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1" name="Text Box 36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2" name="Text Box 36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3" name="Text Box 36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4" name="Text Box 36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5" name="Text Box 36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6" name="Text Box 36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7" name="Text Box 36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8" name="Text Box 36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19" name="Text Box 36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0" name="Text Box 36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1" name="Text Box 36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2" name="Text Box 36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3" name="Text Box 36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4" name="Text Box 36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5" name="Text Box 36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6" name="Text Box 36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7" name="Text Box 36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8" name="Text Box 36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29" name="Text Box 36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0" name="Text Box 36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1" name="Text Box 36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2" name="Text Box 36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3" name="Text Box 36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4" name="Text Box 36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5" name="Text Box 36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6" name="Text Box 36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7" name="Text Box 36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8" name="Text Box 36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39" name="Text Box 36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0" name="Text Box 36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1" name="Text Box 36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2" name="Text Box 36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3" name="Text Box 36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4" name="Text Box 36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5" name="Text Box 36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6" name="Text Box 36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7" name="Text Box 36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8" name="Text Box 36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49" name="Text Box 36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0" name="Text Box 36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1" name="Text Box 36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2" name="Text Box 36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3" name="Text Box 36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4" name="Text Box 36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5" name="Text Box 36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6" name="Text Box 36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7" name="Text Box 36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8" name="Text Box 36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59" name="Text Box 36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0" name="Text Box 36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1" name="Text Box 36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2" name="Text Box 36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3" name="Text Box 36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4" name="Text Box 36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5" name="Text Box 36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6" name="Text Box 36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7" name="Text Box 36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8" name="Text Box 36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69" name="Text Box 36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0" name="Text Box 36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1" name="Text Box 36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2" name="Text Box 36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3" name="Text Box 36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4" name="Text Box 36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5" name="Text Box 36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6" name="Text Box 36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7" name="Text Box 36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8" name="Text Box 36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79" name="Text Box 36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0" name="Text Box 36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1" name="Text Box 36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2" name="Text Box 36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3" name="Text Box 36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4" name="Text Box 36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5" name="Text Box 36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6" name="Text Box 36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7" name="Text Box 36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8" name="Text Box 36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89" name="Text Box 36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0" name="Text Box 36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1" name="Text Box 36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2" name="Text Box 36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3" name="Text Box 36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4" name="Text Box 36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5" name="Text Box 36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6" name="Text Box 37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7" name="Text Box 37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8" name="Text Box 37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899" name="Text Box 37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0" name="Text Box 37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1" name="Text Box 37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2" name="Text Box 37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3" name="Text Box 37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4" name="Text Box 37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5" name="Text Box 37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6" name="Text Box 37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7" name="Text Box 37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8" name="Text Box 37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09" name="Text Box 37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0" name="Text Box 37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1" name="Text Box 37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2" name="Text Box 37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3" name="Text Box 37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4" name="Text Box 37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5" name="Text Box 37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6" name="Text Box 37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7" name="Text Box 37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8" name="Text Box 37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19" name="Text Box 37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0" name="Text Box 37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1" name="Text Box 37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2" name="Text Box 37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3" name="Text Box 37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4" name="Text Box 37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5" name="Text Box 37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6" name="Text Box 37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7" name="Text Box 37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8" name="Text Box 37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29" name="Text Box 37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0" name="Text Box 37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1" name="Text Box 37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2" name="Text Box 37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3" name="Text Box 37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4" name="Text Box 37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5" name="Text Box 37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6" name="Text Box 37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7" name="Text Box 37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8" name="Text Box 37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39" name="Text Box 37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0" name="Text Box 37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1" name="Text Box 37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2" name="Text Box 37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3" name="Text Box 37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4" name="Text Box 37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5" name="Text Box 37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6" name="Text Box 37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7" name="Text Box 37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8" name="Text Box 37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49" name="Text Box 37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0" name="Text Box 37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1" name="Text Box 37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2" name="Text Box 37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3" name="Text Box 37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4" name="Text Box 37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5" name="Text Box 37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6" name="Text Box 37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7" name="Text Box 37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8" name="Text Box 37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59" name="Text Box 37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0" name="Text Box 37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1" name="Text Box 37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2" name="Text Box 37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3" name="Text Box 37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4" name="Text Box 37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5" name="Text Box 37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6" name="Text Box 37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7" name="Text Box 37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8" name="Text Box 37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69" name="Text Box 37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0" name="Text Box 37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1" name="Text Box 37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2" name="Text Box 37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3" name="Text Box 37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4" name="Text Box 37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5" name="Text Box 37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6" name="Text Box 37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7" name="Text Box 37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8" name="Text Box 37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79" name="Text Box 37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0" name="Text Box 37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1" name="Text Box 37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2" name="Text Box 37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3" name="Text Box 37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4" name="Text Box 37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5" name="Text Box 37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6" name="Text Box 37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7" name="Text Box 37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8" name="Text Box 37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89" name="Text Box 37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0" name="Text Box 37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1" name="Text Box 37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2" name="Text Box 37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3" name="Text Box 37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4" name="Text Box 37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5" name="Text Box 37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6" name="Text Box 38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7" name="Text Box 38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8" name="Text Box 38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3999" name="Text Box 38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0" name="Text Box 38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1" name="Text Box 38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2" name="Text Box 38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3" name="Text Box 38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4" name="Text Box 38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5" name="Text Box 38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6" name="Text Box 38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7" name="Text Box 38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8" name="Text Box 38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09" name="Text Box 38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0" name="Text Box 38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1" name="Text Box 38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2" name="Text Box 38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3" name="Text Box 38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4" name="Text Box 38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5" name="Text Box 38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6" name="Text Box 38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7" name="Text Box 38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8" name="Text Box 38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19" name="Text Box 38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0" name="Text Box 38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1" name="Text Box 38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2" name="Text Box 38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3" name="Text Box 38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4" name="Text Box 38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5" name="Text Box 38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6" name="Text Box 38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7" name="Text Box 38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8" name="Text Box 38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29" name="Text Box 38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0" name="Text Box 38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1" name="Text Box 38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2" name="Text Box 38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3" name="Text Box 38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4" name="Text Box 38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5" name="Text Box 38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6" name="Text Box 38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7" name="Text Box 38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8" name="Text Box 38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39" name="Text Box 38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0" name="Text Box 38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1" name="Text Box 38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2" name="Text Box 38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3" name="Text Box 38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4" name="Text Box 38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5" name="Text Box 38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6" name="Text Box 38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7" name="Text Box 38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8" name="Text Box 38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49" name="Text Box 38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0" name="Text Box 38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1" name="Text Box 38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2" name="Text Box 38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3" name="Text Box 38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4" name="Text Box 38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5" name="Text Box 38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6" name="Text Box 38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7" name="Text Box 38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8" name="Text Box 38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59" name="Text Box 38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0" name="Text Box 38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1" name="Text Box 38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2" name="Text Box 38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3" name="Text Box 38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4" name="Text Box 38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5" name="Text Box 38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6" name="Text Box 38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7" name="Text Box 38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8" name="Text Box 38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69" name="Text Box 38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0" name="Text Box 38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1" name="Text Box 38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2" name="Text Box 38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3" name="Text Box 38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4" name="Text Box 38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5" name="Text Box 38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6" name="Text Box 38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7" name="Text Box 38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8" name="Text Box 38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79" name="Text Box 38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0" name="Text Box 38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1" name="Text Box 38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2" name="Text Box 38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3" name="Text Box 38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4" name="Text Box 38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5" name="Text Box 38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6" name="Text Box 38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7" name="Text Box 38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8" name="Text Box 38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89" name="Text Box 38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0" name="Text Box 38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1" name="Text Box 38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2" name="Text Box 38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3" name="Text Box 38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4" name="Text Box 38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5" name="Text Box 38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6" name="Text Box 39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7" name="Text Box 39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8" name="Text Box 39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099" name="Text Box 39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0" name="Text Box 39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1" name="Text Box 39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2" name="Text Box 39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3" name="Text Box 39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4" name="Text Box 39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5" name="Text Box 39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6" name="Text Box 39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7" name="Text Box 39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8" name="Text Box 39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09" name="Text Box 39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0" name="Text Box 39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1" name="Text Box 39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2" name="Text Box 39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3" name="Text Box 39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4" name="Text Box 39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5" name="Text Box 39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6" name="Text Box 39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7" name="Text Box 39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8" name="Text Box 39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19" name="Text Box 39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0" name="Text Box 39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1" name="Text Box 39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2" name="Text Box 39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3" name="Text Box 39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4" name="Text Box 39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5" name="Text Box 39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6" name="Text Box 39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7" name="Text Box 39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8" name="Text Box 39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29" name="Text Box 39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0" name="Text Box 39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1" name="Text Box 39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2" name="Text Box 39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3" name="Text Box 39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4" name="Text Box 39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5" name="Text Box 39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6" name="Text Box 39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7" name="Text Box 39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8" name="Text Box 39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39" name="Text Box 39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0" name="Text Box 39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1" name="Text Box 39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2" name="Text Box 39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3" name="Text Box 39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4" name="Text Box 39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5" name="Text Box 39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6" name="Text Box 39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7" name="Text Box 39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8" name="Text Box 39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49" name="Text Box 39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0" name="Text Box 39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1" name="Text Box 39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2" name="Text Box 39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3" name="Text Box 39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4" name="Text Box 39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5" name="Text Box 39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6" name="Text Box 39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7" name="Text Box 39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8" name="Text Box 39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59" name="Text Box 39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0" name="Text Box 39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1" name="Text Box 39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2" name="Text Box 39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3" name="Text Box 39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4" name="Text Box 39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5" name="Text Box 39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6" name="Text Box 39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7" name="Text Box 39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8" name="Text Box 39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69" name="Text Box 39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0" name="Text Box 39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1" name="Text Box 39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2" name="Text Box 39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3" name="Text Box 39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4" name="Text Box 39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5" name="Text Box 39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6" name="Text Box 39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7" name="Text Box 39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8" name="Text Box 39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79" name="Text Box 39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0" name="Text Box 39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1" name="Text Box 39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2" name="Text Box 39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3" name="Text Box 39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4" name="Text Box 39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5" name="Text Box 39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6" name="Text Box 39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7" name="Text Box 39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8" name="Text Box 39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89" name="Text Box 39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0" name="Text Box 39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1" name="Text Box 39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2" name="Text Box 39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3" name="Text Box 39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4" name="Text Box 39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5" name="Text Box 39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6" name="Text Box 40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7" name="Text Box 40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8" name="Text Box 40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199" name="Text Box 40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0" name="Text Box 40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1" name="Text Box 40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2" name="Text Box 40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3" name="Text Box 40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4" name="Text Box 40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5" name="Text Box 40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6" name="Text Box 40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7" name="Text Box 40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8" name="Text Box 40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09" name="Text Box 40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0" name="Text Box 40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1" name="Text Box 40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2" name="Text Box 40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3" name="Text Box 40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4" name="Text Box 40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5" name="Text Box 40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6" name="Text Box 40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7" name="Text Box 40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8" name="Text Box 40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19" name="Text Box 40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0" name="Text Box 40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1" name="Text Box 40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2" name="Text Box 40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3" name="Text Box 40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4" name="Text Box 40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5" name="Text Box 40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6" name="Text Box 40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7" name="Text Box 40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8" name="Text Box 40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29" name="Text Box 40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0" name="Text Box 40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1" name="Text Box 40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2" name="Text Box 40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3" name="Text Box 40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4" name="Text Box 40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5" name="Text Box 40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6" name="Text Box 40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7" name="Text Box 40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8" name="Text Box 40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39" name="Text Box 40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0" name="Text Box 40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1" name="Text Box 40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2" name="Text Box 40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3" name="Text Box 40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4" name="Text Box 40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5" name="Text Box 40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6" name="Text Box 40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7" name="Text Box 40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8" name="Text Box 40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49" name="Text Box 40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0" name="Text Box 40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1" name="Text Box 40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2" name="Text Box 40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3" name="Text Box 40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4" name="Text Box 40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5" name="Text Box 40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6" name="Text Box 40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7" name="Text Box 40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8" name="Text Box 40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59" name="Text Box 40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0" name="Text Box 40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1" name="Text Box 40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2" name="Text Box 40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3" name="Text Box 40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4" name="Text Box 40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5" name="Text Box 40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6" name="Text Box 40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7" name="Text Box 40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8" name="Text Box 40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69" name="Text Box 40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0" name="Text Box 40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1" name="Text Box 40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2" name="Text Box 40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3" name="Text Box 40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4" name="Text Box 40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5" name="Text Box 40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6" name="Text Box 40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7" name="Text Box 40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8" name="Text Box 40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79" name="Text Box 40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0" name="Text Box 40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1" name="Text Box 40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2" name="Text Box 40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3" name="Text Box 40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4" name="Text Box 40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5" name="Text Box 40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6" name="Text Box 40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7" name="Text Box 40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8" name="Text Box 40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89" name="Text Box 40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0" name="Text Box 40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1" name="Text Box 40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2" name="Text Box 40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3" name="Text Box 40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4" name="Text Box 40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5" name="Text Box 40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6" name="Text Box 41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7" name="Text Box 41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8" name="Text Box 41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299" name="Text Box 41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0" name="Text Box 41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1" name="Text Box 41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2" name="Text Box 41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3" name="Text Box 41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4" name="Text Box 41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5" name="Text Box 41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6" name="Text Box 41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7" name="Text Box 41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8" name="Text Box 41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09" name="Text Box 41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0" name="Text Box 41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1" name="Text Box 41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2" name="Text Box 41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3" name="Text Box 41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4" name="Text Box 41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5" name="Text Box 41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6" name="Text Box 41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7" name="Text Box 41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8" name="Text Box 41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19" name="Text Box 41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0" name="Text Box 41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1" name="Text Box 41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2" name="Text Box 41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3" name="Text Box 41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4" name="Text Box 41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5" name="Text Box 41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6" name="Text Box 41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7" name="Text Box 41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8" name="Text Box 41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29" name="Text Box 41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0" name="Text Box 41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1" name="Text Box 41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2" name="Text Box 41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3" name="Text Box 41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4" name="Text Box 41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5" name="Text Box 41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6" name="Text Box 41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7" name="Text Box 41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8" name="Text Box 41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39" name="Text Box 41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0" name="Text Box 41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1" name="Text Box 41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2" name="Text Box 41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3" name="Text Box 41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4" name="Text Box 41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5" name="Text Box 41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6" name="Text Box 41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7" name="Text Box 41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8" name="Text Box 41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49" name="Text Box 41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0" name="Text Box 41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1" name="Text Box 41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2" name="Text Box 41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3" name="Text Box 41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4" name="Text Box 41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5" name="Text Box 41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6" name="Text Box 41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7" name="Text Box 41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8" name="Text Box 41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59" name="Text Box 41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0" name="Text Box 41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1" name="Text Box 41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2" name="Text Box 41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3" name="Text Box 41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4" name="Text Box 41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5" name="Text Box 41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6" name="Text Box 41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7" name="Text Box 41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8" name="Text Box 41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69" name="Text Box 41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0" name="Text Box 41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1" name="Text Box 41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2" name="Text Box 41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3" name="Text Box 41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4" name="Text Box 41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5" name="Text Box 41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6" name="Text Box 41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7" name="Text Box 41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8" name="Text Box 41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79" name="Text Box 41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0" name="Text Box 41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1" name="Text Box 41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2" name="Text Box 41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3" name="Text Box 41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4" name="Text Box 41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5" name="Text Box 41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6" name="Text Box 41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7" name="Text Box 41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8" name="Text Box 41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89" name="Text Box 41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0" name="Text Box 41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1" name="Text Box 41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2" name="Text Box 41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3" name="Text Box 41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4" name="Text Box 41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5" name="Text Box 41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6" name="Text Box 42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7" name="Text Box 42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8" name="Text Box 42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399" name="Text Box 42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0" name="Text Box 42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1" name="Text Box 42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2" name="Text Box 42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3" name="Text Box 42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4" name="Text Box 42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5" name="Text Box 42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6" name="Text Box 42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7" name="Text Box 42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8" name="Text Box 42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09" name="Text Box 42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0" name="Text Box 42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1" name="Text Box 42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2" name="Text Box 42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3" name="Text Box 42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4" name="Text Box 42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5" name="Text Box 42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6" name="Text Box 42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7" name="Text Box 42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8" name="Text Box 42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19" name="Text Box 42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0" name="Text Box 42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1" name="Text Box 42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2" name="Text Box 42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3" name="Text Box 42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4" name="Text Box 42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5" name="Text Box 42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6" name="Text Box 42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7" name="Text Box 42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8" name="Text Box 42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29" name="Text Box 42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0" name="Text Box 42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1" name="Text Box 42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2" name="Text Box 42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3" name="Text Box 42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4" name="Text Box 42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5" name="Text Box 42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6" name="Text Box 42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7" name="Text Box 42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8" name="Text Box 42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39" name="Text Box 42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0" name="Text Box 42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1" name="Text Box 42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2" name="Text Box 42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3" name="Text Box 42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4" name="Text Box 42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5" name="Text Box 42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6" name="Text Box 42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7" name="Text Box 42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8" name="Text Box 42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49" name="Text Box 42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0" name="Text Box 42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1" name="Text Box 42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2" name="Text Box 42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3" name="Text Box 42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4" name="Text Box 42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5" name="Text Box 42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6" name="Text Box 42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7" name="Text Box 42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8" name="Text Box 42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59" name="Text Box 42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0" name="Text Box 42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1" name="Text Box 42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2" name="Text Box 42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3" name="Text Box 42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4" name="Text Box 42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5" name="Text Box 42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6" name="Text Box 42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7" name="Text Box 42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8" name="Text Box 42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69" name="Text Box 42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0" name="Text Box 42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1" name="Text Box 42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2" name="Text Box 42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3" name="Text Box 42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4" name="Text Box 42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5" name="Text Box 42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6" name="Text Box 42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7" name="Text Box 42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8" name="Text Box 42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79" name="Text Box 42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0" name="Text Box 42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1" name="Text Box 42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2" name="Text Box 42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3" name="Text Box 42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4" name="Text Box 42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5" name="Text Box 42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6" name="Text Box 42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7" name="Text Box 42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8" name="Text Box 42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89" name="Text Box 42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0" name="Text Box 42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1" name="Text Box 42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2" name="Text Box 42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3" name="Text Box 42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4" name="Text Box 42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5" name="Text Box 42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6" name="Text Box 43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7" name="Text Box 43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8" name="Text Box 43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499" name="Text Box 43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0" name="Text Box 43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1" name="Text Box 43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2" name="Text Box 43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3" name="Text Box 43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4" name="Text Box 43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5" name="Text Box 43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6" name="Text Box 43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7" name="Text Box 43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8" name="Text Box 43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09" name="Text Box 43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0" name="Text Box 43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1" name="Text Box 43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2" name="Text Box 43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3" name="Text Box 43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4" name="Text Box 43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5" name="Text Box 43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6" name="Text Box 43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7" name="Text Box 43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8" name="Text Box 43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19" name="Text Box 43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0" name="Text Box 43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1" name="Text Box 43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2" name="Text Box 43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3" name="Text Box 43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4" name="Text Box 43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5" name="Text Box 43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6" name="Text Box 43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7" name="Text Box 43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8" name="Text Box 43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29" name="Text Box 43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0" name="Text Box 43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1" name="Text Box 43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2" name="Text Box 43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3" name="Text Box 43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4" name="Text Box 43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5" name="Text Box 43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6" name="Text Box 43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7" name="Text Box 43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8" name="Text Box 43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39" name="Text Box 43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0" name="Text Box 43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1" name="Text Box 43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2" name="Text Box 43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3" name="Text Box 43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4" name="Text Box 43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5" name="Text Box 43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6" name="Text Box 43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7" name="Text Box 43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8" name="Text Box 43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49" name="Text Box 43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0" name="Text Box 43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1" name="Text Box 43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2" name="Text Box 43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3" name="Text Box 43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4" name="Text Box 43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5" name="Text Box 43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6" name="Text Box 43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7" name="Text Box 43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8" name="Text Box 43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59" name="Text Box 43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0" name="Text Box 43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1" name="Text Box 43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2" name="Text Box 43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3" name="Text Box 43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4" name="Text Box 43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5" name="Text Box 43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6" name="Text Box 43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7" name="Text Box 43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8" name="Text Box 43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69" name="Text Box 43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0" name="Text Box 43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1" name="Text Box 43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2" name="Text Box 43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3" name="Text Box 43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4" name="Text Box 43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5" name="Text Box 43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6" name="Text Box 43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7" name="Text Box 43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8" name="Text Box 43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79" name="Text Box 43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0" name="Text Box 43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1" name="Text Box 43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2" name="Text Box 43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3" name="Text Box 43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4" name="Text Box 43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5" name="Text Box 43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6" name="Text Box 43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7" name="Text Box 43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8" name="Text Box 43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89" name="Text Box 43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0" name="Text Box 43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1" name="Text Box 43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2" name="Text Box 43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3" name="Text Box 43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4" name="Text Box 43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5" name="Text Box 43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6" name="Text Box 44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7" name="Text Box 44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8" name="Text Box 44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599" name="Text Box 44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0" name="Text Box 44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1" name="Text Box 44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2" name="Text Box 44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3" name="Text Box 44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4" name="Text Box 44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5" name="Text Box 44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6" name="Text Box 44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7" name="Text Box 44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8" name="Text Box 44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09" name="Text Box 44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0" name="Text Box 44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1" name="Text Box 44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2" name="Text Box 44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3" name="Text Box 44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4" name="Text Box 44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5" name="Text Box 44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6" name="Text Box 44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7" name="Text Box 44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8" name="Text Box 44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19" name="Text Box 44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0" name="Text Box 44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1" name="Text Box 44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2" name="Text Box 44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3" name="Text Box 44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4" name="Text Box 44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5" name="Text Box 44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6" name="Text Box 44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7" name="Text Box 44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8" name="Text Box 44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29" name="Text Box 44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0" name="Text Box 44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1" name="Text Box 44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2" name="Text Box 44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3" name="Text Box 44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4" name="Text Box 44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5" name="Text Box 44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6" name="Text Box 44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7" name="Text Box 44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8" name="Text Box 44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39" name="Text Box 44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0" name="Text Box 44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1" name="Text Box 44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2" name="Text Box 44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3" name="Text Box 44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4" name="Text Box 44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5" name="Text Box 44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6" name="Text Box 44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7" name="Text Box 44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8" name="Text Box 44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49" name="Text Box 44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0" name="Text Box 44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1" name="Text Box 44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2" name="Text Box 44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3" name="Text Box 44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4" name="Text Box 44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5" name="Text Box 44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6" name="Text Box 44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7" name="Text Box 44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8" name="Text Box 44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59" name="Text Box 44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0" name="Text Box 44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1" name="Text Box 44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2" name="Text Box 44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3" name="Text Box 44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4" name="Text Box 44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5" name="Text Box 44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6" name="Text Box 44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7" name="Text Box 44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8" name="Text Box 44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69" name="Text Box 44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0" name="Text Box 44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1" name="Text Box 44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2" name="Text Box 44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3" name="Text Box 44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4" name="Text Box 44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5" name="Text Box 44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6" name="Text Box 44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7" name="Text Box 44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8" name="Text Box 44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79" name="Text Box 44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0" name="Text Box 44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1" name="Text Box 44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2" name="Text Box 44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3" name="Text Box 44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4" name="Text Box 44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5" name="Text Box 44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6" name="Text Box 44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7" name="Text Box 44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8" name="Text Box 44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89" name="Text Box 44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0" name="Text Box 44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1" name="Text Box 44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2" name="Text Box 44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3" name="Text Box 44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4" name="Text Box 44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5" name="Text Box 44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6" name="Text Box 45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7" name="Text Box 45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8" name="Text Box 45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699" name="Text Box 45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0" name="Text Box 45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1" name="Text Box 45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2" name="Text Box 45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3" name="Text Box 45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4" name="Text Box 45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5" name="Text Box 45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6" name="Text Box 45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7" name="Text Box 45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8" name="Text Box 45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09" name="Text Box 45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0" name="Text Box 45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1" name="Text Box 45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2" name="Text Box 45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3" name="Text Box 45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4" name="Text Box 45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5" name="Text Box 45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6" name="Text Box 45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7" name="Text Box 45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8" name="Text Box 45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19" name="Text Box 45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0" name="Text Box 45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1" name="Text Box 45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2" name="Text Box 45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3" name="Text Box 45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4" name="Text Box 45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5" name="Text Box 45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6" name="Text Box 45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7" name="Text Box 45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8" name="Text Box 45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29" name="Text Box 45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0" name="Text Box 45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1" name="Text Box 45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2" name="Text Box 45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3" name="Text Box 45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4" name="Text Box 45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5" name="Text Box 45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6" name="Text Box 45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7" name="Text Box 45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8" name="Text Box 45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39" name="Text Box 45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0" name="Text Box 45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1" name="Text Box 45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2" name="Text Box 45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3" name="Text Box 45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4" name="Text Box 45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5" name="Text Box 45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6" name="Text Box 45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7" name="Text Box 45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8" name="Text Box 45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49" name="Text Box 45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0" name="Text Box 45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1" name="Text Box 45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2" name="Text Box 45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3" name="Text Box 45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4" name="Text Box 45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5" name="Text Box 45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6" name="Text Box 45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7" name="Text Box 45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8" name="Text Box 45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59" name="Text Box 45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0" name="Text Box 45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1" name="Text Box 45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2" name="Text Box 45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3" name="Text Box 45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4" name="Text Box 45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5" name="Text Box 45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6" name="Text Box 45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7" name="Text Box 45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8" name="Text Box 45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69" name="Text Box 45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0" name="Text Box 45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1" name="Text Box 45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2" name="Text Box 45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3" name="Text Box 45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4" name="Text Box 45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5" name="Text Box 45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6" name="Text Box 45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7" name="Text Box 45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8" name="Text Box 45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79" name="Text Box 45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0" name="Text Box 45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1" name="Text Box 45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2" name="Text Box 45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3" name="Text Box 45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4" name="Text Box 45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5" name="Text Box 45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6" name="Text Box 45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7" name="Text Box 45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8" name="Text Box 45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89" name="Text Box 45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0" name="Text Box 45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1" name="Text Box 45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2" name="Text Box 45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3" name="Text Box 45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4" name="Text Box 45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5" name="Text Box 45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6" name="Text Box 46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7" name="Text Box 46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8" name="Text Box 46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799" name="Text Box 46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0" name="Text Box 46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1" name="Text Box 46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2" name="Text Box 46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3" name="Text Box 46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4" name="Text Box 46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5" name="Text Box 46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6" name="Text Box 46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7" name="Text Box 46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8" name="Text Box 46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09" name="Text Box 46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0" name="Text Box 46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1" name="Text Box 46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2" name="Text Box 46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3" name="Text Box 46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4" name="Text Box 46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5" name="Text Box 46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6" name="Text Box 46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7" name="Text Box 46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8" name="Text Box 46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19" name="Text Box 46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0" name="Text Box 46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1" name="Text Box 46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2" name="Text Box 46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3" name="Text Box 46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4" name="Text Box 46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5" name="Text Box 46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6" name="Text Box 46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7" name="Text Box 46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8" name="Text Box 46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29" name="Text Box 46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0" name="Text Box 46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1" name="Text Box 46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2" name="Text Box 46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3" name="Text Box 46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4" name="Text Box 46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5" name="Text Box 46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6" name="Text Box 46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7" name="Text Box 46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8" name="Text Box 46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39" name="Text Box 46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0" name="Text Box 46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1" name="Text Box 46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2" name="Text Box 46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3" name="Text Box 46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4" name="Text Box 46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5" name="Text Box 46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6" name="Text Box 46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7" name="Text Box 46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8" name="Text Box 46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49" name="Text Box 46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0" name="Text Box 46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1" name="Text Box 46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2" name="Text Box 46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3" name="Text Box 46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4" name="Text Box 46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5" name="Text Box 46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6" name="Text Box 46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7" name="Text Box 46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8" name="Text Box 46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59" name="Text Box 46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0" name="Text Box 46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1" name="Text Box 46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2" name="Text Box 46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3" name="Text Box 46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4" name="Text Box 46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5" name="Text Box 46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6" name="Text Box 46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7" name="Text Box 46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8" name="Text Box 46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69" name="Text Box 46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0" name="Text Box 46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1" name="Text Box 46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2" name="Text Box 46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3" name="Text Box 46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4" name="Text Box 46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5" name="Text Box 46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6" name="Text Box 46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7" name="Text Box 46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8" name="Text Box 46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79" name="Text Box 46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0" name="Text Box 46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1" name="Text Box 46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2" name="Text Box 46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3" name="Text Box 46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4" name="Text Box 46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5" name="Text Box 46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6" name="Text Box 46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7" name="Text Box 46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8" name="Text Box 46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89" name="Text Box 46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0" name="Text Box 46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1" name="Text Box 46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2" name="Text Box 46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3" name="Text Box 46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4" name="Text Box 46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5" name="Text Box 46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6" name="Text Box 47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7" name="Text Box 47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8" name="Text Box 47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899" name="Text Box 47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0" name="Text Box 47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1" name="Text Box 47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2" name="Text Box 47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3" name="Text Box 47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4" name="Text Box 47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5" name="Text Box 47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6" name="Text Box 47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7" name="Text Box 47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8" name="Text Box 47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09" name="Text Box 47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0" name="Text Box 47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1" name="Text Box 47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2" name="Text Box 47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3" name="Text Box 47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4" name="Text Box 47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5" name="Text Box 47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6" name="Text Box 47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7" name="Text Box 47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8" name="Text Box 47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19" name="Text Box 47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0" name="Text Box 47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1" name="Text Box 47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2" name="Text Box 47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3" name="Text Box 47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4" name="Text Box 47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5" name="Text Box 47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6" name="Text Box 47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7" name="Text Box 47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8" name="Text Box 47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29" name="Text Box 47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0" name="Text Box 47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1" name="Text Box 47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2" name="Text Box 47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3" name="Text Box 47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4" name="Text Box 47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5" name="Text Box 47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6" name="Text Box 47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7" name="Text Box 47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8" name="Text Box 47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39" name="Text Box 47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0" name="Text Box 47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1" name="Text Box 47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2" name="Text Box 47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3" name="Text Box 47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4" name="Text Box 47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5" name="Text Box 47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6" name="Text Box 47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7" name="Text Box 47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8" name="Text Box 47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49" name="Text Box 47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0" name="Text Box 47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1" name="Text Box 47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2" name="Text Box 47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3" name="Text Box 47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4" name="Text Box 47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5" name="Text Box 47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6" name="Text Box 47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7" name="Text Box 47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8" name="Text Box 47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59" name="Text Box 47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0" name="Text Box 47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1" name="Text Box 47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2" name="Text Box 47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3" name="Text Box 47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4" name="Text Box 47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5" name="Text Box 47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6" name="Text Box 47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7" name="Text Box 47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8" name="Text Box 47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69" name="Text Box 47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0" name="Text Box 47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1" name="Text Box 47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2" name="Text Box 47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3" name="Text Box 47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4" name="Text Box 47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5" name="Text Box 47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6" name="Text Box 47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7" name="Text Box 47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8" name="Text Box 47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79" name="Text Box 47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0" name="Text Box 47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1" name="Text Box 47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2" name="Text Box 47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3" name="Text Box 47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4" name="Text Box 47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5" name="Text Box 47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6" name="Text Box 47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7" name="Text Box 47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8" name="Text Box 47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89" name="Text Box 47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0" name="Text Box 47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1" name="Text Box 47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2" name="Text Box 47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3" name="Text Box 47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4" name="Text Box 47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5" name="Text Box 47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6" name="Text Box 48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7" name="Text Box 48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8" name="Text Box 48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4999" name="Text Box 48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0" name="Text Box 48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1" name="Text Box 48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2" name="Text Box 48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3" name="Text Box 48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4" name="Text Box 48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5" name="Text Box 48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6" name="Text Box 48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7" name="Text Box 48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8" name="Text Box 48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09" name="Text Box 48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0" name="Text Box 48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1" name="Text Box 48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2" name="Text Box 48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3" name="Text Box 48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4" name="Text Box 48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5" name="Text Box 48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6" name="Text Box 48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7" name="Text Box 48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8" name="Text Box 48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19" name="Text Box 48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0" name="Text Box 48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1" name="Text Box 48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2" name="Text Box 48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3" name="Text Box 48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4" name="Text Box 48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5" name="Text Box 48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6" name="Text Box 48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7" name="Text Box 48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8" name="Text Box 48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29" name="Text Box 48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0" name="Text Box 48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1" name="Text Box 48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2" name="Text Box 48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3" name="Text Box 48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4" name="Text Box 48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5" name="Text Box 48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6" name="Text Box 48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7" name="Text Box 48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8" name="Text Box 48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39" name="Text Box 48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0" name="Text Box 48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1" name="Text Box 48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2" name="Text Box 48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3" name="Text Box 48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4" name="Text Box 48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5" name="Text Box 48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6" name="Text Box 48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7" name="Text Box 48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8" name="Text Box 48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49" name="Text Box 48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0" name="Text Box 48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1" name="Text Box 48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2" name="Text Box 48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3" name="Text Box 48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4" name="Text Box 48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5" name="Text Box 48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6" name="Text Box 48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7" name="Text Box 48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8" name="Text Box 48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59" name="Text Box 48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0" name="Text Box 48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1" name="Text Box 48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2" name="Text Box 48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3" name="Text Box 48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4" name="Text Box 48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5" name="Text Box 48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6" name="Text Box 48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7" name="Text Box 48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8" name="Text Box 48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69" name="Text Box 48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0" name="Text Box 48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1" name="Text Box 48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2" name="Text Box 48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3" name="Text Box 48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4" name="Text Box 48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5" name="Text Box 48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6" name="Text Box 48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7" name="Text Box 48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8" name="Text Box 48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79" name="Text Box 48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0" name="Text Box 48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1" name="Text Box 48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2" name="Text Box 48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3" name="Text Box 48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4" name="Text Box 48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5" name="Text Box 48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6" name="Text Box 48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7" name="Text Box 48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8" name="Text Box 48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89" name="Text Box 48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0" name="Text Box 48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1" name="Text Box 48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2" name="Text Box 48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3" name="Text Box 48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4" name="Text Box 48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5" name="Text Box 48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6" name="Text Box 49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7" name="Text Box 49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8" name="Text Box 49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099" name="Text Box 49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0" name="Text Box 49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1" name="Text Box 49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2" name="Text Box 49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3" name="Text Box 49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4" name="Text Box 49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5" name="Text Box 49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6" name="Text Box 49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7" name="Text Box 49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8" name="Text Box 49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09" name="Text Box 49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0" name="Text Box 49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1" name="Text Box 49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2" name="Text Box 49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3" name="Text Box 49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4" name="Text Box 49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5" name="Text Box 49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6" name="Text Box 49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7" name="Text Box 49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8" name="Text Box 49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19" name="Text Box 49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0" name="Text Box 49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1" name="Text Box 49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2" name="Text Box 49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3" name="Text Box 49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4" name="Text Box 49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5" name="Text Box 49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6" name="Text Box 49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7" name="Text Box 49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8" name="Text Box 49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29" name="Text Box 49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0" name="Text Box 49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1" name="Text Box 49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2" name="Text Box 49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3" name="Text Box 49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4" name="Text Box 49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5" name="Text Box 49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6" name="Text Box 49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7" name="Text Box 49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8" name="Text Box 49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39" name="Text Box 49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0" name="Text Box 49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1" name="Text Box 49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2" name="Text Box 49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3" name="Text Box 49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4" name="Text Box 49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5" name="Text Box 49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6" name="Text Box 49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7" name="Text Box 49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8" name="Text Box 49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49" name="Text Box 49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0" name="Text Box 49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1" name="Text Box 49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2" name="Text Box 49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3" name="Text Box 49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4" name="Text Box 49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5" name="Text Box 49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6" name="Text Box 49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7" name="Text Box 49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8" name="Text Box 49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59" name="Text Box 49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0" name="Text Box 49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1" name="Text Box 49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2" name="Text Box 49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3" name="Text Box 49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4" name="Text Box 49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5" name="Text Box 49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6" name="Text Box 49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7" name="Text Box 49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8" name="Text Box 49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69" name="Text Box 49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0" name="Text Box 49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1" name="Text Box 49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2" name="Text Box 49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3" name="Text Box 49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4" name="Text Box 49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5" name="Text Box 49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6" name="Text Box 498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7" name="Text Box 498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8" name="Text Box 498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79" name="Text Box 498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0" name="Text Box 498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1" name="Text Box 498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2" name="Text Box 498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3" name="Text Box 498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4" name="Text Box 498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5" name="Text Box 498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6" name="Text Box 499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7" name="Text Box 499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8" name="Text Box 499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89" name="Text Box 499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0" name="Text Box 499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1" name="Text Box 499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2" name="Text Box 499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3" name="Text Box 499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4" name="Text Box 499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5" name="Text Box 499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6" name="Text Box 500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7" name="Text Box 500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8" name="Text Box 500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199" name="Text Box 500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0" name="Text Box 500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1" name="Text Box 500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2" name="Text Box 500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3" name="Text Box 500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4" name="Text Box 500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5" name="Text Box 500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6" name="Text Box 501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7" name="Text Box 501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8" name="Text Box 501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09" name="Text Box 501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0" name="Text Box 501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1" name="Text Box 501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2" name="Text Box 501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3" name="Text Box 501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4" name="Text Box 501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5" name="Text Box 501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6" name="Text Box 502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7" name="Text Box 502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8" name="Text Box 502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19" name="Text Box 502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0" name="Text Box 502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1" name="Text Box 502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2" name="Text Box 502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3" name="Text Box 502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4" name="Text Box 502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5" name="Text Box 502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6" name="Text Box 503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7" name="Text Box 503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8" name="Text Box 503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29" name="Text Box 503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0" name="Text Box 503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1" name="Text Box 503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2" name="Text Box 503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3" name="Text Box 503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4" name="Text Box 503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5" name="Text Box 503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6" name="Text Box 504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7" name="Text Box 504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8" name="Text Box 504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39" name="Text Box 504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0" name="Text Box 504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1" name="Text Box 504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2" name="Text Box 504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3" name="Text Box 504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4" name="Text Box 504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5" name="Text Box 504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6" name="Text Box 505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7" name="Text Box 505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8" name="Text Box 505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49" name="Text Box 505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0" name="Text Box 505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1" name="Text Box 505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2" name="Text Box 505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3" name="Text Box 505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4" name="Text Box 505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5" name="Text Box 505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6" name="Text Box 506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7" name="Text Box 506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8" name="Text Box 506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59" name="Text Box 506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0" name="Text Box 506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1" name="Text Box 506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2" name="Text Box 506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3" name="Text Box 506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4" name="Text Box 506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5" name="Text Box 506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6" name="Text Box 5070"/>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7" name="Text Box 5071"/>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8" name="Text Box 5072"/>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69" name="Text Box 5073"/>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70" name="Text Box 5074"/>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71" name="Text Box 5075"/>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72" name="Text Box 5076"/>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73" name="Text Box 5077"/>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74" name="Text Box 5078"/>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313</xdr:row>
      <xdr:rowOff>0</xdr:rowOff>
    </xdr:from>
    <xdr:to>
      <xdr:col>4</xdr:col>
      <xdr:colOff>85725</xdr:colOff>
      <xdr:row>314</xdr:row>
      <xdr:rowOff>19048</xdr:rowOff>
    </xdr:to>
    <xdr:sp macro="" textlink="">
      <xdr:nvSpPr>
        <xdr:cNvPr id="5275" name="Text Box 5079"/>
        <xdr:cNvSpPr txBox="1">
          <a:spLocks noChangeArrowheads="1"/>
        </xdr:cNvSpPr>
      </xdr:nvSpPr>
      <xdr:spPr bwMode="auto">
        <a:xfrm>
          <a:off x="4686300" y="59626500"/>
          <a:ext cx="85725" cy="209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990</xdr:row>
      <xdr:rowOff>0</xdr:rowOff>
    </xdr:from>
    <xdr:ext cx="85725" cy="205409"/>
    <xdr:sp macro="" textlink="">
      <xdr:nvSpPr>
        <xdr:cNvPr id="5276" name="Text Box 25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77" name="Text Box 25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78" name="Text Box 25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79" name="Text Box 25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0" name="Text Box 25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1" name="Text Box 25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2" name="Text Box 25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3" name="Text Box 25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4" name="Text Box 25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5" name="Text Box 25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6" name="Text Box 25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7" name="Text Box 25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8" name="Text Box 25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89" name="Text Box 25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0" name="Text Box 26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1" name="Text Box 26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2" name="Text Box 26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3" name="Text Box 26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4" name="Text Box 26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5" name="Text Box 26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6" name="Text Box 26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7" name="Text Box 26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8" name="Text Box 26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299" name="Text Box 26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0" name="Text Box 26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1" name="Text Box 26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2" name="Text Box 26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3" name="Text Box 26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4" name="Text Box 26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5" name="Text Box 26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6" name="Text Box 26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7" name="Text Box 26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8" name="Text Box 26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09" name="Text Box 26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0" name="Text Box 26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1" name="Text Box 26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2" name="Text Box 26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3" name="Text Box 26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4" name="Text Box 26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5" name="Text Box 26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6" name="Text Box 26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7" name="Text Box 26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8" name="Text Box 26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19" name="Text Box 26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0" name="Text Box 26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1" name="Text Box 26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2" name="Text Box 26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3" name="Text Box 26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4" name="Text Box 26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5" name="Text Box 26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6" name="Text Box 26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7" name="Text Box 26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8" name="Text Box 26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29" name="Text Box 26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0" name="Text Box 26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1" name="Text Box 26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2" name="Text Box 26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3" name="Text Box 26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4" name="Text Box 26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5" name="Text Box 26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6" name="Text Box 26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7" name="Text Box 26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8" name="Text Box 26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39" name="Text Box 26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0" name="Text Box 26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1" name="Text Box 26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2" name="Text Box 26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3" name="Text Box 26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4" name="Text Box 26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5" name="Text Box 26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6" name="Text Box 26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7" name="Text Box 26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8" name="Text Box 27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49" name="Text Box 27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0" name="Text Box 27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1" name="Text Box 27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2" name="Text Box 27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3" name="Text Box 27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4" name="Text Box 27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5" name="Text Box 27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6" name="Text Box 27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7" name="Text Box 27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8" name="Text Box 27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59" name="Text Box 27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0" name="Text Box 27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1" name="Text Box 27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2" name="Text Box 27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3" name="Text Box 27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4" name="Text Box 27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5" name="Text Box 27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6" name="Text Box 27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7" name="Text Box 27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8" name="Text Box 27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69" name="Text Box 27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0" name="Text Box 27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1" name="Text Box 27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2" name="Text Box 27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3" name="Text Box 27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4" name="Text Box 27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5" name="Text Box 27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6" name="Text Box 27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7" name="Text Box 27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8" name="Text Box 27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79" name="Text Box 27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0" name="Text Box 27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1" name="Text Box 27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2" name="Text Box 27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3" name="Text Box 27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4" name="Text Box 27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5" name="Text Box 27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6" name="Text Box 27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7" name="Text Box 27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8" name="Text Box 27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89" name="Text Box 27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0" name="Text Box 27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1" name="Text Box 27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2" name="Text Box 27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3" name="Text Box 27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4" name="Text Box 27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5" name="Text Box 27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6" name="Text Box 27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7" name="Text Box 27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8" name="Text Box 27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399" name="Text Box 27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0" name="Text Box 27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1" name="Text Box 27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2" name="Text Box 27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3" name="Text Box 27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4" name="Text Box 27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5" name="Text Box 27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6" name="Text Box 27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7" name="Text Box 27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8" name="Text Box 27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09" name="Text Box 27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0" name="Text Box 27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1" name="Text Box 27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2" name="Text Box 27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3" name="Text Box 27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4" name="Text Box 27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5" name="Text Box 27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6" name="Text Box 27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7" name="Text Box 27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8" name="Text Box 27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19" name="Text Box 27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0" name="Text Box 27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1" name="Text Box 27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2" name="Text Box 27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3" name="Text Box 27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4" name="Text Box 27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5" name="Text Box 27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6" name="Text Box 27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7" name="Text Box 27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8" name="Text Box 27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29" name="Text Box 27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0" name="Text Box 27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1" name="Text Box 27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2" name="Text Box 27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3" name="Text Box 27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4" name="Text Box 27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5" name="Text Box 27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6" name="Text Box 27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7" name="Text Box 27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8" name="Text Box 27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39" name="Text Box 27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0" name="Text Box 27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1" name="Text Box 27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2" name="Text Box 27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3" name="Text Box 27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4" name="Text Box 27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5" name="Text Box 27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6" name="Text Box 27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7" name="Text Box 27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8" name="Text Box 28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49" name="Text Box 28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0" name="Text Box 28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1" name="Text Box 28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2" name="Text Box 28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3" name="Text Box 28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4" name="Text Box 28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5" name="Text Box 28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6" name="Text Box 28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7" name="Text Box 28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8" name="Text Box 28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59" name="Text Box 28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0" name="Text Box 28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1" name="Text Box 28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2" name="Text Box 28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3" name="Text Box 28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4" name="Text Box 28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5" name="Text Box 28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6" name="Text Box 28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7" name="Text Box 28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8" name="Text Box 28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69" name="Text Box 28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0" name="Text Box 28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1" name="Text Box 28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2" name="Text Box 28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3" name="Text Box 28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4" name="Text Box 28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5" name="Text Box 28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6" name="Text Box 28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7" name="Text Box 28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8" name="Text Box 28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79" name="Text Box 28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0" name="Text Box 28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1" name="Text Box 28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2" name="Text Box 28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3" name="Text Box 28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4" name="Text Box 28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5" name="Text Box 28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6" name="Text Box 28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7" name="Text Box 28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8" name="Text Box 28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89" name="Text Box 28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0" name="Text Box 28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1" name="Text Box 28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2" name="Text Box 28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3" name="Text Box 28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4" name="Text Box 28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5" name="Text Box 28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6" name="Text Box 28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7" name="Text Box 28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8" name="Text Box 28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499" name="Text Box 28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0" name="Text Box 28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1" name="Text Box 28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2" name="Text Box 28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3" name="Text Box 28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4" name="Text Box 28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5" name="Text Box 28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6" name="Text Box 28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7" name="Text Box 28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8" name="Text Box 28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09" name="Text Box 28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0" name="Text Box 28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1" name="Text Box 28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2" name="Text Box 28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3" name="Text Box 28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4" name="Text Box 28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5" name="Text Box 28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6" name="Text Box 28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7" name="Text Box 28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8" name="Text Box 28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19" name="Text Box 28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0" name="Text Box 28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1" name="Text Box 28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2" name="Text Box 28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3" name="Text Box 28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4" name="Text Box 28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5" name="Text Box 28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6" name="Text Box 28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7" name="Text Box 28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8" name="Text Box 28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29" name="Text Box 28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0" name="Text Box 28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1" name="Text Box 28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2" name="Text Box 28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3" name="Text Box 28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4" name="Text Box 28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5" name="Text Box 28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6" name="Text Box 28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7" name="Text Box 28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8" name="Text Box 28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39" name="Text Box 28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0" name="Text Box 28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1" name="Text Box 28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2" name="Text Box 28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3" name="Text Box 28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4" name="Text Box 28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5" name="Text Box 28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6" name="Text Box 28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7" name="Text Box 28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8" name="Text Box 29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49" name="Text Box 29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0" name="Text Box 29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1" name="Text Box 29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2" name="Text Box 29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3" name="Text Box 29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4" name="Text Box 29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5" name="Text Box 29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6" name="Text Box 29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7" name="Text Box 29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8" name="Text Box 29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59" name="Text Box 29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0" name="Text Box 29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1" name="Text Box 29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2" name="Text Box 29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3" name="Text Box 29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4" name="Text Box 29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5" name="Text Box 29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6" name="Text Box 29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7" name="Text Box 29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8" name="Text Box 29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69" name="Text Box 29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0" name="Text Box 29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1" name="Text Box 29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2" name="Text Box 29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3" name="Text Box 29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4" name="Text Box 29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5" name="Text Box 29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6" name="Text Box 29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7" name="Text Box 29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8" name="Text Box 29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79" name="Text Box 29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0" name="Text Box 29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1" name="Text Box 29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2" name="Text Box 29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3" name="Text Box 29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4" name="Text Box 29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5" name="Text Box 29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6" name="Text Box 29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7" name="Text Box 29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8" name="Text Box 29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89" name="Text Box 29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0" name="Text Box 29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1" name="Text Box 29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2" name="Text Box 29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3" name="Text Box 29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4" name="Text Box 29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5" name="Text Box 29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6" name="Text Box 29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7" name="Text Box 29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8" name="Text Box 29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599" name="Text Box 29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0" name="Text Box 29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1" name="Text Box 29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2" name="Text Box 29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3" name="Text Box 29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4" name="Text Box 29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5" name="Text Box 29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6" name="Text Box 29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7" name="Text Box 29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8" name="Text Box 29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09" name="Text Box 29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0" name="Text Box 29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1" name="Text Box 29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2" name="Text Box 29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3" name="Text Box 29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4" name="Text Box 29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5" name="Text Box 29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6" name="Text Box 29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7" name="Text Box 29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8" name="Text Box 29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19" name="Text Box 29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0" name="Text Box 29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1" name="Text Box 29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2" name="Text Box 29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3" name="Text Box 29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4" name="Text Box 29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5" name="Text Box 29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6" name="Text Box 29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7" name="Text Box 29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8" name="Text Box 29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29" name="Text Box 29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0" name="Text Box 29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1" name="Text Box 29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2" name="Text Box 29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3" name="Text Box 29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4" name="Text Box 29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5" name="Text Box 29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6" name="Text Box 29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7" name="Text Box 29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8" name="Text Box 29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39" name="Text Box 29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0" name="Text Box 29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1" name="Text Box 29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2" name="Text Box 29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3" name="Text Box 29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4" name="Text Box 29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5" name="Text Box 29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6" name="Text Box 29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7" name="Text Box 29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8" name="Text Box 30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49" name="Text Box 30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0" name="Text Box 30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1" name="Text Box 30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2" name="Text Box 30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3" name="Text Box 30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4" name="Text Box 30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5" name="Text Box 30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6" name="Text Box 30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7" name="Text Box 30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8" name="Text Box 30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59" name="Text Box 30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0" name="Text Box 30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1" name="Text Box 30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2" name="Text Box 30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3" name="Text Box 30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4" name="Text Box 30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5" name="Text Box 30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6" name="Text Box 30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7" name="Text Box 30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8" name="Text Box 30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69" name="Text Box 30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0" name="Text Box 30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1" name="Text Box 30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2" name="Text Box 30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3" name="Text Box 30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4" name="Text Box 30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5" name="Text Box 30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6" name="Text Box 30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7" name="Text Box 30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8" name="Text Box 30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79" name="Text Box 30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0" name="Text Box 30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1" name="Text Box 30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2" name="Text Box 30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3" name="Text Box 30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4" name="Text Box 30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5" name="Text Box 30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6" name="Text Box 30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7" name="Text Box 30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8" name="Text Box 30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89" name="Text Box 30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0" name="Text Box 30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1" name="Text Box 30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2" name="Text Box 30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3" name="Text Box 30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4" name="Text Box 30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5" name="Text Box 30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6" name="Text Box 30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7" name="Text Box 30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8" name="Text Box 30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699" name="Text Box 30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0" name="Text Box 30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1" name="Text Box 30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2" name="Text Box 30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3" name="Text Box 30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4" name="Text Box 30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5" name="Text Box 30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6" name="Text Box 30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7" name="Text Box 30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8" name="Text Box 30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09" name="Text Box 30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0" name="Text Box 30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1" name="Text Box 30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2" name="Text Box 30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3" name="Text Box 30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4" name="Text Box 30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5" name="Text Box 30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6" name="Text Box 30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7" name="Text Box 30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8" name="Text Box 30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19" name="Text Box 30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0" name="Text Box 30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1" name="Text Box 30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2" name="Text Box 30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3" name="Text Box 30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4" name="Text Box 30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5" name="Text Box 30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6" name="Text Box 30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7" name="Text Box 30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8" name="Text Box 30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29" name="Text Box 30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0" name="Text Box 30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1" name="Text Box 30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2" name="Text Box 30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3" name="Text Box 30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4" name="Text Box 30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5" name="Text Box 30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6" name="Text Box 30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7" name="Text Box 30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8" name="Text Box 30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39" name="Text Box 30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0" name="Text Box 30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1" name="Text Box 30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2" name="Text Box 30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3" name="Text Box 30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4" name="Text Box 30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5" name="Text Box 30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6" name="Text Box 30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7" name="Text Box 30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8" name="Text Box 31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49" name="Text Box 31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0" name="Text Box 31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1" name="Text Box 31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2" name="Text Box 31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3" name="Text Box 31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4" name="Text Box 31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5" name="Text Box 31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6" name="Text Box 31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7" name="Text Box 31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8" name="Text Box 31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59" name="Text Box 31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0" name="Text Box 31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1" name="Text Box 31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2" name="Text Box 31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3" name="Text Box 31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4" name="Text Box 31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5" name="Text Box 31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6" name="Text Box 31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7" name="Text Box 31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8" name="Text Box 31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69" name="Text Box 31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0" name="Text Box 31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1" name="Text Box 31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2" name="Text Box 31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3" name="Text Box 31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4" name="Text Box 31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5" name="Text Box 31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6" name="Text Box 31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7" name="Text Box 31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8" name="Text Box 31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79" name="Text Box 31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0" name="Text Box 31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1" name="Text Box 31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2" name="Text Box 31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3" name="Text Box 31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4" name="Text Box 31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5" name="Text Box 31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6" name="Text Box 31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7" name="Text Box 31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8" name="Text Box 31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89" name="Text Box 31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0" name="Text Box 31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1" name="Text Box 31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2" name="Text Box 31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3" name="Text Box 31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4" name="Text Box 31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5" name="Text Box 31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6" name="Text Box 31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7" name="Text Box 31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8" name="Text Box 31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799" name="Text Box 31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0" name="Text Box 31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1" name="Text Box 31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2" name="Text Box 31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3" name="Text Box 31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4" name="Text Box 31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5" name="Text Box 31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6" name="Text Box 31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7" name="Text Box 31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8" name="Text Box 31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09" name="Text Box 31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0" name="Text Box 31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1" name="Text Box 31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2" name="Text Box 31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3" name="Text Box 31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4" name="Text Box 31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5" name="Text Box 31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6" name="Text Box 31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7" name="Text Box 31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8" name="Text Box 31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19" name="Text Box 31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0" name="Text Box 31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1" name="Text Box 31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2" name="Text Box 31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3" name="Text Box 31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4" name="Text Box 31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5" name="Text Box 31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6" name="Text Box 31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7" name="Text Box 31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8" name="Text Box 31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29" name="Text Box 31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0" name="Text Box 31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1" name="Text Box 31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2" name="Text Box 31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3" name="Text Box 31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4" name="Text Box 31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5" name="Text Box 31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6" name="Text Box 31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7" name="Text Box 31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8" name="Text Box 31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39" name="Text Box 31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0" name="Text Box 31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1" name="Text Box 31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2" name="Text Box 31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3" name="Text Box 31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4" name="Text Box 31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5" name="Text Box 31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6" name="Text Box 31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7" name="Text Box 31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8" name="Text Box 32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49" name="Text Box 32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0" name="Text Box 32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1" name="Text Box 32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2" name="Text Box 32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3" name="Text Box 32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4" name="Text Box 32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5" name="Text Box 32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6" name="Text Box 32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7" name="Text Box 32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8" name="Text Box 32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59" name="Text Box 32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0" name="Text Box 32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1" name="Text Box 32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2" name="Text Box 32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3" name="Text Box 32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4" name="Text Box 32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5" name="Text Box 32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6" name="Text Box 32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7" name="Text Box 32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8" name="Text Box 32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69" name="Text Box 32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0" name="Text Box 32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1" name="Text Box 32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2" name="Text Box 32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3" name="Text Box 32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4" name="Text Box 32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5" name="Text Box 32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6" name="Text Box 32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7" name="Text Box 32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8" name="Text Box 32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79" name="Text Box 32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0" name="Text Box 32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1" name="Text Box 32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2" name="Text Box 32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3" name="Text Box 32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4" name="Text Box 32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5" name="Text Box 32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6" name="Text Box 32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7" name="Text Box 32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8" name="Text Box 32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89" name="Text Box 32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0" name="Text Box 32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1" name="Text Box 32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2" name="Text Box 32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3" name="Text Box 32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4" name="Text Box 32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5" name="Text Box 32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6" name="Text Box 32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7" name="Text Box 32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8" name="Text Box 32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899" name="Text Box 32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0" name="Text Box 32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1" name="Text Box 32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2" name="Text Box 32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3" name="Text Box 32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4" name="Text Box 32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5" name="Text Box 32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6" name="Text Box 32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7" name="Text Box 32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8" name="Text Box 32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09" name="Text Box 32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0" name="Text Box 32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1" name="Text Box 32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2" name="Text Box 32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3" name="Text Box 32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4" name="Text Box 32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5" name="Text Box 32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6" name="Text Box 32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7" name="Text Box 32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8" name="Text Box 32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19" name="Text Box 32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0" name="Text Box 32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1" name="Text Box 32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2" name="Text Box 32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3" name="Text Box 32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4" name="Text Box 32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5" name="Text Box 32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6" name="Text Box 32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7" name="Text Box 32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8" name="Text Box 32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29" name="Text Box 32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0" name="Text Box 32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1" name="Text Box 32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2" name="Text Box 32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3" name="Text Box 32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4" name="Text Box 32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5" name="Text Box 32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6" name="Text Box 32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7" name="Text Box 32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8" name="Text Box 32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39" name="Text Box 32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0" name="Text Box 32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1" name="Text Box 32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2" name="Text Box 32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3" name="Text Box 32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4" name="Text Box 32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5" name="Text Box 32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6" name="Text Box 32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7" name="Text Box 32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8" name="Text Box 33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49" name="Text Box 33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0" name="Text Box 33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1" name="Text Box 33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2" name="Text Box 33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3" name="Text Box 33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4" name="Text Box 33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5" name="Text Box 33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6" name="Text Box 33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7" name="Text Box 33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8" name="Text Box 33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59" name="Text Box 33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0" name="Text Box 33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1" name="Text Box 33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2" name="Text Box 33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3" name="Text Box 33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4" name="Text Box 33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5" name="Text Box 33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6" name="Text Box 33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7" name="Text Box 33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8" name="Text Box 33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69" name="Text Box 33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0" name="Text Box 33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1" name="Text Box 33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2" name="Text Box 33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3" name="Text Box 33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4" name="Text Box 33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5" name="Text Box 33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6" name="Text Box 33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7" name="Text Box 33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8" name="Text Box 33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79" name="Text Box 33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0" name="Text Box 33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1" name="Text Box 33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2" name="Text Box 33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3" name="Text Box 33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4" name="Text Box 33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5" name="Text Box 33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6" name="Text Box 33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7" name="Text Box 33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8" name="Text Box 33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89" name="Text Box 33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0" name="Text Box 33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1" name="Text Box 33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2" name="Text Box 33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3" name="Text Box 33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4" name="Text Box 33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5" name="Text Box 33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6" name="Text Box 33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7" name="Text Box 33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8" name="Text Box 33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5999" name="Text Box 33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0" name="Text Box 33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1" name="Text Box 33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2" name="Text Box 33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3" name="Text Box 33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4" name="Text Box 33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5" name="Text Box 33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6" name="Text Box 33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7" name="Text Box 33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8" name="Text Box 33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09" name="Text Box 33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0" name="Text Box 33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1" name="Text Box 33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2" name="Text Box 33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3" name="Text Box 33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4" name="Text Box 33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5" name="Text Box 33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6" name="Text Box 33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7" name="Text Box 33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8" name="Text Box 33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19" name="Text Box 33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0" name="Text Box 33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1" name="Text Box 33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2" name="Text Box 33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3" name="Text Box 33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4" name="Text Box 33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5" name="Text Box 33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6" name="Text Box 33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7" name="Text Box 33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8" name="Text Box 33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29" name="Text Box 33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0" name="Text Box 33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1" name="Text Box 33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2" name="Text Box 33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3" name="Text Box 33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4" name="Text Box 33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5" name="Text Box 33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6" name="Text Box 33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7" name="Text Box 33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8" name="Text Box 33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39" name="Text Box 33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0" name="Text Box 33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1" name="Text Box 33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2" name="Text Box 33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3" name="Text Box 33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4" name="Text Box 33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5" name="Text Box 33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6" name="Text Box 33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7" name="Text Box 33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8" name="Text Box 34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49" name="Text Box 34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0" name="Text Box 34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1" name="Text Box 34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2" name="Text Box 34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3" name="Text Box 34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4" name="Text Box 34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5" name="Text Box 34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6" name="Text Box 34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7" name="Text Box 34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8" name="Text Box 34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59" name="Text Box 34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0" name="Text Box 34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1" name="Text Box 34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2" name="Text Box 34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3" name="Text Box 34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4" name="Text Box 34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5" name="Text Box 34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6" name="Text Box 34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7" name="Text Box 34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8" name="Text Box 34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69" name="Text Box 34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0" name="Text Box 34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1" name="Text Box 34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2" name="Text Box 34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3" name="Text Box 34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4" name="Text Box 34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5" name="Text Box 34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6" name="Text Box 34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7" name="Text Box 34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8" name="Text Box 34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79" name="Text Box 34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0" name="Text Box 34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1" name="Text Box 34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2" name="Text Box 34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3" name="Text Box 34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4" name="Text Box 34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5" name="Text Box 34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6" name="Text Box 34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7" name="Text Box 34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8" name="Text Box 34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89" name="Text Box 34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0" name="Text Box 34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1" name="Text Box 34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2" name="Text Box 34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3" name="Text Box 34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4" name="Text Box 34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5" name="Text Box 34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6" name="Text Box 34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7" name="Text Box 34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8" name="Text Box 34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099" name="Text Box 34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0" name="Text Box 34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1" name="Text Box 34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2" name="Text Box 34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3" name="Text Box 34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4" name="Text Box 34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5" name="Text Box 34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6" name="Text Box 34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7" name="Text Box 34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8" name="Text Box 34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09" name="Text Box 34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0" name="Text Box 34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1" name="Text Box 34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2" name="Text Box 34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3" name="Text Box 34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4" name="Text Box 34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5" name="Text Box 34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6" name="Text Box 34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7" name="Text Box 34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8" name="Text Box 34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19" name="Text Box 34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0" name="Text Box 34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1" name="Text Box 34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2" name="Text Box 34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3" name="Text Box 34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4" name="Text Box 34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5" name="Text Box 34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6" name="Text Box 34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7" name="Text Box 34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8" name="Text Box 34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29" name="Text Box 34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0" name="Text Box 34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1" name="Text Box 34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2" name="Text Box 34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3" name="Text Box 34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4" name="Text Box 34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5" name="Text Box 34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6" name="Text Box 34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7" name="Text Box 34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8" name="Text Box 34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39" name="Text Box 34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0" name="Text Box 34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1" name="Text Box 34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2" name="Text Box 34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3" name="Text Box 34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4" name="Text Box 34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5" name="Text Box 34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6" name="Text Box 34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7" name="Text Box 34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8" name="Text Box 35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49" name="Text Box 35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0" name="Text Box 35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1" name="Text Box 35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2" name="Text Box 35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3" name="Text Box 35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4" name="Text Box 35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5" name="Text Box 35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6" name="Text Box 35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7" name="Text Box 35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8" name="Text Box 35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59" name="Text Box 35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0" name="Text Box 35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1" name="Text Box 35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2" name="Text Box 35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3" name="Text Box 35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4" name="Text Box 35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5" name="Text Box 35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6" name="Text Box 35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7" name="Text Box 35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8" name="Text Box 35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69" name="Text Box 35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0" name="Text Box 35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1" name="Text Box 35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2" name="Text Box 35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3" name="Text Box 35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4" name="Text Box 35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5" name="Text Box 35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6" name="Text Box 35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7" name="Text Box 35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8" name="Text Box 35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79" name="Text Box 35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0" name="Text Box 35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1" name="Text Box 35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2" name="Text Box 35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3" name="Text Box 35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4" name="Text Box 35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5" name="Text Box 35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6" name="Text Box 35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7" name="Text Box 35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8" name="Text Box 35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89" name="Text Box 35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0" name="Text Box 35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1" name="Text Box 35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2" name="Text Box 35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3" name="Text Box 35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4" name="Text Box 35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5" name="Text Box 35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6" name="Text Box 35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7" name="Text Box 35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8" name="Text Box 35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199" name="Text Box 35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0" name="Text Box 35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1" name="Text Box 35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2" name="Text Box 35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3" name="Text Box 35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4" name="Text Box 35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5" name="Text Box 35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6" name="Text Box 35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7" name="Text Box 35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8" name="Text Box 35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09" name="Text Box 35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0" name="Text Box 35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1" name="Text Box 35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2" name="Text Box 35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3" name="Text Box 35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4" name="Text Box 35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5" name="Text Box 35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6" name="Text Box 35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7" name="Text Box 35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8" name="Text Box 35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19" name="Text Box 35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0" name="Text Box 35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1" name="Text Box 35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2" name="Text Box 35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3" name="Text Box 35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4" name="Text Box 35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5" name="Text Box 35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6" name="Text Box 35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7" name="Text Box 35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8" name="Text Box 35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29" name="Text Box 35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0" name="Text Box 35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1" name="Text Box 35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2" name="Text Box 35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3" name="Text Box 35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4" name="Text Box 35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5" name="Text Box 35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6" name="Text Box 35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7" name="Text Box 35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8" name="Text Box 35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39" name="Text Box 35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0" name="Text Box 35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1" name="Text Box 35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2" name="Text Box 35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3" name="Text Box 35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4" name="Text Box 35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5" name="Text Box 35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6" name="Text Box 35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7" name="Text Box 35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8" name="Text Box 36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49" name="Text Box 36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0" name="Text Box 36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1" name="Text Box 36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2" name="Text Box 36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3" name="Text Box 36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4" name="Text Box 36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5" name="Text Box 36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6" name="Text Box 36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7" name="Text Box 36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8" name="Text Box 36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59" name="Text Box 36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0" name="Text Box 36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1" name="Text Box 36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2" name="Text Box 36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3" name="Text Box 36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4" name="Text Box 36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5" name="Text Box 36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6" name="Text Box 36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7" name="Text Box 36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8" name="Text Box 36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69" name="Text Box 36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0" name="Text Box 36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1" name="Text Box 36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2" name="Text Box 36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3" name="Text Box 36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4" name="Text Box 36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5" name="Text Box 36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6" name="Text Box 36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7" name="Text Box 36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8" name="Text Box 36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79" name="Text Box 36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0" name="Text Box 36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1" name="Text Box 36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2" name="Text Box 36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3" name="Text Box 36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4" name="Text Box 36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5" name="Text Box 36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6" name="Text Box 36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7" name="Text Box 36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8" name="Text Box 36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89" name="Text Box 36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0" name="Text Box 36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1" name="Text Box 36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2" name="Text Box 36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3" name="Text Box 36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4" name="Text Box 36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5" name="Text Box 36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6" name="Text Box 36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7" name="Text Box 36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8" name="Text Box 36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299" name="Text Box 36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0" name="Text Box 36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1" name="Text Box 36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2" name="Text Box 36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3" name="Text Box 36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4" name="Text Box 36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5" name="Text Box 36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6" name="Text Box 36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7" name="Text Box 36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8" name="Text Box 36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09" name="Text Box 36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0" name="Text Box 36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1" name="Text Box 36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2" name="Text Box 36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3" name="Text Box 36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4" name="Text Box 36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5" name="Text Box 36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6" name="Text Box 36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7" name="Text Box 36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8" name="Text Box 36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19" name="Text Box 36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0" name="Text Box 36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1" name="Text Box 36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2" name="Text Box 36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3" name="Text Box 36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4" name="Text Box 36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5" name="Text Box 36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6" name="Text Box 36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7" name="Text Box 36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8" name="Text Box 36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29" name="Text Box 36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0" name="Text Box 36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1" name="Text Box 36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2" name="Text Box 36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3" name="Text Box 36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4" name="Text Box 36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5" name="Text Box 36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6" name="Text Box 36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7" name="Text Box 36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8" name="Text Box 36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39" name="Text Box 36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0" name="Text Box 36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1" name="Text Box 36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2" name="Text Box 36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3" name="Text Box 36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4" name="Text Box 36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5" name="Text Box 36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6" name="Text Box 36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7" name="Text Box 36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8" name="Text Box 37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49" name="Text Box 37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0" name="Text Box 37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1" name="Text Box 37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2" name="Text Box 37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3" name="Text Box 37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4" name="Text Box 37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5" name="Text Box 37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6" name="Text Box 37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7" name="Text Box 37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8" name="Text Box 37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59" name="Text Box 37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0" name="Text Box 37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1" name="Text Box 37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2" name="Text Box 37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3" name="Text Box 37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4" name="Text Box 37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5" name="Text Box 37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6" name="Text Box 37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7" name="Text Box 37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8" name="Text Box 37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69" name="Text Box 37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0" name="Text Box 37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1" name="Text Box 37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2" name="Text Box 37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3" name="Text Box 37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4" name="Text Box 37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5" name="Text Box 37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6" name="Text Box 37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7" name="Text Box 37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8" name="Text Box 37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79" name="Text Box 37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0" name="Text Box 37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1" name="Text Box 37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2" name="Text Box 37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3" name="Text Box 37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4" name="Text Box 37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5" name="Text Box 37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6" name="Text Box 37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7" name="Text Box 37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8" name="Text Box 37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89" name="Text Box 37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0" name="Text Box 37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1" name="Text Box 37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2" name="Text Box 37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3" name="Text Box 37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4" name="Text Box 37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5" name="Text Box 37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6" name="Text Box 37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7" name="Text Box 37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8" name="Text Box 37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399" name="Text Box 37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0" name="Text Box 37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1" name="Text Box 37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2" name="Text Box 37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3" name="Text Box 37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4" name="Text Box 37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5" name="Text Box 37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6" name="Text Box 37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7" name="Text Box 37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8" name="Text Box 37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09" name="Text Box 37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0" name="Text Box 37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1" name="Text Box 37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2" name="Text Box 37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3" name="Text Box 37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4" name="Text Box 37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5" name="Text Box 37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6" name="Text Box 37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7" name="Text Box 37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8" name="Text Box 37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19" name="Text Box 37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0" name="Text Box 37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1" name="Text Box 37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2" name="Text Box 37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3" name="Text Box 37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4" name="Text Box 37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5" name="Text Box 37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6" name="Text Box 37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7" name="Text Box 37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8" name="Text Box 37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29" name="Text Box 37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0" name="Text Box 37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1" name="Text Box 37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2" name="Text Box 37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3" name="Text Box 37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4" name="Text Box 37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5" name="Text Box 37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6" name="Text Box 37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7" name="Text Box 37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8" name="Text Box 37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39" name="Text Box 37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0" name="Text Box 37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1" name="Text Box 37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2" name="Text Box 37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3" name="Text Box 37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4" name="Text Box 37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5" name="Text Box 37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6" name="Text Box 37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7" name="Text Box 37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8" name="Text Box 38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49" name="Text Box 38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0" name="Text Box 38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1" name="Text Box 38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2" name="Text Box 38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3" name="Text Box 38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4" name="Text Box 38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5" name="Text Box 38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6" name="Text Box 38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7" name="Text Box 38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8" name="Text Box 38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59" name="Text Box 38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0" name="Text Box 38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1" name="Text Box 38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2" name="Text Box 38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3" name="Text Box 38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4" name="Text Box 38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5" name="Text Box 38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6" name="Text Box 38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7" name="Text Box 38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8" name="Text Box 38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69" name="Text Box 38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0" name="Text Box 38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1" name="Text Box 38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2" name="Text Box 38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3" name="Text Box 38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4" name="Text Box 38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5" name="Text Box 38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6" name="Text Box 38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7" name="Text Box 38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8" name="Text Box 38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79" name="Text Box 38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0" name="Text Box 38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1" name="Text Box 38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2" name="Text Box 38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3" name="Text Box 38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4" name="Text Box 38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5" name="Text Box 38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6" name="Text Box 38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7" name="Text Box 38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8" name="Text Box 38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89" name="Text Box 38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0" name="Text Box 38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1" name="Text Box 38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2" name="Text Box 38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3" name="Text Box 38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4" name="Text Box 38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5" name="Text Box 38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6" name="Text Box 38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7" name="Text Box 38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8" name="Text Box 38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499" name="Text Box 38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0" name="Text Box 38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1" name="Text Box 38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2" name="Text Box 38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3" name="Text Box 38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4" name="Text Box 38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5" name="Text Box 38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6" name="Text Box 38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7" name="Text Box 38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8" name="Text Box 38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09" name="Text Box 38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0" name="Text Box 38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1" name="Text Box 38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2" name="Text Box 38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3" name="Text Box 38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4" name="Text Box 38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5" name="Text Box 38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6" name="Text Box 38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7" name="Text Box 38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8" name="Text Box 38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19" name="Text Box 38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0" name="Text Box 38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1" name="Text Box 38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2" name="Text Box 38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3" name="Text Box 38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4" name="Text Box 38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5" name="Text Box 38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6" name="Text Box 38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7" name="Text Box 38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8" name="Text Box 38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29" name="Text Box 38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0" name="Text Box 38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1" name="Text Box 38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2" name="Text Box 38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3" name="Text Box 38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4" name="Text Box 38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5" name="Text Box 38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6" name="Text Box 38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7" name="Text Box 38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8" name="Text Box 38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39" name="Text Box 38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0" name="Text Box 38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1" name="Text Box 38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2" name="Text Box 38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3" name="Text Box 38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4" name="Text Box 38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5" name="Text Box 38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6" name="Text Box 38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7" name="Text Box 38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8" name="Text Box 39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49" name="Text Box 39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0" name="Text Box 39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1" name="Text Box 39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2" name="Text Box 39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3" name="Text Box 39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4" name="Text Box 39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5" name="Text Box 39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6" name="Text Box 39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7" name="Text Box 39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8" name="Text Box 39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59" name="Text Box 39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0" name="Text Box 39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1" name="Text Box 39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2" name="Text Box 39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3" name="Text Box 39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4" name="Text Box 39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5" name="Text Box 39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6" name="Text Box 39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7" name="Text Box 39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8" name="Text Box 39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69" name="Text Box 39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0" name="Text Box 39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1" name="Text Box 39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2" name="Text Box 39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3" name="Text Box 39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4" name="Text Box 39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5" name="Text Box 39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6" name="Text Box 39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7" name="Text Box 39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8" name="Text Box 39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79" name="Text Box 39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0" name="Text Box 39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1" name="Text Box 39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2" name="Text Box 39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3" name="Text Box 39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4" name="Text Box 39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5" name="Text Box 39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6" name="Text Box 39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7" name="Text Box 39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8" name="Text Box 39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89" name="Text Box 39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0" name="Text Box 39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1" name="Text Box 39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2" name="Text Box 39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3" name="Text Box 39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4" name="Text Box 39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5" name="Text Box 39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6" name="Text Box 39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7" name="Text Box 39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8" name="Text Box 39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599" name="Text Box 39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0" name="Text Box 39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1" name="Text Box 39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2" name="Text Box 39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3" name="Text Box 39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4" name="Text Box 39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5" name="Text Box 39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6" name="Text Box 39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7" name="Text Box 39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8" name="Text Box 39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09" name="Text Box 39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0" name="Text Box 39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1" name="Text Box 39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2" name="Text Box 39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3" name="Text Box 39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4" name="Text Box 39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5" name="Text Box 39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6" name="Text Box 39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7" name="Text Box 39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8" name="Text Box 39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19" name="Text Box 39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0" name="Text Box 39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1" name="Text Box 39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2" name="Text Box 39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3" name="Text Box 39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4" name="Text Box 39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5" name="Text Box 39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6" name="Text Box 39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7" name="Text Box 39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8" name="Text Box 39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29" name="Text Box 39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0" name="Text Box 39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1" name="Text Box 39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2" name="Text Box 39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3" name="Text Box 39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4" name="Text Box 39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5" name="Text Box 39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6" name="Text Box 39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7" name="Text Box 39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8" name="Text Box 39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39" name="Text Box 39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0" name="Text Box 39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1" name="Text Box 39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2" name="Text Box 39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3" name="Text Box 39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4" name="Text Box 39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5" name="Text Box 39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6" name="Text Box 39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7" name="Text Box 39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8" name="Text Box 40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49" name="Text Box 40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0" name="Text Box 40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1" name="Text Box 40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2" name="Text Box 40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3" name="Text Box 40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4" name="Text Box 40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5" name="Text Box 40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6" name="Text Box 40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7" name="Text Box 40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8" name="Text Box 40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59" name="Text Box 40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0" name="Text Box 40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1" name="Text Box 40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2" name="Text Box 40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3" name="Text Box 40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4" name="Text Box 40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5" name="Text Box 40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6" name="Text Box 40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7" name="Text Box 40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8" name="Text Box 40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69" name="Text Box 40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0" name="Text Box 40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1" name="Text Box 40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2" name="Text Box 40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3" name="Text Box 40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4" name="Text Box 40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5" name="Text Box 40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6" name="Text Box 40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7" name="Text Box 40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8" name="Text Box 40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79" name="Text Box 40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0" name="Text Box 40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1" name="Text Box 40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2" name="Text Box 40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3" name="Text Box 40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4" name="Text Box 40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5" name="Text Box 40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6" name="Text Box 40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7" name="Text Box 40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8" name="Text Box 40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89" name="Text Box 40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0" name="Text Box 40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1" name="Text Box 40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2" name="Text Box 40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3" name="Text Box 40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4" name="Text Box 40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5" name="Text Box 40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6" name="Text Box 40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7" name="Text Box 40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8" name="Text Box 40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699" name="Text Box 40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0" name="Text Box 40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1" name="Text Box 40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2" name="Text Box 40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3" name="Text Box 40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4" name="Text Box 40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5" name="Text Box 40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6" name="Text Box 40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7" name="Text Box 40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8" name="Text Box 40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09" name="Text Box 40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0" name="Text Box 40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1" name="Text Box 40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2" name="Text Box 40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3" name="Text Box 40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4" name="Text Box 40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5" name="Text Box 40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6" name="Text Box 40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7" name="Text Box 40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8" name="Text Box 40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19" name="Text Box 40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0" name="Text Box 40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1" name="Text Box 40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2" name="Text Box 40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3" name="Text Box 40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4" name="Text Box 40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5" name="Text Box 40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6" name="Text Box 40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7" name="Text Box 40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8" name="Text Box 40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29" name="Text Box 40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0" name="Text Box 40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1" name="Text Box 40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2" name="Text Box 40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3" name="Text Box 40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4" name="Text Box 40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5" name="Text Box 40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6" name="Text Box 40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7" name="Text Box 40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8" name="Text Box 40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39" name="Text Box 40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0" name="Text Box 40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1" name="Text Box 40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2" name="Text Box 40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3" name="Text Box 40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4" name="Text Box 40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5" name="Text Box 40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6" name="Text Box 40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7" name="Text Box 40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8" name="Text Box 41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49" name="Text Box 41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0" name="Text Box 41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1" name="Text Box 41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2" name="Text Box 41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3" name="Text Box 41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4" name="Text Box 41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5" name="Text Box 41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6" name="Text Box 41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7" name="Text Box 41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8" name="Text Box 41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59" name="Text Box 41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0" name="Text Box 41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1" name="Text Box 41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2" name="Text Box 41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3" name="Text Box 41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4" name="Text Box 41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5" name="Text Box 41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6" name="Text Box 41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7" name="Text Box 41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8" name="Text Box 41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69" name="Text Box 41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0" name="Text Box 41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1" name="Text Box 41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2" name="Text Box 41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3" name="Text Box 41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4" name="Text Box 41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5" name="Text Box 41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6" name="Text Box 41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7" name="Text Box 41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8" name="Text Box 41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79" name="Text Box 41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0" name="Text Box 41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1" name="Text Box 41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2" name="Text Box 41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3" name="Text Box 41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4" name="Text Box 41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5" name="Text Box 41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6" name="Text Box 41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7" name="Text Box 41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8" name="Text Box 41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89" name="Text Box 41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0" name="Text Box 41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1" name="Text Box 41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2" name="Text Box 41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3" name="Text Box 41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4" name="Text Box 41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5" name="Text Box 41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6" name="Text Box 41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7" name="Text Box 41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8" name="Text Box 41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799" name="Text Box 41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0" name="Text Box 41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1" name="Text Box 41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2" name="Text Box 41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3" name="Text Box 41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4" name="Text Box 41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5" name="Text Box 41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6" name="Text Box 41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7" name="Text Box 41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8" name="Text Box 41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09" name="Text Box 41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0" name="Text Box 41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1" name="Text Box 41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2" name="Text Box 41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3" name="Text Box 41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4" name="Text Box 41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5" name="Text Box 41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6" name="Text Box 41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7" name="Text Box 41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8" name="Text Box 41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19" name="Text Box 41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0" name="Text Box 41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1" name="Text Box 41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2" name="Text Box 41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3" name="Text Box 41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4" name="Text Box 41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5" name="Text Box 41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6" name="Text Box 41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7" name="Text Box 41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8" name="Text Box 41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29" name="Text Box 41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0" name="Text Box 41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1" name="Text Box 41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2" name="Text Box 41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3" name="Text Box 41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4" name="Text Box 41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5" name="Text Box 41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6" name="Text Box 41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7" name="Text Box 41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8" name="Text Box 41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39" name="Text Box 41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0" name="Text Box 41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1" name="Text Box 41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2" name="Text Box 41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3" name="Text Box 41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4" name="Text Box 41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5" name="Text Box 41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6" name="Text Box 41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7" name="Text Box 41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8" name="Text Box 42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49" name="Text Box 42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0" name="Text Box 42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1" name="Text Box 42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2" name="Text Box 42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3" name="Text Box 42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4" name="Text Box 42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5" name="Text Box 42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6" name="Text Box 42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7" name="Text Box 42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8" name="Text Box 42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59" name="Text Box 42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0" name="Text Box 42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1" name="Text Box 42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2" name="Text Box 42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3" name="Text Box 42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4" name="Text Box 42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5" name="Text Box 42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6" name="Text Box 42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7" name="Text Box 42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8" name="Text Box 42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69" name="Text Box 42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0" name="Text Box 42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1" name="Text Box 42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2" name="Text Box 42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3" name="Text Box 42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4" name="Text Box 42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5" name="Text Box 42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6" name="Text Box 42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7" name="Text Box 42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8" name="Text Box 42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79" name="Text Box 42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0" name="Text Box 42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1" name="Text Box 42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2" name="Text Box 42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3" name="Text Box 42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4" name="Text Box 42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5" name="Text Box 42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6" name="Text Box 42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7" name="Text Box 42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8" name="Text Box 42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89" name="Text Box 42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0" name="Text Box 42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1" name="Text Box 42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2" name="Text Box 42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3" name="Text Box 42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4" name="Text Box 42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5" name="Text Box 42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6" name="Text Box 42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7" name="Text Box 42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8" name="Text Box 42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899" name="Text Box 42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0" name="Text Box 42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1" name="Text Box 42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2" name="Text Box 42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3" name="Text Box 42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4" name="Text Box 42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5" name="Text Box 42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6" name="Text Box 42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7" name="Text Box 42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8" name="Text Box 42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09" name="Text Box 42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0" name="Text Box 42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1" name="Text Box 42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2" name="Text Box 42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3" name="Text Box 42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4" name="Text Box 42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5" name="Text Box 42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6" name="Text Box 42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7" name="Text Box 42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8" name="Text Box 42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19" name="Text Box 42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0" name="Text Box 42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1" name="Text Box 42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2" name="Text Box 42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3" name="Text Box 42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4" name="Text Box 42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5" name="Text Box 42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6" name="Text Box 42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7" name="Text Box 42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8" name="Text Box 42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29" name="Text Box 42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0" name="Text Box 42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1" name="Text Box 42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2" name="Text Box 42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3" name="Text Box 42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4" name="Text Box 42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5" name="Text Box 42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6" name="Text Box 42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7" name="Text Box 42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8" name="Text Box 42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39" name="Text Box 42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0" name="Text Box 42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1" name="Text Box 42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2" name="Text Box 42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3" name="Text Box 42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4" name="Text Box 42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5" name="Text Box 42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6" name="Text Box 42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7" name="Text Box 42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8" name="Text Box 43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49" name="Text Box 43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0" name="Text Box 43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1" name="Text Box 43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2" name="Text Box 43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3" name="Text Box 43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4" name="Text Box 43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5" name="Text Box 43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6" name="Text Box 43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7" name="Text Box 43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8" name="Text Box 43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59" name="Text Box 43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0" name="Text Box 43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1" name="Text Box 43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2" name="Text Box 43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3" name="Text Box 43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4" name="Text Box 43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5" name="Text Box 43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6" name="Text Box 43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7" name="Text Box 43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8" name="Text Box 43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69" name="Text Box 43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0" name="Text Box 43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1" name="Text Box 43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2" name="Text Box 43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3" name="Text Box 43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4" name="Text Box 43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5" name="Text Box 43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6" name="Text Box 43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7" name="Text Box 43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8" name="Text Box 43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79" name="Text Box 43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0" name="Text Box 43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1" name="Text Box 43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2" name="Text Box 43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3" name="Text Box 43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4" name="Text Box 43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5" name="Text Box 43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6" name="Text Box 43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7" name="Text Box 43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8" name="Text Box 43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89" name="Text Box 43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0" name="Text Box 43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1" name="Text Box 43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2" name="Text Box 43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3" name="Text Box 43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4" name="Text Box 43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5" name="Text Box 43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6" name="Text Box 43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7" name="Text Box 43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8" name="Text Box 43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6999" name="Text Box 43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0" name="Text Box 43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1" name="Text Box 43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2" name="Text Box 43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3" name="Text Box 43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4" name="Text Box 43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5" name="Text Box 43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6" name="Text Box 43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7" name="Text Box 43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8" name="Text Box 43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09" name="Text Box 43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0" name="Text Box 43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1" name="Text Box 43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2" name="Text Box 43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3" name="Text Box 43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4" name="Text Box 43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5" name="Text Box 43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6" name="Text Box 43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7" name="Text Box 43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8" name="Text Box 43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19" name="Text Box 43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0" name="Text Box 43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1" name="Text Box 43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2" name="Text Box 43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3" name="Text Box 43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4" name="Text Box 43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5" name="Text Box 43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6" name="Text Box 43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7" name="Text Box 43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8" name="Text Box 43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29" name="Text Box 43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0" name="Text Box 43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1" name="Text Box 43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2" name="Text Box 43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3" name="Text Box 43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4" name="Text Box 43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5" name="Text Box 43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6" name="Text Box 43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7" name="Text Box 43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8" name="Text Box 43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39" name="Text Box 43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0" name="Text Box 43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1" name="Text Box 43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2" name="Text Box 43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3" name="Text Box 43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4" name="Text Box 43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5" name="Text Box 43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6" name="Text Box 43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7" name="Text Box 43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8" name="Text Box 44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49" name="Text Box 44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0" name="Text Box 44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1" name="Text Box 44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2" name="Text Box 44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3" name="Text Box 44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4" name="Text Box 44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5" name="Text Box 44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6" name="Text Box 44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7" name="Text Box 44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8" name="Text Box 44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59" name="Text Box 44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0" name="Text Box 44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1" name="Text Box 44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2" name="Text Box 44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3" name="Text Box 44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4" name="Text Box 44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5" name="Text Box 44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6" name="Text Box 44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7" name="Text Box 44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8" name="Text Box 44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69" name="Text Box 44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0" name="Text Box 44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1" name="Text Box 44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2" name="Text Box 44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3" name="Text Box 44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4" name="Text Box 44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5" name="Text Box 44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6" name="Text Box 44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7" name="Text Box 44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8" name="Text Box 44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79" name="Text Box 44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0" name="Text Box 44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1" name="Text Box 44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2" name="Text Box 44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3" name="Text Box 44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4" name="Text Box 44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5" name="Text Box 44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6" name="Text Box 44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7" name="Text Box 44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8" name="Text Box 44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89" name="Text Box 44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0" name="Text Box 44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1" name="Text Box 44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2" name="Text Box 44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3" name="Text Box 44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4" name="Text Box 44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5" name="Text Box 44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6" name="Text Box 44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7" name="Text Box 44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8" name="Text Box 44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099" name="Text Box 44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0" name="Text Box 44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1" name="Text Box 44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2" name="Text Box 44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3" name="Text Box 44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4" name="Text Box 44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5" name="Text Box 44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6" name="Text Box 44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7" name="Text Box 44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8" name="Text Box 44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09" name="Text Box 44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0" name="Text Box 44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1" name="Text Box 44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2" name="Text Box 44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3" name="Text Box 44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4" name="Text Box 44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5" name="Text Box 44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6" name="Text Box 44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7" name="Text Box 44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8" name="Text Box 44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19" name="Text Box 44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0" name="Text Box 44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1" name="Text Box 44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2" name="Text Box 44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3" name="Text Box 44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4" name="Text Box 44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5" name="Text Box 44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6" name="Text Box 44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7" name="Text Box 44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8" name="Text Box 44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29" name="Text Box 44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0" name="Text Box 44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1" name="Text Box 44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2" name="Text Box 44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3" name="Text Box 44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4" name="Text Box 44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5" name="Text Box 44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6" name="Text Box 44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7" name="Text Box 44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8" name="Text Box 44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39" name="Text Box 44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0" name="Text Box 44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1" name="Text Box 44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2" name="Text Box 44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3" name="Text Box 44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4" name="Text Box 44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5" name="Text Box 44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6" name="Text Box 44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7" name="Text Box 44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8" name="Text Box 45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49" name="Text Box 45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0" name="Text Box 45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1" name="Text Box 45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2" name="Text Box 45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3" name="Text Box 45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4" name="Text Box 45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5" name="Text Box 45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6" name="Text Box 45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7" name="Text Box 45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8" name="Text Box 45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59" name="Text Box 45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0" name="Text Box 45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1" name="Text Box 45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2" name="Text Box 45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3" name="Text Box 45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4" name="Text Box 45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5" name="Text Box 45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6" name="Text Box 45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7" name="Text Box 45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8" name="Text Box 45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69" name="Text Box 45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0" name="Text Box 45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1" name="Text Box 45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2" name="Text Box 45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3" name="Text Box 45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4" name="Text Box 45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5" name="Text Box 45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6" name="Text Box 45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7" name="Text Box 45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8" name="Text Box 45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79" name="Text Box 45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0" name="Text Box 45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1" name="Text Box 45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2" name="Text Box 45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3" name="Text Box 45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4" name="Text Box 45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5" name="Text Box 45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6" name="Text Box 45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7" name="Text Box 45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8" name="Text Box 45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89" name="Text Box 45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0" name="Text Box 45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1" name="Text Box 45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2" name="Text Box 45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3" name="Text Box 45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4" name="Text Box 45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5" name="Text Box 45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6" name="Text Box 45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7" name="Text Box 45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8" name="Text Box 45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199" name="Text Box 45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0" name="Text Box 45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1" name="Text Box 45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2" name="Text Box 45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3" name="Text Box 45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4" name="Text Box 45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5" name="Text Box 45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6" name="Text Box 45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7" name="Text Box 45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8" name="Text Box 45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09" name="Text Box 45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0" name="Text Box 45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1" name="Text Box 45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2" name="Text Box 45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3" name="Text Box 45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4" name="Text Box 45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5" name="Text Box 45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6" name="Text Box 45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7" name="Text Box 45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8" name="Text Box 45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19" name="Text Box 45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0" name="Text Box 45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1" name="Text Box 45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2" name="Text Box 45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3" name="Text Box 45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4" name="Text Box 45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5" name="Text Box 45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6" name="Text Box 45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7" name="Text Box 45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8" name="Text Box 45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29" name="Text Box 45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0" name="Text Box 45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1" name="Text Box 45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2" name="Text Box 45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3" name="Text Box 45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4" name="Text Box 45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5" name="Text Box 45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6" name="Text Box 45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7" name="Text Box 45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8" name="Text Box 45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39" name="Text Box 45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0" name="Text Box 45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1" name="Text Box 45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2" name="Text Box 45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3" name="Text Box 45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4" name="Text Box 45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5" name="Text Box 45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6" name="Text Box 45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7" name="Text Box 45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8" name="Text Box 46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49" name="Text Box 46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0" name="Text Box 46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1" name="Text Box 46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2" name="Text Box 46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3" name="Text Box 46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4" name="Text Box 46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5" name="Text Box 46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6" name="Text Box 46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7" name="Text Box 46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8" name="Text Box 46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59" name="Text Box 46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0" name="Text Box 46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1" name="Text Box 46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2" name="Text Box 46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3" name="Text Box 46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4" name="Text Box 46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5" name="Text Box 46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6" name="Text Box 46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7" name="Text Box 46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8" name="Text Box 46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69" name="Text Box 46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0" name="Text Box 46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1" name="Text Box 46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2" name="Text Box 46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3" name="Text Box 46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4" name="Text Box 46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5" name="Text Box 46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6" name="Text Box 46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7" name="Text Box 46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8" name="Text Box 46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79" name="Text Box 46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0" name="Text Box 46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1" name="Text Box 46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2" name="Text Box 46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3" name="Text Box 46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4" name="Text Box 46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5" name="Text Box 46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6" name="Text Box 46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7" name="Text Box 46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8" name="Text Box 46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89" name="Text Box 46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0" name="Text Box 46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1" name="Text Box 46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2" name="Text Box 46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3" name="Text Box 46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4" name="Text Box 46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5" name="Text Box 46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6" name="Text Box 46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7" name="Text Box 46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8" name="Text Box 46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299" name="Text Box 46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0" name="Text Box 46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1" name="Text Box 46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2" name="Text Box 46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3" name="Text Box 46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4" name="Text Box 46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5" name="Text Box 46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6" name="Text Box 46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7" name="Text Box 46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8" name="Text Box 46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09" name="Text Box 46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0" name="Text Box 46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1" name="Text Box 46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2" name="Text Box 46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3" name="Text Box 46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4" name="Text Box 46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5" name="Text Box 46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6" name="Text Box 46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7" name="Text Box 46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8" name="Text Box 46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19" name="Text Box 46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0" name="Text Box 46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1" name="Text Box 46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2" name="Text Box 46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3" name="Text Box 46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4" name="Text Box 46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5" name="Text Box 46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6" name="Text Box 46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7" name="Text Box 46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8" name="Text Box 46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29" name="Text Box 46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0" name="Text Box 46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1" name="Text Box 46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2" name="Text Box 46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3" name="Text Box 46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4" name="Text Box 46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5" name="Text Box 46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6" name="Text Box 46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7" name="Text Box 46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8" name="Text Box 46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39" name="Text Box 46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0" name="Text Box 46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1" name="Text Box 46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2" name="Text Box 46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3" name="Text Box 46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4" name="Text Box 46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5" name="Text Box 46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6" name="Text Box 46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7" name="Text Box 46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8" name="Text Box 47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49" name="Text Box 47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0" name="Text Box 47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1" name="Text Box 47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2" name="Text Box 47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3" name="Text Box 47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4" name="Text Box 47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5" name="Text Box 47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6" name="Text Box 47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7" name="Text Box 47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8" name="Text Box 47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59" name="Text Box 47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0" name="Text Box 47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1" name="Text Box 47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2" name="Text Box 47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3" name="Text Box 47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4" name="Text Box 47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5" name="Text Box 47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6" name="Text Box 47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7" name="Text Box 47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8" name="Text Box 47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69" name="Text Box 47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0" name="Text Box 47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1" name="Text Box 47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2" name="Text Box 47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3" name="Text Box 47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4" name="Text Box 47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5" name="Text Box 47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6" name="Text Box 47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7" name="Text Box 47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8" name="Text Box 47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79" name="Text Box 47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0" name="Text Box 47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1" name="Text Box 47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2" name="Text Box 47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3" name="Text Box 47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4" name="Text Box 47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5" name="Text Box 47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6" name="Text Box 47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7" name="Text Box 47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8" name="Text Box 47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89" name="Text Box 47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0" name="Text Box 47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1" name="Text Box 47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2" name="Text Box 47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3" name="Text Box 47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4" name="Text Box 47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5" name="Text Box 47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6" name="Text Box 47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7" name="Text Box 47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8" name="Text Box 47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399" name="Text Box 47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0" name="Text Box 47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1" name="Text Box 47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2" name="Text Box 47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3" name="Text Box 47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4" name="Text Box 47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5" name="Text Box 47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6" name="Text Box 47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7" name="Text Box 47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8" name="Text Box 47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09" name="Text Box 47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0" name="Text Box 47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1" name="Text Box 47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2" name="Text Box 47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3" name="Text Box 47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4" name="Text Box 47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5" name="Text Box 47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6" name="Text Box 47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7" name="Text Box 47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8" name="Text Box 47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19" name="Text Box 47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0" name="Text Box 47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1" name="Text Box 47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2" name="Text Box 47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3" name="Text Box 47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4" name="Text Box 47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5" name="Text Box 47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6" name="Text Box 47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7" name="Text Box 47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8" name="Text Box 47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29" name="Text Box 47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0" name="Text Box 47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1" name="Text Box 47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2" name="Text Box 47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3" name="Text Box 47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4" name="Text Box 47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5" name="Text Box 47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6" name="Text Box 47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7" name="Text Box 47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8" name="Text Box 47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39" name="Text Box 47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0" name="Text Box 47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1" name="Text Box 47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2" name="Text Box 47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3" name="Text Box 47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4" name="Text Box 47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5" name="Text Box 47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6" name="Text Box 47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7" name="Text Box 47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8" name="Text Box 48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49" name="Text Box 48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0" name="Text Box 48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1" name="Text Box 48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2" name="Text Box 48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3" name="Text Box 48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4" name="Text Box 48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5" name="Text Box 48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6" name="Text Box 48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7" name="Text Box 48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8" name="Text Box 48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59" name="Text Box 48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0" name="Text Box 48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1" name="Text Box 48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2" name="Text Box 48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3" name="Text Box 48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4" name="Text Box 48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5" name="Text Box 48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6" name="Text Box 48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7" name="Text Box 48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8" name="Text Box 48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69" name="Text Box 48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0" name="Text Box 48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1" name="Text Box 48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2" name="Text Box 48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3" name="Text Box 48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4" name="Text Box 48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5" name="Text Box 48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6" name="Text Box 48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7" name="Text Box 48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8" name="Text Box 48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79" name="Text Box 48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0" name="Text Box 48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1" name="Text Box 48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2" name="Text Box 48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3" name="Text Box 48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4" name="Text Box 48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5" name="Text Box 48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6" name="Text Box 48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7" name="Text Box 48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8" name="Text Box 48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89" name="Text Box 48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0" name="Text Box 48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1" name="Text Box 48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2" name="Text Box 48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3" name="Text Box 48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4" name="Text Box 48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5" name="Text Box 48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6" name="Text Box 48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7" name="Text Box 48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8" name="Text Box 48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499" name="Text Box 48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0" name="Text Box 48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1" name="Text Box 48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2" name="Text Box 48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3" name="Text Box 48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4" name="Text Box 48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5" name="Text Box 48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6" name="Text Box 48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7" name="Text Box 48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8" name="Text Box 48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09" name="Text Box 48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0" name="Text Box 48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1" name="Text Box 48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2" name="Text Box 48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3" name="Text Box 48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4" name="Text Box 48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5" name="Text Box 48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6" name="Text Box 48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7" name="Text Box 48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8" name="Text Box 48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19" name="Text Box 48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0" name="Text Box 48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1" name="Text Box 48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2" name="Text Box 48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3" name="Text Box 48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4" name="Text Box 48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5" name="Text Box 48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6" name="Text Box 48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7" name="Text Box 48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8" name="Text Box 48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29" name="Text Box 48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0" name="Text Box 48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1" name="Text Box 48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2" name="Text Box 48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3" name="Text Box 48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4" name="Text Box 48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5" name="Text Box 48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6" name="Text Box 48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7" name="Text Box 48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8" name="Text Box 48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39" name="Text Box 48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0" name="Text Box 48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1" name="Text Box 48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2" name="Text Box 48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3" name="Text Box 48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4" name="Text Box 48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5" name="Text Box 48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6" name="Text Box 48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7" name="Text Box 48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8" name="Text Box 49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49" name="Text Box 49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0" name="Text Box 49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1" name="Text Box 49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2" name="Text Box 49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3" name="Text Box 49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4" name="Text Box 49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5" name="Text Box 49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6" name="Text Box 49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7" name="Text Box 49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8" name="Text Box 49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59" name="Text Box 49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0" name="Text Box 49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1" name="Text Box 49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2" name="Text Box 49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3" name="Text Box 49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4" name="Text Box 49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5" name="Text Box 49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6" name="Text Box 49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7" name="Text Box 49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8" name="Text Box 49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69" name="Text Box 49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0" name="Text Box 49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1" name="Text Box 49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2" name="Text Box 49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3" name="Text Box 49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4" name="Text Box 49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5" name="Text Box 49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6" name="Text Box 49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7" name="Text Box 49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8" name="Text Box 49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79" name="Text Box 49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0" name="Text Box 49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1" name="Text Box 49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2" name="Text Box 49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3" name="Text Box 49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4" name="Text Box 49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5" name="Text Box 49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6" name="Text Box 49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7" name="Text Box 49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8" name="Text Box 49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89" name="Text Box 49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0" name="Text Box 49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1" name="Text Box 49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2" name="Text Box 49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3" name="Text Box 49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4" name="Text Box 49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5" name="Text Box 49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6" name="Text Box 49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7" name="Text Box 49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8" name="Text Box 49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599" name="Text Box 49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0" name="Text Box 49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1" name="Text Box 49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2" name="Text Box 49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3" name="Text Box 49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4" name="Text Box 49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5" name="Text Box 49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6" name="Text Box 49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7" name="Text Box 49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8" name="Text Box 49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09" name="Text Box 49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0" name="Text Box 49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1" name="Text Box 49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2" name="Text Box 49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3" name="Text Box 49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4" name="Text Box 49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5" name="Text Box 49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6" name="Text Box 49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7" name="Text Box 49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8" name="Text Box 49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19" name="Text Box 49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0" name="Text Box 49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1" name="Text Box 49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2" name="Text Box 49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3" name="Text Box 49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4" name="Text Box 49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5" name="Text Box 49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6" name="Text Box 49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7" name="Text Box 49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8" name="Text Box 49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29" name="Text Box 49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0" name="Text Box 49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1" name="Text Box 49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2" name="Text Box 49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3" name="Text Box 49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4" name="Text Box 49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5" name="Text Box 49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6" name="Text Box 49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7" name="Text Box 49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8" name="Text Box 49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39" name="Text Box 49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0" name="Text Box 49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1" name="Text Box 49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2" name="Text Box 49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3" name="Text Box 49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4" name="Text Box 49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5" name="Text Box 49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6" name="Text Box 49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7" name="Text Box 49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8" name="Text Box 50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49" name="Text Box 50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0" name="Text Box 50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1" name="Text Box 50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2" name="Text Box 50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3" name="Text Box 50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4" name="Text Box 50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5" name="Text Box 50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6" name="Text Box 50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7" name="Text Box 50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8" name="Text Box 50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59" name="Text Box 50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0" name="Text Box 50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1" name="Text Box 50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2" name="Text Box 50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3" name="Text Box 50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4" name="Text Box 50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5" name="Text Box 50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6" name="Text Box 50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7" name="Text Box 50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8" name="Text Box 50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69" name="Text Box 50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0" name="Text Box 50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1" name="Text Box 50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2" name="Text Box 50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3" name="Text Box 50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4" name="Text Box 50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5" name="Text Box 50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6" name="Text Box 50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7" name="Text Box 50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8" name="Text Box 50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79" name="Text Box 50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0" name="Text Box 50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1" name="Text Box 50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2" name="Text Box 50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3" name="Text Box 50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4" name="Text Box 50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5" name="Text Box 50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6" name="Text Box 50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7" name="Text Box 50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8" name="Text Box 50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89" name="Text Box 50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0" name="Text Box 50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1" name="Text Box 50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2" name="Text Box 50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3" name="Text Box 50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4" name="Text Box 50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5" name="Text Box 50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6" name="Text Box 50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7" name="Text Box 50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8" name="Text Box 50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699" name="Text Box 50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0" name="Text Box 50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1" name="Text Box 50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2" name="Text Box 50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3" name="Text Box 50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4" name="Text Box 50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5" name="Text Box 50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6" name="Text Box 50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7" name="Text Box 50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8" name="Text Box 50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09" name="Text Box 50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0" name="Text Box 50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1" name="Text Box 50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2" name="Text Box 50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3" name="Text Box 50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4" name="Text Box 50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5" name="Text Box 50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6" name="Text Box 50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7" name="Text Box 50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8" name="Text Box 50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19" name="Text Box 50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0" name="Text Box 50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1" name="Text Box 50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2" name="Text Box 50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3" name="Text Box 50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4" name="Text Box 50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5" name="Text Box 50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6" name="Text Box 50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7" name="Text Box 50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8" name="Text Box 50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29" name="Text Box 50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0" name="Text Box 50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1" name="Text Box 50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2" name="Text Box 50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3" name="Text Box 50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4" name="Text Box 50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5" name="Text Box 50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6" name="Text Box 50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7" name="Text Box 50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8" name="Text Box 50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39" name="Text Box 50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0" name="Text Box 50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1" name="Text Box 50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2" name="Text Box 50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3" name="Text Box 50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4" name="Text Box 50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5" name="Text Box 50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6" name="Text Box 50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7" name="Text Box 50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8" name="Text Box 51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49" name="Text Box 51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0" name="Text Box 51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1" name="Text Box 51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2" name="Text Box 51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3" name="Text Box 51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4" name="Text Box 51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5" name="Text Box 51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6" name="Text Box 51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7" name="Text Box 51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8" name="Text Box 51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59" name="Text Box 51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0" name="Text Box 51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1" name="Text Box 51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2" name="Text Box 51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3" name="Text Box 51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4" name="Text Box 51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5" name="Text Box 51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6" name="Text Box 51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7" name="Text Box 51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8" name="Text Box 51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69" name="Text Box 51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0" name="Text Box 51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1" name="Text Box 51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2" name="Text Box 51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3" name="Text Box 51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4" name="Text Box 51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5" name="Text Box 51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6" name="Text Box 51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7" name="Text Box 51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8" name="Text Box 51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79" name="Text Box 51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0" name="Text Box 51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1" name="Text Box 51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2" name="Text Box 51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3" name="Text Box 51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4" name="Text Box 51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5" name="Text Box 51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6" name="Text Box 51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7" name="Text Box 51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8" name="Text Box 51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89" name="Text Box 51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0" name="Text Box 51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1" name="Text Box 51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2" name="Text Box 51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3" name="Text Box 51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4" name="Text Box 51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5" name="Text Box 51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6" name="Text Box 51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7" name="Text Box 51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8" name="Text Box 51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799" name="Text Box 51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0" name="Text Box 51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1" name="Text Box 51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2" name="Text Box 51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3" name="Text Box 51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4" name="Text Box 51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5" name="Text Box 51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6" name="Text Box 51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7" name="Text Box 51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8" name="Text Box 51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09" name="Text Box 51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0" name="Text Box 51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1" name="Text Box 51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2" name="Text Box 51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3" name="Text Box 51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4" name="Text Box 51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5" name="Text Box 51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6" name="Text Box 51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7" name="Text Box 51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8" name="Text Box 51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19" name="Text Box 51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0" name="Text Box 51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1" name="Text Box 517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2" name="Text Box 517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3" name="Text Box 517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4" name="Text Box 517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5" name="Text Box 517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6" name="Text Box 517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7" name="Text Box 517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8" name="Text Box 518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29" name="Text Box 518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0" name="Text Box 518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1" name="Text Box 518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2" name="Text Box 518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3" name="Text Box 518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4" name="Text Box 518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5" name="Text Box 518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6" name="Text Box 518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7" name="Text Box 518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8" name="Text Box 519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39" name="Text Box 519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0" name="Text Box 519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1" name="Text Box 519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2" name="Text Box 519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3" name="Text Box 519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4" name="Text Box 519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5" name="Text Box 519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6" name="Text Box 519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7" name="Text Box 519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8" name="Text Box 520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49" name="Text Box 520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0" name="Text Box 520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1" name="Text Box 520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2" name="Text Box 520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3" name="Text Box 520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4" name="Text Box 520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5" name="Text Box 520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6" name="Text Box 520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7" name="Text Box 520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8" name="Text Box 521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59" name="Text Box 521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0" name="Text Box 521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1" name="Text Box 521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2" name="Text Box 521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3" name="Text Box 521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4" name="Text Box 521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5" name="Text Box 521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6" name="Text Box 521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7" name="Text Box 521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8" name="Text Box 522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69" name="Text Box 522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0" name="Text Box 522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1" name="Text Box 522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2" name="Text Box 522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3" name="Text Box 522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4" name="Text Box 522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5" name="Text Box 522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6" name="Text Box 522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7" name="Text Box 522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8" name="Text Box 523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79" name="Text Box 523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0" name="Text Box 523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1" name="Text Box 523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2" name="Text Box 523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3" name="Text Box 523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4" name="Text Box 523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5" name="Text Box 523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6" name="Text Box 523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7" name="Text Box 523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8" name="Text Box 524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89" name="Text Box 524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0" name="Text Box 524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1" name="Text Box 524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2" name="Text Box 524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3" name="Text Box 524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4" name="Text Box 524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5" name="Text Box 524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6" name="Text Box 524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7" name="Text Box 524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8" name="Text Box 525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899" name="Text Box 525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0" name="Text Box 525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1" name="Text Box 525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2" name="Text Box 525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3" name="Text Box 525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4" name="Text Box 525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5" name="Text Box 525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6" name="Text Box 525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7" name="Text Box 525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8" name="Text Box 526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09" name="Text Box 526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0" name="Text Box 526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1" name="Text Box 5263"/>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2" name="Text Box 5264"/>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3" name="Text Box 5265"/>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4" name="Text Box 5266"/>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5" name="Text Box 5267"/>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6" name="Text Box 5268"/>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7" name="Text Box 5269"/>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8" name="Text Box 5270"/>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19" name="Text Box 5271"/>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990</xdr:row>
      <xdr:rowOff>0</xdr:rowOff>
    </xdr:from>
    <xdr:ext cx="85725" cy="205409"/>
    <xdr:sp macro="" textlink="">
      <xdr:nvSpPr>
        <xdr:cNvPr id="7920" name="Text Box 5272"/>
        <xdr:cNvSpPr txBox="1">
          <a:spLocks noChangeArrowheads="1"/>
        </xdr:cNvSpPr>
      </xdr:nvSpPr>
      <xdr:spPr bwMode="auto">
        <a:xfrm>
          <a:off x="4686300" y="188595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1026</xdr:row>
      <xdr:rowOff>0</xdr:rowOff>
    </xdr:from>
    <xdr:to>
      <xdr:col>4</xdr:col>
      <xdr:colOff>85725</xdr:colOff>
      <xdr:row>1027</xdr:row>
      <xdr:rowOff>19047</xdr:rowOff>
    </xdr:to>
    <xdr:sp macro="" textlink="">
      <xdr:nvSpPr>
        <xdr:cNvPr id="7921" name="Text Box 25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22" name="Text Box 25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23" name="Text Box 25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24" name="Text Box 25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25" name="Text Box 25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26" name="Text Box 25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27" name="Text Box 25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28" name="Text Box 25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29" name="Text Box 25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0" name="Text Box 25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1" name="Text Box 25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2" name="Text Box 25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3" name="Text Box 25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4" name="Text Box 25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5" name="Text Box 26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6" name="Text Box 26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7" name="Text Box 26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8" name="Text Box 26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39" name="Text Box 26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0" name="Text Box 26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1" name="Text Box 26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2" name="Text Box 26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3" name="Text Box 26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4" name="Text Box 26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5" name="Text Box 26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6" name="Text Box 26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7" name="Text Box 26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8" name="Text Box 26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49" name="Text Box 26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0" name="Text Box 26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1" name="Text Box 26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2" name="Text Box 26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3" name="Text Box 26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4" name="Text Box 26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5" name="Text Box 26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6" name="Text Box 26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7" name="Text Box 26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8" name="Text Box 26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59" name="Text Box 26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0" name="Text Box 26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1" name="Text Box 26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2" name="Text Box 26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3" name="Text Box 26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4" name="Text Box 26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5" name="Text Box 26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6" name="Text Box 26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7" name="Text Box 26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8" name="Text Box 26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69" name="Text Box 26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0" name="Text Box 26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1" name="Text Box 26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2" name="Text Box 26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3" name="Text Box 26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4" name="Text Box 26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5" name="Text Box 26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6" name="Text Box 26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7" name="Text Box 26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8" name="Text Box 26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79" name="Text Box 26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0" name="Text Box 26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1" name="Text Box 26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2" name="Text Box 26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3" name="Text Box 26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4" name="Text Box 26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5" name="Text Box 26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6" name="Text Box 26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7" name="Text Box 26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8" name="Text Box 26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89" name="Text Box 26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0" name="Text Box 26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1" name="Text Box 26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2" name="Text Box 26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3" name="Text Box 27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4" name="Text Box 27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5" name="Text Box 27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6" name="Text Box 27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7" name="Text Box 27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8" name="Text Box 27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7999" name="Text Box 27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0" name="Text Box 27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1" name="Text Box 27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2" name="Text Box 27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3" name="Text Box 27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4" name="Text Box 27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5" name="Text Box 27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6" name="Text Box 27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7" name="Text Box 27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8" name="Text Box 27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09" name="Text Box 27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0" name="Text Box 27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1" name="Text Box 27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2" name="Text Box 27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3" name="Text Box 27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4" name="Text Box 27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5" name="Text Box 27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6" name="Text Box 27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7" name="Text Box 27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8" name="Text Box 27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19" name="Text Box 27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0" name="Text Box 27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1" name="Text Box 27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2" name="Text Box 27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3" name="Text Box 27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4" name="Text Box 27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5" name="Text Box 27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6" name="Text Box 27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7" name="Text Box 27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8" name="Text Box 27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29" name="Text Box 27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0" name="Text Box 27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1" name="Text Box 27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2" name="Text Box 27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3" name="Text Box 27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4" name="Text Box 27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5" name="Text Box 27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6" name="Text Box 27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7" name="Text Box 27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8" name="Text Box 27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39" name="Text Box 27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0" name="Text Box 27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1" name="Text Box 27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2" name="Text Box 27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3" name="Text Box 27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4" name="Text Box 27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5" name="Text Box 27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6" name="Text Box 27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7" name="Text Box 27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8" name="Text Box 27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49" name="Text Box 27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0" name="Text Box 27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1" name="Text Box 27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2" name="Text Box 27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3" name="Text Box 27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4" name="Text Box 27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5" name="Text Box 27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6" name="Text Box 27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7" name="Text Box 27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8" name="Text Box 27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59" name="Text Box 27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0" name="Text Box 27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1" name="Text Box 27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2" name="Text Box 27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3" name="Text Box 27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4" name="Text Box 27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5" name="Text Box 27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6" name="Text Box 27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7" name="Text Box 27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8" name="Text Box 27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69" name="Text Box 27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0" name="Text Box 27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1" name="Text Box 27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2" name="Text Box 27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3" name="Text Box 27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4" name="Text Box 27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5" name="Text Box 27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6" name="Text Box 27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7" name="Text Box 27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8" name="Text Box 27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79" name="Text Box 27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0" name="Text Box 27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1" name="Text Box 27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2" name="Text Box 27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3" name="Text Box 27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4" name="Text Box 27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5" name="Text Box 27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6" name="Text Box 27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7" name="Text Box 27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8" name="Text Box 27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89" name="Text Box 27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0" name="Text Box 27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1" name="Text Box 27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2" name="Text Box 27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3" name="Text Box 28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4" name="Text Box 28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5" name="Text Box 28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6" name="Text Box 28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7" name="Text Box 28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8" name="Text Box 28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099" name="Text Box 28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0" name="Text Box 28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1" name="Text Box 28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2" name="Text Box 28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3" name="Text Box 28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4" name="Text Box 28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5" name="Text Box 28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6" name="Text Box 28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7" name="Text Box 28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8" name="Text Box 28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09" name="Text Box 28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0" name="Text Box 28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1" name="Text Box 28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2" name="Text Box 28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3" name="Text Box 28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4" name="Text Box 28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5" name="Text Box 28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6" name="Text Box 28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7" name="Text Box 28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8" name="Text Box 28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19" name="Text Box 28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0" name="Text Box 28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1" name="Text Box 28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2" name="Text Box 28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3" name="Text Box 28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4" name="Text Box 28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5" name="Text Box 28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6" name="Text Box 28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7" name="Text Box 28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8" name="Text Box 28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29" name="Text Box 28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0" name="Text Box 28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1" name="Text Box 28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2" name="Text Box 28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3" name="Text Box 28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4" name="Text Box 28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5" name="Text Box 28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6" name="Text Box 28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7" name="Text Box 28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8" name="Text Box 28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39" name="Text Box 28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0" name="Text Box 28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1" name="Text Box 28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2" name="Text Box 28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3" name="Text Box 28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4" name="Text Box 28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5" name="Text Box 28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6" name="Text Box 28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7" name="Text Box 28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8" name="Text Box 28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49" name="Text Box 28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0" name="Text Box 28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1" name="Text Box 28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2" name="Text Box 28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3" name="Text Box 28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4" name="Text Box 28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5" name="Text Box 28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6" name="Text Box 28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7" name="Text Box 28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8" name="Text Box 28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59" name="Text Box 28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0" name="Text Box 28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1" name="Text Box 28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2" name="Text Box 28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3" name="Text Box 28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4" name="Text Box 28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5" name="Text Box 28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6" name="Text Box 28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7" name="Text Box 28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8" name="Text Box 28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69" name="Text Box 28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0" name="Text Box 28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1" name="Text Box 28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2" name="Text Box 28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3" name="Text Box 28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4" name="Text Box 28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5" name="Text Box 28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6" name="Text Box 28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7" name="Text Box 28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8" name="Text Box 28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79" name="Text Box 28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0" name="Text Box 28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1" name="Text Box 28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2" name="Text Box 28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3" name="Text Box 28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4" name="Text Box 28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5" name="Text Box 28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6" name="Text Box 28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7" name="Text Box 28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8" name="Text Box 28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89" name="Text Box 28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0" name="Text Box 28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1" name="Text Box 28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2" name="Text Box 28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3" name="Text Box 29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4" name="Text Box 29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5" name="Text Box 29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6" name="Text Box 29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7" name="Text Box 29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8" name="Text Box 29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199" name="Text Box 29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0" name="Text Box 29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1" name="Text Box 29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2" name="Text Box 29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3" name="Text Box 29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4" name="Text Box 29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5" name="Text Box 29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6" name="Text Box 29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7" name="Text Box 29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8" name="Text Box 29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09" name="Text Box 29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0" name="Text Box 29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1" name="Text Box 29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2" name="Text Box 29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3" name="Text Box 29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4" name="Text Box 29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5" name="Text Box 29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6" name="Text Box 29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7" name="Text Box 29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8" name="Text Box 29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19" name="Text Box 29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0" name="Text Box 29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1" name="Text Box 29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2" name="Text Box 29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3" name="Text Box 29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4" name="Text Box 29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5" name="Text Box 29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6" name="Text Box 29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7" name="Text Box 29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8" name="Text Box 29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29" name="Text Box 29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0" name="Text Box 29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1" name="Text Box 29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2" name="Text Box 29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3" name="Text Box 29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4" name="Text Box 29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5" name="Text Box 29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6" name="Text Box 29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7" name="Text Box 29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8" name="Text Box 29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39" name="Text Box 29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0" name="Text Box 29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1" name="Text Box 29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2" name="Text Box 29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3" name="Text Box 29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4" name="Text Box 29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5" name="Text Box 29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6" name="Text Box 29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7" name="Text Box 29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8" name="Text Box 29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49" name="Text Box 29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0" name="Text Box 29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1" name="Text Box 29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2" name="Text Box 29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3" name="Text Box 29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4" name="Text Box 29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5" name="Text Box 29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6" name="Text Box 29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7" name="Text Box 29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8" name="Text Box 29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59" name="Text Box 29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0" name="Text Box 29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1" name="Text Box 29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2" name="Text Box 29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3" name="Text Box 29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4" name="Text Box 29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5" name="Text Box 29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6" name="Text Box 29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7" name="Text Box 29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8" name="Text Box 29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69" name="Text Box 29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0" name="Text Box 29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1" name="Text Box 29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2" name="Text Box 29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3" name="Text Box 29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4" name="Text Box 29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5" name="Text Box 29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6" name="Text Box 29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7" name="Text Box 29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8" name="Text Box 29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79" name="Text Box 29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0" name="Text Box 29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1" name="Text Box 29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2" name="Text Box 29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3" name="Text Box 29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4" name="Text Box 29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5" name="Text Box 29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6" name="Text Box 29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7" name="Text Box 29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8" name="Text Box 29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89" name="Text Box 29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0" name="Text Box 29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1" name="Text Box 29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2" name="Text Box 29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3" name="Text Box 30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4" name="Text Box 30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5" name="Text Box 30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6" name="Text Box 30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7" name="Text Box 30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8" name="Text Box 30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299" name="Text Box 30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0" name="Text Box 30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1" name="Text Box 30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2" name="Text Box 30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3" name="Text Box 30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4" name="Text Box 30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5" name="Text Box 30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6" name="Text Box 30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7" name="Text Box 30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8" name="Text Box 30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09" name="Text Box 30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0" name="Text Box 30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1" name="Text Box 30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2" name="Text Box 30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3" name="Text Box 30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4" name="Text Box 30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5" name="Text Box 30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6" name="Text Box 30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7" name="Text Box 30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8" name="Text Box 30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19" name="Text Box 30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0" name="Text Box 30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1" name="Text Box 30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2" name="Text Box 30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3" name="Text Box 30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4" name="Text Box 30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5" name="Text Box 30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6" name="Text Box 30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7" name="Text Box 30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8" name="Text Box 30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29" name="Text Box 30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0" name="Text Box 30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1" name="Text Box 30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2" name="Text Box 30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3" name="Text Box 30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4" name="Text Box 30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5" name="Text Box 30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6" name="Text Box 30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7" name="Text Box 30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8" name="Text Box 30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39" name="Text Box 30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0" name="Text Box 30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1" name="Text Box 30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2" name="Text Box 30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3" name="Text Box 30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4" name="Text Box 30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5" name="Text Box 30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6" name="Text Box 30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7" name="Text Box 30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8" name="Text Box 30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49" name="Text Box 30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0" name="Text Box 30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1" name="Text Box 30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2" name="Text Box 30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3" name="Text Box 30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4" name="Text Box 30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5" name="Text Box 30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6" name="Text Box 30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7" name="Text Box 30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8" name="Text Box 30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59" name="Text Box 30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0" name="Text Box 30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1" name="Text Box 30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2" name="Text Box 30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3" name="Text Box 30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4" name="Text Box 30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5" name="Text Box 30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6" name="Text Box 30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7" name="Text Box 30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8" name="Text Box 30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69" name="Text Box 30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0" name="Text Box 30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1" name="Text Box 30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2" name="Text Box 30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3" name="Text Box 30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4" name="Text Box 30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5" name="Text Box 30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6" name="Text Box 30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7" name="Text Box 30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8" name="Text Box 30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79" name="Text Box 30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0" name="Text Box 30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1" name="Text Box 30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2" name="Text Box 30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3" name="Text Box 30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4" name="Text Box 30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5" name="Text Box 30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6" name="Text Box 30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7" name="Text Box 30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8" name="Text Box 30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89" name="Text Box 30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0" name="Text Box 30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1" name="Text Box 30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2" name="Text Box 30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3" name="Text Box 31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4" name="Text Box 31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5" name="Text Box 31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6" name="Text Box 31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7" name="Text Box 31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8" name="Text Box 31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399" name="Text Box 31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0" name="Text Box 31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1" name="Text Box 31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2" name="Text Box 31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3" name="Text Box 31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4" name="Text Box 31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5" name="Text Box 31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6" name="Text Box 31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7" name="Text Box 31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8" name="Text Box 31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09" name="Text Box 31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0" name="Text Box 31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1" name="Text Box 31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2" name="Text Box 31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3" name="Text Box 31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4" name="Text Box 31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5" name="Text Box 31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6" name="Text Box 31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7" name="Text Box 31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8" name="Text Box 31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19" name="Text Box 31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0" name="Text Box 31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1" name="Text Box 31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2" name="Text Box 31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3" name="Text Box 31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4" name="Text Box 31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5" name="Text Box 31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6" name="Text Box 31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7" name="Text Box 31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8" name="Text Box 31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29" name="Text Box 31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0" name="Text Box 31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1" name="Text Box 31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2" name="Text Box 31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3" name="Text Box 31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4" name="Text Box 31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5" name="Text Box 31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6" name="Text Box 31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7" name="Text Box 31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8" name="Text Box 31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39" name="Text Box 31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0" name="Text Box 31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1" name="Text Box 31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2" name="Text Box 31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3" name="Text Box 31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4" name="Text Box 31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5" name="Text Box 31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6" name="Text Box 31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7" name="Text Box 31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8" name="Text Box 31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49" name="Text Box 31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0" name="Text Box 31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1" name="Text Box 31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2" name="Text Box 31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3" name="Text Box 31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4" name="Text Box 31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5" name="Text Box 31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6" name="Text Box 31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7" name="Text Box 31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8" name="Text Box 31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59" name="Text Box 31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0" name="Text Box 31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1" name="Text Box 31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2" name="Text Box 31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3" name="Text Box 31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4" name="Text Box 31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5" name="Text Box 31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6" name="Text Box 31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7" name="Text Box 31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8" name="Text Box 31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69" name="Text Box 31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0" name="Text Box 31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1" name="Text Box 31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2" name="Text Box 31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3" name="Text Box 31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4" name="Text Box 31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5" name="Text Box 31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6" name="Text Box 31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7" name="Text Box 31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8" name="Text Box 31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79" name="Text Box 31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0" name="Text Box 31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1" name="Text Box 31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2" name="Text Box 31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3" name="Text Box 31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4" name="Text Box 31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5" name="Text Box 31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6" name="Text Box 31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7" name="Text Box 31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8" name="Text Box 31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89" name="Text Box 31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0" name="Text Box 31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1" name="Text Box 31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2" name="Text Box 31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3" name="Text Box 32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4" name="Text Box 32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5" name="Text Box 32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6" name="Text Box 32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7" name="Text Box 32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8" name="Text Box 32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499" name="Text Box 32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0" name="Text Box 32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1" name="Text Box 32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2" name="Text Box 32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3" name="Text Box 32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4" name="Text Box 32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5" name="Text Box 32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6" name="Text Box 32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7" name="Text Box 32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8" name="Text Box 32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09" name="Text Box 32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0" name="Text Box 32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1" name="Text Box 32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2" name="Text Box 32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3" name="Text Box 32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4" name="Text Box 32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5" name="Text Box 32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6" name="Text Box 32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7" name="Text Box 32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8" name="Text Box 32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19" name="Text Box 32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0" name="Text Box 32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1" name="Text Box 32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2" name="Text Box 32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3" name="Text Box 32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4" name="Text Box 32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5" name="Text Box 32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6" name="Text Box 32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7" name="Text Box 32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8" name="Text Box 32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29" name="Text Box 32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0" name="Text Box 32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1" name="Text Box 32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2" name="Text Box 32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3" name="Text Box 32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4" name="Text Box 32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5" name="Text Box 32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6" name="Text Box 32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7" name="Text Box 32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8" name="Text Box 32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39" name="Text Box 32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0" name="Text Box 32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1" name="Text Box 32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2" name="Text Box 32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3" name="Text Box 32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4" name="Text Box 32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5" name="Text Box 32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6" name="Text Box 32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7" name="Text Box 32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8" name="Text Box 32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49" name="Text Box 32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0" name="Text Box 32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1" name="Text Box 32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2" name="Text Box 32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3" name="Text Box 32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4" name="Text Box 32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5" name="Text Box 32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6" name="Text Box 32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7" name="Text Box 32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8" name="Text Box 32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59" name="Text Box 32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0" name="Text Box 32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1" name="Text Box 32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2" name="Text Box 32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3" name="Text Box 32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4" name="Text Box 32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5" name="Text Box 32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6" name="Text Box 32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7" name="Text Box 32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8" name="Text Box 32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69" name="Text Box 32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0" name="Text Box 32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1" name="Text Box 32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2" name="Text Box 32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3" name="Text Box 32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4" name="Text Box 32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5" name="Text Box 32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6" name="Text Box 32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7" name="Text Box 32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8" name="Text Box 32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79" name="Text Box 32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0" name="Text Box 32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1" name="Text Box 32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2" name="Text Box 32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3" name="Text Box 32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4" name="Text Box 32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5" name="Text Box 32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6" name="Text Box 32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7" name="Text Box 32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8" name="Text Box 32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89" name="Text Box 32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0" name="Text Box 32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1" name="Text Box 32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2" name="Text Box 32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3" name="Text Box 33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4" name="Text Box 33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5" name="Text Box 33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6" name="Text Box 33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7" name="Text Box 33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8" name="Text Box 33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599" name="Text Box 33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0" name="Text Box 33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1" name="Text Box 33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2" name="Text Box 33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3" name="Text Box 33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4" name="Text Box 33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5" name="Text Box 33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6" name="Text Box 33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7" name="Text Box 33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8" name="Text Box 33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09" name="Text Box 33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0" name="Text Box 33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1" name="Text Box 33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2" name="Text Box 33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3" name="Text Box 33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4" name="Text Box 33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5" name="Text Box 33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6" name="Text Box 33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7" name="Text Box 33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8" name="Text Box 33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19" name="Text Box 33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0" name="Text Box 33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1" name="Text Box 33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2" name="Text Box 33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3" name="Text Box 33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4" name="Text Box 33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5" name="Text Box 33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6" name="Text Box 33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7" name="Text Box 33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8" name="Text Box 33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29" name="Text Box 33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0" name="Text Box 33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1" name="Text Box 33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2" name="Text Box 33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3" name="Text Box 33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4" name="Text Box 33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5" name="Text Box 33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6" name="Text Box 33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7" name="Text Box 33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8" name="Text Box 33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39" name="Text Box 33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0" name="Text Box 33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1" name="Text Box 33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2" name="Text Box 33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3" name="Text Box 33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4" name="Text Box 33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5" name="Text Box 33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6" name="Text Box 33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7" name="Text Box 33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8" name="Text Box 33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49" name="Text Box 33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0" name="Text Box 33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1" name="Text Box 33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2" name="Text Box 33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3" name="Text Box 33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4" name="Text Box 33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5" name="Text Box 33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6" name="Text Box 33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7" name="Text Box 33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8" name="Text Box 33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59" name="Text Box 33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0" name="Text Box 33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1" name="Text Box 33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2" name="Text Box 33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3" name="Text Box 33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4" name="Text Box 33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5" name="Text Box 33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6" name="Text Box 33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7" name="Text Box 33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8" name="Text Box 33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69" name="Text Box 33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0" name="Text Box 33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1" name="Text Box 33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2" name="Text Box 33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3" name="Text Box 33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4" name="Text Box 33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5" name="Text Box 33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6" name="Text Box 33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7" name="Text Box 33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8" name="Text Box 33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79" name="Text Box 33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0" name="Text Box 33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1" name="Text Box 33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2" name="Text Box 33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3" name="Text Box 33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4" name="Text Box 33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5" name="Text Box 33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6" name="Text Box 33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7" name="Text Box 33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8" name="Text Box 33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89" name="Text Box 33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0" name="Text Box 33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1" name="Text Box 33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2" name="Text Box 33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3" name="Text Box 34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4" name="Text Box 34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5" name="Text Box 34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6" name="Text Box 34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7" name="Text Box 34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8" name="Text Box 34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699" name="Text Box 34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0" name="Text Box 34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1" name="Text Box 34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2" name="Text Box 34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3" name="Text Box 34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4" name="Text Box 34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5" name="Text Box 34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6" name="Text Box 34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7" name="Text Box 34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8" name="Text Box 34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09" name="Text Box 34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0" name="Text Box 34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1" name="Text Box 34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2" name="Text Box 34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3" name="Text Box 34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4" name="Text Box 34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5" name="Text Box 34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6" name="Text Box 34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7" name="Text Box 34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8" name="Text Box 34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19" name="Text Box 34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0" name="Text Box 34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1" name="Text Box 34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2" name="Text Box 34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3" name="Text Box 34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4" name="Text Box 34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5" name="Text Box 34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6" name="Text Box 34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7" name="Text Box 34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8" name="Text Box 34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29" name="Text Box 34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0" name="Text Box 34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1" name="Text Box 34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2" name="Text Box 34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3" name="Text Box 34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4" name="Text Box 34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5" name="Text Box 34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6" name="Text Box 34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7" name="Text Box 34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8" name="Text Box 34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39" name="Text Box 34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0" name="Text Box 34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1" name="Text Box 34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2" name="Text Box 34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3" name="Text Box 34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4" name="Text Box 34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5" name="Text Box 34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6" name="Text Box 34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7" name="Text Box 34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8" name="Text Box 34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49" name="Text Box 34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0" name="Text Box 34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1" name="Text Box 34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2" name="Text Box 34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3" name="Text Box 34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4" name="Text Box 34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5" name="Text Box 34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6" name="Text Box 34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7" name="Text Box 34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8" name="Text Box 34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59" name="Text Box 34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0" name="Text Box 34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1" name="Text Box 34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2" name="Text Box 34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3" name="Text Box 34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4" name="Text Box 34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5" name="Text Box 34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6" name="Text Box 34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7" name="Text Box 34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8" name="Text Box 34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69" name="Text Box 34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0" name="Text Box 34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1" name="Text Box 34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2" name="Text Box 34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3" name="Text Box 34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4" name="Text Box 34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5" name="Text Box 34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6" name="Text Box 34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7" name="Text Box 34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8" name="Text Box 34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79" name="Text Box 34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0" name="Text Box 34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1" name="Text Box 34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2" name="Text Box 34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3" name="Text Box 34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4" name="Text Box 34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5" name="Text Box 34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6" name="Text Box 34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7" name="Text Box 34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8" name="Text Box 34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89" name="Text Box 34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0" name="Text Box 34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1" name="Text Box 34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2" name="Text Box 34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3" name="Text Box 35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4" name="Text Box 35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5" name="Text Box 35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6" name="Text Box 35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7" name="Text Box 35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8" name="Text Box 35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799" name="Text Box 35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0" name="Text Box 35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1" name="Text Box 35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2" name="Text Box 35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3" name="Text Box 35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4" name="Text Box 35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5" name="Text Box 35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6" name="Text Box 35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7" name="Text Box 35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8" name="Text Box 35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09" name="Text Box 35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0" name="Text Box 35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1" name="Text Box 35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2" name="Text Box 35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3" name="Text Box 35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4" name="Text Box 35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5" name="Text Box 35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6" name="Text Box 35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7" name="Text Box 35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8" name="Text Box 35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19" name="Text Box 35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0" name="Text Box 35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1" name="Text Box 35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2" name="Text Box 35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3" name="Text Box 35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4" name="Text Box 35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5" name="Text Box 35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6" name="Text Box 35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7" name="Text Box 35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8" name="Text Box 35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29" name="Text Box 35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0" name="Text Box 35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1" name="Text Box 35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2" name="Text Box 35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3" name="Text Box 35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4" name="Text Box 35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5" name="Text Box 35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6" name="Text Box 35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7" name="Text Box 35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8" name="Text Box 35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39" name="Text Box 35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0" name="Text Box 35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1" name="Text Box 35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2" name="Text Box 35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3" name="Text Box 35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4" name="Text Box 35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5" name="Text Box 35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6" name="Text Box 35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7" name="Text Box 35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8" name="Text Box 35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49" name="Text Box 35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0" name="Text Box 35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1" name="Text Box 35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2" name="Text Box 35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3" name="Text Box 35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4" name="Text Box 35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5" name="Text Box 35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6" name="Text Box 35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7" name="Text Box 35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8" name="Text Box 35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59" name="Text Box 35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0" name="Text Box 35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1" name="Text Box 35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2" name="Text Box 35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3" name="Text Box 35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4" name="Text Box 35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5" name="Text Box 35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6" name="Text Box 35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7" name="Text Box 35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8" name="Text Box 35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69" name="Text Box 35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0" name="Text Box 35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1" name="Text Box 35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2" name="Text Box 35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3" name="Text Box 35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4" name="Text Box 35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5" name="Text Box 35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6" name="Text Box 35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7" name="Text Box 35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8" name="Text Box 35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79" name="Text Box 35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0" name="Text Box 35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1" name="Text Box 35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2" name="Text Box 35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3" name="Text Box 35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4" name="Text Box 35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5" name="Text Box 35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6" name="Text Box 35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7" name="Text Box 35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8" name="Text Box 35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89" name="Text Box 35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0" name="Text Box 35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1" name="Text Box 35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2" name="Text Box 35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3" name="Text Box 36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4" name="Text Box 36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5" name="Text Box 36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6" name="Text Box 36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7" name="Text Box 36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8" name="Text Box 36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899" name="Text Box 36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0" name="Text Box 36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1" name="Text Box 36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2" name="Text Box 36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3" name="Text Box 36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4" name="Text Box 36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5" name="Text Box 36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6" name="Text Box 36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7" name="Text Box 36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8" name="Text Box 36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09" name="Text Box 36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0" name="Text Box 36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1" name="Text Box 36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2" name="Text Box 36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3" name="Text Box 36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4" name="Text Box 36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5" name="Text Box 36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6" name="Text Box 36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7" name="Text Box 36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8" name="Text Box 36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19" name="Text Box 36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0" name="Text Box 36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1" name="Text Box 36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2" name="Text Box 36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3" name="Text Box 36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4" name="Text Box 36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5" name="Text Box 36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6" name="Text Box 36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7" name="Text Box 36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8" name="Text Box 36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29" name="Text Box 36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0" name="Text Box 36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1" name="Text Box 36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2" name="Text Box 36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3" name="Text Box 36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4" name="Text Box 36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5" name="Text Box 36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6" name="Text Box 36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7" name="Text Box 36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8" name="Text Box 36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39" name="Text Box 36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0" name="Text Box 36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1" name="Text Box 36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2" name="Text Box 36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3" name="Text Box 36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4" name="Text Box 36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5" name="Text Box 36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6" name="Text Box 36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7" name="Text Box 36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8" name="Text Box 36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49" name="Text Box 36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0" name="Text Box 36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1" name="Text Box 36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2" name="Text Box 36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3" name="Text Box 36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4" name="Text Box 36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5" name="Text Box 36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6" name="Text Box 36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7" name="Text Box 36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8" name="Text Box 36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59" name="Text Box 36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0" name="Text Box 36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1" name="Text Box 36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2" name="Text Box 36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3" name="Text Box 36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4" name="Text Box 36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5" name="Text Box 36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6" name="Text Box 36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7" name="Text Box 36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8" name="Text Box 36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69" name="Text Box 36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0" name="Text Box 36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1" name="Text Box 36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2" name="Text Box 36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3" name="Text Box 36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4" name="Text Box 36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5" name="Text Box 36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6" name="Text Box 36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7" name="Text Box 36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8" name="Text Box 36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79" name="Text Box 36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0" name="Text Box 36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1" name="Text Box 36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2" name="Text Box 36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3" name="Text Box 36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4" name="Text Box 36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5" name="Text Box 36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6" name="Text Box 36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7" name="Text Box 36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8" name="Text Box 36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89" name="Text Box 36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0" name="Text Box 36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1" name="Text Box 36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2" name="Text Box 36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3" name="Text Box 37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4" name="Text Box 37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5" name="Text Box 37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6" name="Text Box 37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7" name="Text Box 37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8" name="Text Box 37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8999" name="Text Box 37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0" name="Text Box 37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1" name="Text Box 37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2" name="Text Box 37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3" name="Text Box 37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4" name="Text Box 37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5" name="Text Box 37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6" name="Text Box 37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7" name="Text Box 37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8" name="Text Box 37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09" name="Text Box 37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0" name="Text Box 37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1" name="Text Box 37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2" name="Text Box 37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3" name="Text Box 37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4" name="Text Box 37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5" name="Text Box 37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6" name="Text Box 37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7" name="Text Box 37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8" name="Text Box 37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19" name="Text Box 37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0" name="Text Box 37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1" name="Text Box 37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2" name="Text Box 37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3" name="Text Box 37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4" name="Text Box 37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5" name="Text Box 37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6" name="Text Box 37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7" name="Text Box 37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8" name="Text Box 37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29" name="Text Box 37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0" name="Text Box 37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1" name="Text Box 37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2" name="Text Box 37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3" name="Text Box 37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4" name="Text Box 37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5" name="Text Box 37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6" name="Text Box 37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7" name="Text Box 37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8" name="Text Box 37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39" name="Text Box 37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0" name="Text Box 37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1" name="Text Box 37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2" name="Text Box 37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3" name="Text Box 37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4" name="Text Box 37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5" name="Text Box 37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6" name="Text Box 37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7" name="Text Box 37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8" name="Text Box 37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49" name="Text Box 37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0" name="Text Box 37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1" name="Text Box 37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2" name="Text Box 37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3" name="Text Box 37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4" name="Text Box 37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5" name="Text Box 37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6" name="Text Box 37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7" name="Text Box 37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8" name="Text Box 37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59" name="Text Box 37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0" name="Text Box 37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1" name="Text Box 37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2" name="Text Box 37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3" name="Text Box 37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4" name="Text Box 37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5" name="Text Box 37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6" name="Text Box 37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7" name="Text Box 37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8" name="Text Box 37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69" name="Text Box 37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0" name="Text Box 37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1" name="Text Box 37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2" name="Text Box 37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3" name="Text Box 37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4" name="Text Box 37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5" name="Text Box 37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6" name="Text Box 37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7" name="Text Box 37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8" name="Text Box 37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79" name="Text Box 37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0" name="Text Box 37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1" name="Text Box 37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2" name="Text Box 37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3" name="Text Box 37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4" name="Text Box 37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5" name="Text Box 37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6" name="Text Box 37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7" name="Text Box 37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8" name="Text Box 37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89" name="Text Box 37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0" name="Text Box 37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1" name="Text Box 37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2" name="Text Box 37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3" name="Text Box 38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4" name="Text Box 38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5" name="Text Box 38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6" name="Text Box 38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7" name="Text Box 38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8" name="Text Box 38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099" name="Text Box 38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0" name="Text Box 38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1" name="Text Box 38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2" name="Text Box 38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3" name="Text Box 38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4" name="Text Box 38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5" name="Text Box 38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6" name="Text Box 38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7" name="Text Box 38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8" name="Text Box 38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09" name="Text Box 38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0" name="Text Box 38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1" name="Text Box 38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2" name="Text Box 38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3" name="Text Box 38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4" name="Text Box 38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5" name="Text Box 38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6" name="Text Box 38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7" name="Text Box 38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8" name="Text Box 38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19" name="Text Box 38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0" name="Text Box 38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1" name="Text Box 38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2" name="Text Box 38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3" name="Text Box 38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4" name="Text Box 38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5" name="Text Box 38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6" name="Text Box 38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7" name="Text Box 38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8" name="Text Box 38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29" name="Text Box 38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0" name="Text Box 38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1" name="Text Box 38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2" name="Text Box 38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3" name="Text Box 38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4" name="Text Box 38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5" name="Text Box 38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6" name="Text Box 38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7" name="Text Box 38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8" name="Text Box 38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39" name="Text Box 38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0" name="Text Box 38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1" name="Text Box 38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2" name="Text Box 38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3" name="Text Box 38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4" name="Text Box 38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5" name="Text Box 38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6" name="Text Box 38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7" name="Text Box 38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8" name="Text Box 38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49" name="Text Box 38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0" name="Text Box 38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1" name="Text Box 38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2" name="Text Box 38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3" name="Text Box 38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4" name="Text Box 38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5" name="Text Box 38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6" name="Text Box 38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7" name="Text Box 38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8" name="Text Box 38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59" name="Text Box 38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0" name="Text Box 38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1" name="Text Box 38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2" name="Text Box 38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3" name="Text Box 38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4" name="Text Box 38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5" name="Text Box 38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6" name="Text Box 38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7" name="Text Box 38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8" name="Text Box 38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69" name="Text Box 38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0" name="Text Box 38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1" name="Text Box 38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2" name="Text Box 38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3" name="Text Box 38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4" name="Text Box 38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5" name="Text Box 38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6" name="Text Box 38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7" name="Text Box 38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8" name="Text Box 38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79" name="Text Box 38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0" name="Text Box 38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1" name="Text Box 38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2" name="Text Box 38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3" name="Text Box 38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4" name="Text Box 38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5" name="Text Box 38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6" name="Text Box 38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7" name="Text Box 38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8" name="Text Box 38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89" name="Text Box 38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0" name="Text Box 38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1" name="Text Box 38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2" name="Text Box 38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3" name="Text Box 39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4" name="Text Box 39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5" name="Text Box 39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6" name="Text Box 39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7" name="Text Box 39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8" name="Text Box 39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199" name="Text Box 39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0" name="Text Box 39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1" name="Text Box 39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2" name="Text Box 39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3" name="Text Box 39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4" name="Text Box 39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5" name="Text Box 39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6" name="Text Box 39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7" name="Text Box 39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8" name="Text Box 39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09" name="Text Box 39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0" name="Text Box 39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1" name="Text Box 39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2" name="Text Box 39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3" name="Text Box 39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4" name="Text Box 39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5" name="Text Box 39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6" name="Text Box 39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7" name="Text Box 39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8" name="Text Box 39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19" name="Text Box 39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0" name="Text Box 39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1" name="Text Box 39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2" name="Text Box 39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3" name="Text Box 39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4" name="Text Box 39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5" name="Text Box 39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6" name="Text Box 39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7" name="Text Box 39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8" name="Text Box 39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29" name="Text Box 39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0" name="Text Box 39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1" name="Text Box 39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2" name="Text Box 39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3" name="Text Box 39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4" name="Text Box 39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5" name="Text Box 39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6" name="Text Box 39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7" name="Text Box 39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8" name="Text Box 39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39" name="Text Box 39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0" name="Text Box 39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1" name="Text Box 39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2" name="Text Box 39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3" name="Text Box 39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4" name="Text Box 39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5" name="Text Box 39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6" name="Text Box 39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7" name="Text Box 39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8" name="Text Box 39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49" name="Text Box 39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0" name="Text Box 39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1" name="Text Box 39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2" name="Text Box 39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3" name="Text Box 39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4" name="Text Box 39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5" name="Text Box 39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6" name="Text Box 39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7" name="Text Box 39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8" name="Text Box 39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59" name="Text Box 39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0" name="Text Box 39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1" name="Text Box 39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2" name="Text Box 39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3" name="Text Box 39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4" name="Text Box 39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5" name="Text Box 39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6" name="Text Box 39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7" name="Text Box 39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8" name="Text Box 39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69" name="Text Box 39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0" name="Text Box 39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1" name="Text Box 39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2" name="Text Box 39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3" name="Text Box 39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4" name="Text Box 39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5" name="Text Box 39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6" name="Text Box 39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7" name="Text Box 39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8" name="Text Box 39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79" name="Text Box 39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0" name="Text Box 39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1" name="Text Box 39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2" name="Text Box 39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3" name="Text Box 39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4" name="Text Box 39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5" name="Text Box 39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6" name="Text Box 39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7" name="Text Box 39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8" name="Text Box 39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89" name="Text Box 39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0" name="Text Box 39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1" name="Text Box 39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2" name="Text Box 39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3" name="Text Box 40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4" name="Text Box 40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5" name="Text Box 40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6" name="Text Box 40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7" name="Text Box 40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8" name="Text Box 40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299" name="Text Box 40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0" name="Text Box 40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1" name="Text Box 40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2" name="Text Box 40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3" name="Text Box 40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4" name="Text Box 40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5" name="Text Box 40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6" name="Text Box 40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7" name="Text Box 40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8" name="Text Box 40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09" name="Text Box 40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0" name="Text Box 40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1" name="Text Box 40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2" name="Text Box 40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3" name="Text Box 40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4" name="Text Box 40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5" name="Text Box 40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6" name="Text Box 40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7" name="Text Box 40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8" name="Text Box 40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19" name="Text Box 40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0" name="Text Box 40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1" name="Text Box 40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2" name="Text Box 40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3" name="Text Box 40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4" name="Text Box 40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5" name="Text Box 40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6" name="Text Box 40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7" name="Text Box 40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8" name="Text Box 40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29" name="Text Box 40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0" name="Text Box 40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1" name="Text Box 40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2" name="Text Box 40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3" name="Text Box 40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4" name="Text Box 40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5" name="Text Box 40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6" name="Text Box 40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7" name="Text Box 40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8" name="Text Box 40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39" name="Text Box 40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0" name="Text Box 40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1" name="Text Box 40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2" name="Text Box 40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3" name="Text Box 40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4" name="Text Box 40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5" name="Text Box 40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6" name="Text Box 40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7" name="Text Box 40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8" name="Text Box 40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49" name="Text Box 40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0" name="Text Box 40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1" name="Text Box 40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2" name="Text Box 40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3" name="Text Box 40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4" name="Text Box 40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5" name="Text Box 40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6" name="Text Box 40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7" name="Text Box 40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8" name="Text Box 40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59" name="Text Box 40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0" name="Text Box 40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1" name="Text Box 40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2" name="Text Box 40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3" name="Text Box 40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4" name="Text Box 40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5" name="Text Box 40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6" name="Text Box 40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7" name="Text Box 40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8" name="Text Box 40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69" name="Text Box 40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0" name="Text Box 40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1" name="Text Box 40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2" name="Text Box 40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3" name="Text Box 40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4" name="Text Box 40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5" name="Text Box 40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6" name="Text Box 40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7" name="Text Box 40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8" name="Text Box 40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79" name="Text Box 40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0" name="Text Box 40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1" name="Text Box 40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2" name="Text Box 40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3" name="Text Box 40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4" name="Text Box 40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5" name="Text Box 40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6" name="Text Box 40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7" name="Text Box 40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8" name="Text Box 40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89" name="Text Box 40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0" name="Text Box 40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1" name="Text Box 40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2" name="Text Box 40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3" name="Text Box 41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4" name="Text Box 41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5" name="Text Box 41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6" name="Text Box 41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7" name="Text Box 41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8" name="Text Box 41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399" name="Text Box 41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0" name="Text Box 41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1" name="Text Box 41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2" name="Text Box 41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3" name="Text Box 41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4" name="Text Box 41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5" name="Text Box 41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6" name="Text Box 41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7" name="Text Box 41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8" name="Text Box 41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09" name="Text Box 41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0" name="Text Box 41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1" name="Text Box 41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2" name="Text Box 41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3" name="Text Box 41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4" name="Text Box 41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5" name="Text Box 41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6" name="Text Box 41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7" name="Text Box 41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8" name="Text Box 41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19" name="Text Box 41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0" name="Text Box 41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1" name="Text Box 41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2" name="Text Box 41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3" name="Text Box 41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4" name="Text Box 41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5" name="Text Box 41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6" name="Text Box 41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7" name="Text Box 41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8" name="Text Box 41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29" name="Text Box 41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0" name="Text Box 41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1" name="Text Box 41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2" name="Text Box 41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3" name="Text Box 41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4" name="Text Box 41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5" name="Text Box 41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6" name="Text Box 41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7" name="Text Box 41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8" name="Text Box 41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39" name="Text Box 41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0" name="Text Box 41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1" name="Text Box 41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2" name="Text Box 41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3" name="Text Box 41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4" name="Text Box 41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5" name="Text Box 41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6" name="Text Box 41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7" name="Text Box 41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8" name="Text Box 41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49" name="Text Box 41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0" name="Text Box 41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1" name="Text Box 41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2" name="Text Box 41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3" name="Text Box 41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4" name="Text Box 41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5" name="Text Box 41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6" name="Text Box 41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7" name="Text Box 41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8" name="Text Box 41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59" name="Text Box 41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0" name="Text Box 41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1" name="Text Box 41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2" name="Text Box 41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3" name="Text Box 41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4" name="Text Box 41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5" name="Text Box 41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6" name="Text Box 41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7" name="Text Box 41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8" name="Text Box 41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69" name="Text Box 41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0" name="Text Box 41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1" name="Text Box 41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2" name="Text Box 41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3" name="Text Box 41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4" name="Text Box 41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5" name="Text Box 41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6" name="Text Box 41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7" name="Text Box 41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8" name="Text Box 41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79" name="Text Box 41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0" name="Text Box 41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1" name="Text Box 41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2" name="Text Box 41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3" name="Text Box 41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4" name="Text Box 41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5" name="Text Box 41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6" name="Text Box 41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7" name="Text Box 41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8" name="Text Box 41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89" name="Text Box 41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0" name="Text Box 41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1" name="Text Box 41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2" name="Text Box 41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3" name="Text Box 42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4" name="Text Box 42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5" name="Text Box 42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6" name="Text Box 42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7" name="Text Box 42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8" name="Text Box 42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499" name="Text Box 42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0" name="Text Box 42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1" name="Text Box 42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2" name="Text Box 42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3" name="Text Box 42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4" name="Text Box 42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5" name="Text Box 42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6" name="Text Box 42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7" name="Text Box 42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8" name="Text Box 42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09" name="Text Box 42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0" name="Text Box 42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1" name="Text Box 42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2" name="Text Box 42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3" name="Text Box 42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4" name="Text Box 42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5" name="Text Box 42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6" name="Text Box 42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7" name="Text Box 42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8" name="Text Box 42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19" name="Text Box 42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0" name="Text Box 42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1" name="Text Box 42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2" name="Text Box 42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3" name="Text Box 42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4" name="Text Box 42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5" name="Text Box 42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6" name="Text Box 42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7" name="Text Box 42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8" name="Text Box 42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29" name="Text Box 42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0" name="Text Box 42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1" name="Text Box 42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2" name="Text Box 42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3" name="Text Box 42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4" name="Text Box 42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5" name="Text Box 42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6" name="Text Box 42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7" name="Text Box 42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8" name="Text Box 42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39" name="Text Box 42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0" name="Text Box 42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1" name="Text Box 42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2" name="Text Box 42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3" name="Text Box 42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4" name="Text Box 42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5" name="Text Box 42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6" name="Text Box 42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7" name="Text Box 42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8" name="Text Box 42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49" name="Text Box 42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0" name="Text Box 42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1" name="Text Box 42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2" name="Text Box 42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3" name="Text Box 42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4" name="Text Box 42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5" name="Text Box 42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6" name="Text Box 42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7" name="Text Box 42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8" name="Text Box 42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59" name="Text Box 42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0" name="Text Box 42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1" name="Text Box 42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2" name="Text Box 42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3" name="Text Box 42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4" name="Text Box 42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5" name="Text Box 42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6" name="Text Box 42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7" name="Text Box 42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8" name="Text Box 42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69" name="Text Box 42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0" name="Text Box 42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1" name="Text Box 42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2" name="Text Box 42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3" name="Text Box 42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4" name="Text Box 42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5" name="Text Box 42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6" name="Text Box 42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7" name="Text Box 42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8" name="Text Box 42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79" name="Text Box 42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0" name="Text Box 42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1" name="Text Box 42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2" name="Text Box 42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3" name="Text Box 42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4" name="Text Box 42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5" name="Text Box 42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6" name="Text Box 42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7" name="Text Box 42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8" name="Text Box 42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89" name="Text Box 42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0" name="Text Box 42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1" name="Text Box 42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2" name="Text Box 42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3" name="Text Box 43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4" name="Text Box 43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5" name="Text Box 43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6" name="Text Box 43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7" name="Text Box 43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8" name="Text Box 43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599" name="Text Box 43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0" name="Text Box 43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1" name="Text Box 43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2" name="Text Box 43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3" name="Text Box 43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4" name="Text Box 43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5" name="Text Box 43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6" name="Text Box 43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7" name="Text Box 43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8" name="Text Box 43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09" name="Text Box 43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0" name="Text Box 43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1" name="Text Box 43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2" name="Text Box 43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3" name="Text Box 43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4" name="Text Box 43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5" name="Text Box 43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6" name="Text Box 43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7" name="Text Box 43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8" name="Text Box 43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19" name="Text Box 43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0" name="Text Box 43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1" name="Text Box 43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2" name="Text Box 43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3" name="Text Box 43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4" name="Text Box 43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5" name="Text Box 43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6" name="Text Box 43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7" name="Text Box 43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8" name="Text Box 43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29" name="Text Box 43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0" name="Text Box 43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1" name="Text Box 43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2" name="Text Box 43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3" name="Text Box 43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4" name="Text Box 43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5" name="Text Box 43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6" name="Text Box 43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7" name="Text Box 43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8" name="Text Box 43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39" name="Text Box 43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0" name="Text Box 43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1" name="Text Box 43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2" name="Text Box 43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3" name="Text Box 43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4" name="Text Box 43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5" name="Text Box 43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6" name="Text Box 43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7" name="Text Box 43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8" name="Text Box 43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49" name="Text Box 43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0" name="Text Box 43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1" name="Text Box 43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2" name="Text Box 43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3" name="Text Box 43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4" name="Text Box 43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5" name="Text Box 43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6" name="Text Box 43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7" name="Text Box 43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8" name="Text Box 43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59" name="Text Box 43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0" name="Text Box 43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1" name="Text Box 43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2" name="Text Box 43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3" name="Text Box 43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4" name="Text Box 43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5" name="Text Box 43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6" name="Text Box 43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7" name="Text Box 43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8" name="Text Box 43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69" name="Text Box 43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0" name="Text Box 43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1" name="Text Box 43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2" name="Text Box 43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3" name="Text Box 43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4" name="Text Box 43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5" name="Text Box 43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6" name="Text Box 43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7" name="Text Box 43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8" name="Text Box 43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79" name="Text Box 43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0" name="Text Box 43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1" name="Text Box 43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2" name="Text Box 43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3" name="Text Box 43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4" name="Text Box 43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5" name="Text Box 43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6" name="Text Box 43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7" name="Text Box 43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8" name="Text Box 43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89" name="Text Box 43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0" name="Text Box 43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1" name="Text Box 43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2" name="Text Box 43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3" name="Text Box 44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4" name="Text Box 44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5" name="Text Box 44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6" name="Text Box 44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7" name="Text Box 44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8" name="Text Box 44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699" name="Text Box 44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0" name="Text Box 44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1" name="Text Box 44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2" name="Text Box 44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3" name="Text Box 44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4" name="Text Box 44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5" name="Text Box 44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6" name="Text Box 44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7" name="Text Box 44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8" name="Text Box 44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09" name="Text Box 44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0" name="Text Box 44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1" name="Text Box 44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2" name="Text Box 44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3" name="Text Box 44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4" name="Text Box 44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5" name="Text Box 44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6" name="Text Box 44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7" name="Text Box 44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8" name="Text Box 44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19" name="Text Box 44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0" name="Text Box 44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1" name="Text Box 44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2" name="Text Box 44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3" name="Text Box 44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4" name="Text Box 44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5" name="Text Box 44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6" name="Text Box 44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7" name="Text Box 44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8" name="Text Box 44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29" name="Text Box 44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0" name="Text Box 44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1" name="Text Box 44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2" name="Text Box 44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3" name="Text Box 44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4" name="Text Box 44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5" name="Text Box 44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6" name="Text Box 44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7" name="Text Box 44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8" name="Text Box 44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39" name="Text Box 44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0" name="Text Box 44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1" name="Text Box 44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2" name="Text Box 44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3" name="Text Box 44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4" name="Text Box 44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5" name="Text Box 44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6" name="Text Box 44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7" name="Text Box 44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8" name="Text Box 44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49" name="Text Box 44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0" name="Text Box 44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1" name="Text Box 44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2" name="Text Box 44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3" name="Text Box 44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4" name="Text Box 44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5" name="Text Box 44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6" name="Text Box 44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7" name="Text Box 44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8" name="Text Box 44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59" name="Text Box 44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0" name="Text Box 44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1" name="Text Box 44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2" name="Text Box 44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3" name="Text Box 44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4" name="Text Box 44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5" name="Text Box 44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6" name="Text Box 44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7" name="Text Box 44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8" name="Text Box 44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69" name="Text Box 44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0" name="Text Box 44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1" name="Text Box 44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2" name="Text Box 44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3" name="Text Box 44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4" name="Text Box 44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5" name="Text Box 44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6" name="Text Box 44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7" name="Text Box 44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8" name="Text Box 44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79" name="Text Box 44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0" name="Text Box 44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1" name="Text Box 44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2" name="Text Box 44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3" name="Text Box 44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4" name="Text Box 44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5" name="Text Box 44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6" name="Text Box 44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7" name="Text Box 44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8" name="Text Box 44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89" name="Text Box 44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0" name="Text Box 44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1" name="Text Box 44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2" name="Text Box 44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3" name="Text Box 45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4" name="Text Box 45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5" name="Text Box 45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6" name="Text Box 45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7" name="Text Box 45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8" name="Text Box 45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799" name="Text Box 45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0" name="Text Box 45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1" name="Text Box 45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2" name="Text Box 45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3" name="Text Box 45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4" name="Text Box 45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5" name="Text Box 45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6" name="Text Box 45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7" name="Text Box 45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8" name="Text Box 45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09" name="Text Box 45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0" name="Text Box 45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1" name="Text Box 45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2" name="Text Box 45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3" name="Text Box 45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4" name="Text Box 45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5" name="Text Box 45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6" name="Text Box 45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7" name="Text Box 45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8" name="Text Box 45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19" name="Text Box 45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0" name="Text Box 45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1" name="Text Box 45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2" name="Text Box 45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3" name="Text Box 45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4" name="Text Box 45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5" name="Text Box 45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6" name="Text Box 45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7" name="Text Box 45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8" name="Text Box 45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29" name="Text Box 45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0" name="Text Box 45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1" name="Text Box 45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2" name="Text Box 45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3" name="Text Box 45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4" name="Text Box 45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5" name="Text Box 45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6" name="Text Box 45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7" name="Text Box 45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8" name="Text Box 45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39" name="Text Box 45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0" name="Text Box 45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1" name="Text Box 45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2" name="Text Box 45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3" name="Text Box 45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4" name="Text Box 45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5" name="Text Box 45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6" name="Text Box 45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7" name="Text Box 45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8" name="Text Box 45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49" name="Text Box 45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0" name="Text Box 45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1" name="Text Box 45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2" name="Text Box 45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3" name="Text Box 45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4" name="Text Box 45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5" name="Text Box 45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6" name="Text Box 45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7" name="Text Box 45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8" name="Text Box 45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59" name="Text Box 45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0" name="Text Box 45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1" name="Text Box 45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2" name="Text Box 45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3" name="Text Box 45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4" name="Text Box 45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5" name="Text Box 45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6" name="Text Box 45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7" name="Text Box 45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8" name="Text Box 45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69" name="Text Box 45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0" name="Text Box 45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1" name="Text Box 45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2" name="Text Box 45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3" name="Text Box 45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4" name="Text Box 45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5" name="Text Box 45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6" name="Text Box 45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7" name="Text Box 45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8" name="Text Box 45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79" name="Text Box 45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0" name="Text Box 45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1" name="Text Box 45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2" name="Text Box 45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3" name="Text Box 45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4" name="Text Box 45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5" name="Text Box 45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6" name="Text Box 45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7" name="Text Box 45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8" name="Text Box 45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89" name="Text Box 45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0" name="Text Box 45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1" name="Text Box 45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2" name="Text Box 45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3" name="Text Box 46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4" name="Text Box 46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5" name="Text Box 46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6" name="Text Box 46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7" name="Text Box 46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8" name="Text Box 46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899" name="Text Box 46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0" name="Text Box 46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1" name="Text Box 46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2" name="Text Box 46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3" name="Text Box 46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4" name="Text Box 46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5" name="Text Box 46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6" name="Text Box 46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7" name="Text Box 46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8" name="Text Box 46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09" name="Text Box 46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0" name="Text Box 46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1" name="Text Box 46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2" name="Text Box 46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3" name="Text Box 46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4" name="Text Box 46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5" name="Text Box 46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6" name="Text Box 46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7" name="Text Box 46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8" name="Text Box 46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19" name="Text Box 46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0" name="Text Box 46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1" name="Text Box 46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2" name="Text Box 46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3" name="Text Box 46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4" name="Text Box 46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5" name="Text Box 46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6" name="Text Box 46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7" name="Text Box 46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8" name="Text Box 46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29" name="Text Box 46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0" name="Text Box 46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1" name="Text Box 46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2" name="Text Box 46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3" name="Text Box 46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4" name="Text Box 46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5" name="Text Box 46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6" name="Text Box 46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7" name="Text Box 46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8" name="Text Box 46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39" name="Text Box 46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0" name="Text Box 46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1" name="Text Box 46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2" name="Text Box 46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3" name="Text Box 46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4" name="Text Box 46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5" name="Text Box 46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6" name="Text Box 46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7" name="Text Box 46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8" name="Text Box 46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49" name="Text Box 46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0" name="Text Box 46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1" name="Text Box 46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2" name="Text Box 46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3" name="Text Box 46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4" name="Text Box 46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5" name="Text Box 46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6" name="Text Box 46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7" name="Text Box 46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8" name="Text Box 46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59" name="Text Box 46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0" name="Text Box 46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1" name="Text Box 46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2" name="Text Box 46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3" name="Text Box 46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4" name="Text Box 46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5" name="Text Box 46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6" name="Text Box 46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7" name="Text Box 46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8" name="Text Box 46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69" name="Text Box 46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0" name="Text Box 46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1" name="Text Box 46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2" name="Text Box 46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3" name="Text Box 46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4" name="Text Box 46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5" name="Text Box 46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6" name="Text Box 46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7" name="Text Box 46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8" name="Text Box 46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79" name="Text Box 46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0" name="Text Box 46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1" name="Text Box 46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2" name="Text Box 46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3" name="Text Box 46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4" name="Text Box 46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5" name="Text Box 46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6" name="Text Box 46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7" name="Text Box 46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8" name="Text Box 46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89" name="Text Box 46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0" name="Text Box 46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1" name="Text Box 46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2" name="Text Box 46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3" name="Text Box 47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4" name="Text Box 47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5" name="Text Box 47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6" name="Text Box 47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7" name="Text Box 47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8" name="Text Box 47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9999" name="Text Box 47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0" name="Text Box 47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1" name="Text Box 47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2" name="Text Box 47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3" name="Text Box 47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4" name="Text Box 47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5" name="Text Box 47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6" name="Text Box 47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7" name="Text Box 47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8" name="Text Box 47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09" name="Text Box 47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0" name="Text Box 47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1" name="Text Box 47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2" name="Text Box 47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3" name="Text Box 47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4" name="Text Box 47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5" name="Text Box 47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6" name="Text Box 47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7" name="Text Box 47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8" name="Text Box 47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19" name="Text Box 47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0" name="Text Box 47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1" name="Text Box 47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2" name="Text Box 47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3" name="Text Box 47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4" name="Text Box 47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5" name="Text Box 47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6" name="Text Box 47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7" name="Text Box 47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8" name="Text Box 47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29" name="Text Box 47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0" name="Text Box 47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1" name="Text Box 47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2" name="Text Box 47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3" name="Text Box 47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4" name="Text Box 47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5" name="Text Box 47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6" name="Text Box 47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7" name="Text Box 47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8" name="Text Box 47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39" name="Text Box 47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0" name="Text Box 47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1" name="Text Box 47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2" name="Text Box 47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3" name="Text Box 47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4" name="Text Box 47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5" name="Text Box 47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6" name="Text Box 47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7" name="Text Box 47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8" name="Text Box 47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49" name="Text Box 47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0" name="Text Box 47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1" name="Text Box 47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2" name="Text Box 47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3" name="Text Box 47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4" name="Text Box 47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5" name="Text Box 47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6" name="Text Box 47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7" name="Text Box 47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8" name="Text Box 47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59" name="Text Box 47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0" name="Text Box 47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1" name="Text Box 47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2" name="Text Box 47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3" name="Text Box 47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4" name="Text Box 47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5" name="Text Box 47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6" name="Text Box 47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7" name="Text Box 47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8" name="Text Box 47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69" name="Text Box 47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0" name="Text Box 47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1" name="Text Box 47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2" name="Text Box 47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3" name="Text Box 47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4" name="Text Box 47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5" name="Text Box 47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6" name="Text Box 47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7" name="Text Box 47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8" name="Text Box 47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79" name="Text Box 47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0" name="Text Box 47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1" name="Text Box 47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2" name="Text Box 47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3" name="Text Box 47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4" name="Text Box 47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5" name="Text Box 47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6" name="Text Box 47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7" name="Text Box 47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8" name="Text Box 47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89" name="Text Box 47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0" name="Text Box 47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1" name="Text Box 47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2" name="Text Box 47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3" name="Text Box 48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4" name="Text Box 48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5" name="Text Box 48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6" name="Text Box 48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7" name="Text Box 48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8" name="Text Box 48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099" name="Text Box 48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0" name="Text Box 48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1" name="Text Box 48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2" name="Text Box 48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3" name="Text Box 48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4" name="Text Box 48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5" name="Text Box 48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6" name="Text Box 48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7" name="Text Box 48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8" name="Text Box 48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09" name="Text Box 48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0" name="Text Box 48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1" name="Text Box 48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2" name="Text Box 48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3" name="Text Box 48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4" name="Text Box 48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5" name="Text Box 48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6" name="Text Box 48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7" name="Text Box 48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8" name="Text Box 48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19" name="Text Box 48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0" name="Text Box 48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1" name="Text Box 48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2" name="Text Box 48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3" name="Text Box 48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4" name="Text Box 48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5" name="Text Box 48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6" name="Text Box 48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7" name="Text Box 48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8" name="Text Box 48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29" name="Text Box 48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0" name="Text Box 48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1" name="Text Box 48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2" name="Text Box 48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3" name="Text Box 48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4" name="Text Box 48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5" name="Text Box 48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6" name="Text Box 48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7" name="Text Box 48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8" name="Text Box 48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39" name="Text Box 48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0" name="Text Box 48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1" name="Text Box 48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2" name="Text Box 48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3" name="Text Box 48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4" name="Text Box 48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5" name="Text Box 48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6" name="Text Box 48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7" name="Text Box 48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8" name="Text Box 48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49" name="Text Box 48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0" name="Text Box 48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1" name="Text Box 48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2" name="Text Box 48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3" name="Text Box 48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4" name="Text Box 48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5" name="Text Box 48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6" name="Text Box 48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7" name="Text Box 48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8" name="Text Box 48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59" name="Text Box 48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0" name="Text Box 48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1" name="Text Box 48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2" name="Text Box 48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3" name="Text Box 48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4" name="Text Box 48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5" name="Text Box 48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6" name="Text Box 48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7" name="Text Box 48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8" name="Text Box 48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69" name="Text Box 48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0" name="Text Box 48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1" name="Text Box 48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2" name="Text Box 48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3" name="Text Box 48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4" name="Text Box 48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5" name="Text Box 48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6" name="Text Box 48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7" name="Text Box 48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8" name="Text Box 48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79" name="Text Box 48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0" name="Text Box 48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1" name="Text Box 48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2" name="Text Box 48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3" name="Text Box 48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4" name="Text Box 48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5" name="Text Box 48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6" name="Text Box 48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7" name="Text Box 48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8" name="Text Box 48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89" name="Text Box 48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0" name="Text Box 48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1" name="Text Box 48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2" name="Text Box 48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3" name="Text Box 49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4" name="Text Box 49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5" name="Text Box 49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6" name="Text Box 49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7" name="Text Box 49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8" name="Text Box 49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199" name="Text Box 49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0" name="Text Box 49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1" name="Text Box 49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2" name="Text Box 49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3" name="Text Box 49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4" name="Text Box 49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5" name="Text Box 49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6" name="Text Box 49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7" name="Text Box 49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8" name="Text Box 49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09" name="Text Box 49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0" name="Text Box 49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1" name="Text Box 49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2" name="Text Box 49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3" name="Text Box 49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4" name="Text Box 49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5" name="Text Box 49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6" name="Text Box 49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7" name="Text Box 49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8" name="Text Box 49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19" name="Text Box 49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0" name="Text Box 49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1" name="Text Box 49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2" name="Text Box 49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3" name="Text Box 49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4" name="Text Box 49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5" name="Text Box 49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6" name="Text Box 49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7" name="Text Box 49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8" name="Text Box 49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29" name="Text Box 49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0" name="Text Box 49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1" name="Text Box 49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2" name="Text Box 49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3" name="Text Box 49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4" name="Text Box 49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5" name="Text Box 49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6" name="Text Box 49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7" name="Text Box 49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8" name="Text Box 49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39" name="Text Box 49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0" name="Text Box 49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1" name="Text Box 49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2" name="Text Box 49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3" name="Text Box 49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4" name="Text Box 49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5" name="Text Box 49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6" name="Text Box 49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7" name="Text Box 49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8" name="Text Box 49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49" name="Text Box 49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0" name="Text Box 49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1" name="Text Box 49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2" name="Text Box 49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3" name="Text Box 49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4" name="Text Box 49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5" name="Text Box 49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6" name="Text Box 49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7" name="Text Box 49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8" name="Text Box 49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59" name="Text Box 49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0" name="Text Box 49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1" name="Text Box 49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2" name="Text Box 49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3" name="Text Box 49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4" name="Text Box 49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5" name="Text Box 49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6" name="Text Box 49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7" name="Text Box 49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8" name="Text Box 49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69" name="Text Box 49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0" name="Text Box 49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1" name="Text Box 49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2" name="Text Box 49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3" name="Text Box 49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4" name="Text Box 49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5" name="Text Box 49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6" name="Text Box 49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7" name="Text Box 49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8" name="Text Box 49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79" name="Text Box 49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0" name="Text Box 49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1" name="Text Box 49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2" name="Text Box 49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3" name="Text Box 49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4" name="Text Box 49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5" name="Text Box 49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6" name="Text Box 49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7" name="Text Box 49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8" name="Text Box 49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89" name="Text Box 49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0" name="Text Box 49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1" name="Text Box 49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2" name="Text Box 49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3" name="Text Box 50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4" name="Text Box 50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5" name="Text Box 50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6" name="Text Box 50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7" name="Text Box 50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8" name="Text Box 50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299" name="Text Box 50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0" name="Text Box 50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1" name="Text Box 50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2" name="Text Box 50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3" name="Text Box 50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4" name="Text Box 50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5" name="Text Box 50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6" name="Text Box 50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7" name="Text Box 50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8" name="Text Box 50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09" name="Text Box 50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0" name="Text Box 50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1" name="Text Box 50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2" name="Text Box 50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3" name="Text Box 50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4" name="Text Box 50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5" name="Text Box 50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6" name="Text Box 50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7" name="Text Box 50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8" name="Text Box 50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19" name="Text Box 50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0" name="Text Box 50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1" name="Text Box 50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2" name="Text Box 50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3" name="Text Box 50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4" name="Text Box 50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5" name="Text Box 50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6" name="Text Box 50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7" name="Text Box 50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8" name="Text Box 50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29" name="Text Box 50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0" name="Text Box 50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1" name="Text Box 50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2" name="Text Box 50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3" name="Text Box 50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4" name="Text Box 50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5" name="Text Box 50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6" name="Text Box 50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7" name="Text Box 50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8" name="Text Box 50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39" name="Text Box 50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0" name="Text Box 50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1" name="Text Box 50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2" name="Text Box 50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3" name="Text Box 50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4" name="Text Box 50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5" name="Text Box 50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6" name="Text Box 50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7" name="Text Box 50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8" name="Text Box 50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49" name="Text Box 50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0" name="Text Box 50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1" name="Text Box 50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2" name="Text Box 50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3" name="Text Box 50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4" name="Text Box 50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5" name="Text Box 50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6" name="Text Box 50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7" name="Text Box 50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8" name="Text Box 50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59" name="Text Box 50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0" name="Text Box 50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1" name="Text Box 50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2" name="Text Box 50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3" name="Text Box 50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4" name="Text Box 50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5" name="Text Box 50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6" name="Text Box 50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7" name="Text Box 50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8" name="Text Box 50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69" name="Text Box 50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0" name="Text Box 50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1" name="Text Box 50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2" name="Text Box 50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3" name="Text Box 50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4" name="Text Box 50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5" name="Text Box 50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6" name="Text Box 50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7" name="Text Box 50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8" name="Text Box 50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79" name="Text Box 50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0" name="Text Box 50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1" name="Text Box 50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2" name="Text Box 50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3" name="Text Box 50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4" name="Text Box 50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5" name="Text Box 50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6" name="Text Box 50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7" name="Text Box 50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8" name="Text Box 50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89" name="Text Box 50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0" name="Text Box 50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1" name="Text Box 50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2" name="Text Box 50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3" name="Text Box 51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4" name="Text Box 51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5" name="Text Box 51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6" name="Text Box 51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7" name="Text Box 51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8" name="Text Box 51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399" name="Text Box 51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0" name="Text Box 51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1" name="Text Box 51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2" name="Text Box 51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3" name="Text Box 51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4" name="Text Box 51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5" name="Text Box 51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6" name="Text Box 51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7" name="Text Box 51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8" name="Text Box 51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09" name="Text Box 51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0" name="Text Box 51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1" name="Text Box 51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2" name="Text Box 51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3" name="Text Box 51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4" name="Text Box 51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5" name="Text Box 51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6" name="Text Box 51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7" name="Text Box 51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8" name="Text Box 51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19" name="Text Box 51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0" name="Text Box 51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1" name="Text Box 51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2" name="Text Box 51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3" name="Text Box 51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4" name="Text Box 51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5" name="Text Box 51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6" name="Text Box 51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7" name="Text Box 51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8" name="Text Box 51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29" name="Text Box 51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0" name="Text Box 51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1" name="Text Box 51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2" name="Text Box 51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3" name="Text Box 51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4" name="Text Box 51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5" name="Text Box 51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6" name="Text Box 51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7" name="Text Box 51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8" name="Text Box 51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39" name="Text Box 51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0" name="Text Box 51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1" name="Text Box 51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2" name="Text Box 51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3" name="Text Box 51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4" name="Text Box 51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5" name="Text Box 51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6" name="Text Box 51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7" name="Text Box 51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8" name="Text Box 51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49" name="Text Box 51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0" name="Text Box 51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1" name="Text Box 51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2" name="Text Box 51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3" name="Text Box 51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4" name="Text Box 51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5" name="Text Box 51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6" name="Text Box 51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7" name="Text Box 51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8" name="Text Box 51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59" name="Text Box 51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0" name="Text Box 51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1" name="Text Box 51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2" name="Text Box 51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3" name="Text Box 51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4" name="Text Box 51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5" name="Text Box 51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6" name="Text Box 51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7" name="Text Box 51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8" name="Text Box 51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69" name="Text Box 51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0" name="Text Box 51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1" name="Text Box 51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2" name="Text Box 51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3" name="Text Box 51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4" name="Text Box 51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5" name="Text Box 51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6" name="Text Box 51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7" name="Text Box 51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8" name="Text Box 51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79" name="Text Box 51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0" name="Text Box 51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1" name="Text Box 51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2" name="Text Box 51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3" name="Text Box 51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4" name="Text Box 51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5" name="Text Box 51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6" name="Text Box 51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7" name="Text Box 51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8" name="Text Box 51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89" name="Text Box 51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0" name="Text Box 51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1" name="Text Box 51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2" name="Text Box 51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3" name="Text Box 52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4" name="Text Box 52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5" name="Text Box 52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6" name="Text Box 52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7" name="Text Box 52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8" name="Text Box 52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499" name="Text Box 52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0" name="Text Box 52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1" name="Text Box 52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2" name="Text Box 52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3" name="Text Box 52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4" name="Text Box 52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5" name="Text Box 52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6" name="Text Box 52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7" name="Text Box 52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8" name="Text Box 52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09" name="Text Box 52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0" name="Text Box 52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1" name="Text Box 52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2" name="Text Box 52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3" name="Text Box 52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4" name="Text Box 52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5" name="Text Box 52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6" name="Text Box 52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7" name="Text Box 52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8" name="Text Box 52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19" name="Text Box 52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0" name="Text Box 52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1" name="Text Box 52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2" name="Text Box 52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3" name="Text Box 52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4" name="Text Box 52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5" name="Text Box 52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6" name="Text Box 52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7" name="Text Box 52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8" name="Text Box 52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29" name="Text Box 52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0" name="Text Box 52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1" name="Text Box 52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2" name="Text Box 52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3" name="Text Box 52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4" name="Text Box 52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5" name="Text Box 52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6" name="Text Box 52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7" name="Text Box 52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8" name="Text Box 52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39" name="Text Box 52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0" name="Text Box 52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1" name="Text Box 52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2" name="Text Box 52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3" name="Text Box 52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4" name="Text Box 52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5" name="Text Box 52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6" name="Text Box 52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7" name="Text Box 52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8" name="Text Box 52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49" name="Text Box 52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0" name="Text Box 52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1" name="Text Box 52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2" name="Text Box 52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3" name="Text Box 52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4" name="Text Box 52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5" name="Text Box 52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6" name="Text Box 52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7" name="Text Box 52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8" name="Text Box 52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59" name="Text Box 52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0" name="Text Box 52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1" name="Text Box 52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2" name="Text Box 52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3" name="Text Box 52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4" name="Text Box 52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5" name="Text Box 52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6" name="Text Box 52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7" name="Text Box 52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8" name="Text Box 52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69" name="Text Box 52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0" name="Text Box 52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1" name="Text Box 52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2" name="Text Box 52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3" name="Text Box 52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4" name="Text Box 52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5" name="Text Box 52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6" name="Text Box 52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7" name="Text Box 52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8" name="Text Box 52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79" name="Text Box 52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0" name="Text Box 52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1" name="Text Box 52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2" name="Text Box 52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3" name="Text Box 52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4" name="Text Box 52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5" name="Text Box 52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6" name="Text Box 52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7" name="Text Box 52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8" name="Text Box 52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89" name="Text Box 52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0" name="Text Box 52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1" name="Text Box 52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2" name="Text Box 52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3" name="Text Box 53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4" name="Text Box 53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5" name="Text Box 53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6" name="Text Box 53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7" name="Text Box 53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8" name="Text Box 53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599" name="Text Box 53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0" name="Text Box 53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1" name="Text Box 530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2" name="Text Box 530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3" name="Text Box 531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4" name="Text Box 531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5" name="Text Box 531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6" name="Text Box 531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7" name="Text Box 531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8" name="Text Box 531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09" name="Text Box 531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0" name="Text Box 531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1" name="Text Box 531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2" name="Text Box 531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3" name="Text Box 532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4" name="Text Box 532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5" name="Text Box 532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6" name="Text Box 532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7" name="Text Box 532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8" name="Text Box 532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19" name="Text Box 532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0" name="Text Box 532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1" name="Text Box 532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2" name="Text Box 532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3" name="Text Box 533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4" name="Text Box 533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5" name="Text Box 533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6" name="Text Box 533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7" name="Text Box 533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8" name="Text Box 533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29" name="Text Box 533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0" name="Text Box 533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1" name="Text Box 533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2" name="Text Box 533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3" name="Text Box 534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4" name="Text Box 534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5" name="Text Box 534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6" name="Text Box 534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7" name="Text Box 534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8" name="Text Box 534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39" name="Text Box 534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0" name="Text Box 534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1" name="Text Box 534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2" name="Text Box 534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3" name="Text Box 535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4" name="Text Box 535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5" name="Text Box 535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6" name="Text Box 535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7" name="Text Box 535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8" name="Text Box 535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49" name="Text Box 535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0" name="Text Box 535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1" name="Text Box 535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2" name="Text Box 535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3" name="Text Box 536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4" name="Text Box 536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5" name="Text Box 536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6" name="Text Box 536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7" name="Text Box 536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8" name="Text Box 536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59" name="Text Box 536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0" name="Text Box 536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1" name="Text Box 536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2" name="Text Box 536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3" name="Text Box 537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4" name="Text Box 537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5" name="Text Box 537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6" name="Text Box 537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7" name="Text Box 537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8" name="Text Box 537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69" name="Text Box 537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0" name="Text Box 537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1" name="Text Box 537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2" name="Text Box 537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3" name="Text Box 538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4" name="Text Box 538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5" name="Text Box 538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6" name="Text Box 538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7" name="Text Box 538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8" name="Text Box 538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79" name="Text Box 538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0" name="Text Box 538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1" name="Text Box 538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2" name="Text Box 538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3" name="Text Box 539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4" name="Text Box 539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5" name="Text Box 539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6" name="Text Box 539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7" name="Text Box 539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8" name="Text Box 539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89" name="Text Box 539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0" name="Text Box 539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1" name="Text Box 5398"/>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2" name="Text Box 5399"/>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3" name="Text Box 5400"/>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4" name="Text Box 5401"/>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5" name="Text Box 5402"/>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6" name="Text Box 5403"/>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7" name="Text Box 5404"/>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8" name="Text Box 5405"/>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699" name="Text Box 5406"/>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19047</xdr:rowOff>
    </xdr:to>
    <xdr:sp macro="" textlink="">
      <xdr:nvSpPr>
        <xdr:cNvPr id="10700" name="Text Box 5407"/>
        <xdr:cNvSpPr txBox="1">
          <a:spLocks noChangeArrowheads="1"/>
        </xdr:cNvSpPr>
      </xdr:nvSpPr>
      <xdr:spPr bwMode="auto">
        <a:xfrm>
          <a:off x="4686300" y="195453000"/>
          <a:ext cx="85725" cy="2095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01" name="Text Box 5427"/>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02" name="Text Box 5428"/>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03" name="Text Box 5429"/>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04" name="Text Box 5430"/>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05" name="Text Box 5431"/>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06" name="Text Box 5432"/>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07" name="Text Box 5433"/>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08" name="Text Box 5434"/>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09" name="Text Box 5435"/>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0" name="Text Box 5436"/>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1" name="Text Box 5437"/>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2" name="Text Box 5438"/>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3" name="Text Box 5439"/>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4" name="Text Box 5440"/>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5" name="Text Box 5441"/>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6" name="Text Box 5442"/>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7" name="Text Box 5443"/>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8" name="Text Box 5444"/>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19" name="Text Box 5445"/>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0" name="Text Box 5446"/>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1" name="Text Box 5447"/>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2" name="Text Box 5448"/>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3" name="Text Box 5449"/>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4" name="Text Box 5450"/>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5" name="Text Box 5451"/>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6" name="Text Box 5452"/>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7" name="Text Box 5453"/>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8" name="Text Box 5454"/>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29" name="Text Box 5455"/>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0" name="Text Box 5456"/>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1" name="Text Box 5457"/>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2" name="Text Box 5458"/>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3" name="Text Box 5459"/>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4" name="Text Box 5460"/>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5" name="Text Box 5461"/>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6" name="Text Box 5462"/>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7" name="Text Box 5463"/>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8" name="Text Box 5464"/>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39" name="Text Box 5465"/>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40" name="Text Box 5466"/>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41" name="Text Box 5467"/>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1026</xdr:row>
      <xdr:rowOff>0</xdr:rowOff>
    </xdr:from>
    <xdr:to>
      <xdr:col>4</xdr:col>
      <xdr:colOff>85725</xdr:colOff>
      <xdr:row>1027</xdr:row>
      <xdr:rowOff>19050</xdr:rowOff>
    </xdr:to>
    <xdr:sp macro="" textlink="">
      <xdr:nvSpPr>
        <xdr:cNvPr id="10742" name="Text Box 5468"/>
        <xdr:cNvSpPr txBox="1">
          <a:spLocks noChangeArrowheads="1"/>
        </xdr:cNvSpPr>
      </xdr:nvSpPr>
      <xdr:spPr bwMode="auto">
        <a:xfrm>
          <a:off x="4686300" y="1954530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xdr:row>
      <xdr:rowOff>0</xdr:rowOff>
    </xdr:from>
    <xdr:ext cx="85725" cy="205409"/>
    <xdr:sp macro="" textlink="">
      <xdr:nvSpPr>
        <xdr:cNvPr id="2824" name="Text Box 25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5" name="Text Box 25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6" name="Text Box 25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7" name="Text Box 25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8" name="Text Box 25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29" name="Text Box 25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0" name="Text Box 25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1" name="Text Box 25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2" name="Text Box 25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3" name="Text Box 25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4" name="Text Box 25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5" name="Text Box 25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6" name="Text Box 25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7" name="Text Box 25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8" name="Text Box 26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39" name="Text Box 26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0" name="Text Box 26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1" name="Text Box 26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2" name="Text Box 26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3" name="Text Box 26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4" name="Text Box 26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5" name="Text Box 26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6" name="Text Box 26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7" name="Text Box 26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8" name="Text Box 26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49" name="Text Box 26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0" name="Text Box 26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1" name="Text Box 26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2" name="Text Box 26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3" name="Text Box 26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4" name="Text Box 26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5" name="Text Box 26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6" name="Text Box 26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7" name="Text Box 26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8" name="Text Box 26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59" name="Text Box 26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0" name="Text Box 26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1" name="Text Box 26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2" name="Text Box 26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3" name="Text Box 26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4" name="Text Box 26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5" name="Text Box 26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6" name="Text Box 26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7" name="Text Box 26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8" name="Text Box 26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69" name="Text Box 26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0" name="Text Box 26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1" name="Text Box 26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2" name="Text Box 26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3" name="Text Box 26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4" name="Text Box 26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5" name="Text Box 26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6" name="Text Box 26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7" name="Text Box 26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8" name="Text Box 26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79" name="Text Box 26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0" name="Text Box 26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1" name="Text Box 26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2" name="Text Box 26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3" name="Text Box 2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4" name="Text Box 2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5" name="Text Box 26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6" name="Text Box 26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7" name="Text Box 26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8" name="Text Box 26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89" name="Text Box 26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0" name="Text Box 26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1" name="Text Box 26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2" name="Text Box 26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3" name="Text Box 26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4" name="Text Box 26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5" name="Text Box 26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6" name="Text Box 27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7" name="Text Box 27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8" name="Text Box 27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899" name="Text Box 27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0" name="Text Box 27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1" name="Text Box 27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2" name="Text Box 27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3" name="Text Box 27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4" name="Text Box 27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5" name="Text Box 27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6" name="Text Box 27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7" name="Text Box 27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8" name="Text Box 27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09" name="Text Box 27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0" name="Text Box 27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1" name="Text Box 27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2" name="Text Box 27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3" name="Text Box 27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4" name="Text Box 27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5" name="Text Box 27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6" name="Text Box 27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7" name="Text Box 27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8" name="Text Box 27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19" name="Text Box 27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0" name="Text Box 27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1" name="Text Box 27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2" name="Text Box 27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3" name="Text Box 27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4" name="Text Box 27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5" name="Text Box 27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6" name="Text Box 27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7" name="Text Box 27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8" name="Text Box 27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29" name="Text Box 27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0" name="Text Box 27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1" name="Text Box 27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2" name="Text Box 27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3" name="Text Box 27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4" name="Text Box 27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5" name="Text Box 27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6" name="Text Box 27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7" name="Text Box 27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8" name="Text Box 27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39" name="Text Box 27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0" name="Text Box 27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1" name="Text Box 27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2" name="Text Box 27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3" name="Text Box 27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4" name="Text Box 27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5" name="Text Box 27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6" name="Text Box 27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7" name="Text Box 27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8" name="Text Box 27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49" name="Text Box 27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0" name="Text Box 27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1" name="Text Box 27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2" name="Text Box 27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3" name="Text Box 27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4" name="Text Box 27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5" name="Text Box 27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6" name="Text Box 27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7" name="Text Box 27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8" name="Text Box 27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59" name="Text Box 27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0" name="Text Box 27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1" name="Text Box 27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2" name="Text Box 27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3" name="Text Box 27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4" name="Text Box 27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5" name="Text Box 27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6" name="Text Box 27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7" name="Text Box 27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8" name="Text Box 27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69" name="Text Box 27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0" name="Text Box 27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1" name="Text Box 27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2" name="Text Box 27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3" name="Text Box 27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4" name="Text Box 27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5" name="Text Box 27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6" name="Text Box 27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7" name="Text Box 27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8" name="Text Box 27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79" name="Text Box 27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0" name="Text Box 27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1" name="Text Box 27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2" name="Text Box 27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3" name="Text Box 27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4" name="Text Box 27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5" name="Text Box 27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6" name="Text Box 27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7" name="Text Box 27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8" name="Text Box 27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89" name="Text Box 27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0" name="Text Box 27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1" name="Text Box 27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2" name="Text Box 27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3" name="Text Box 27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4" name="Text Box 27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5" name="Text Box 27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6" name="Text Box 28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7" name="Text Box 28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8" name="Text Box 28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2999" name="Text Box 28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0" name="Text Box 28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1" name="Text Box 28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2" name="Text Box 28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3" name="Text Box 28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4" name="Text Box 28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5" name="Text Box 28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6" name="Text Box 28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7" name="Text Box 28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8" name="Text Box 28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09" name="Text Box 28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0" name="Text Box 28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1" name="Text Box 28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2" name="Text Box 28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3" name="Text Box 28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4" name="Text Box 28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5" name="Text Box 28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6" name="Text Box 28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7" name="Text Box 28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8" name="Text Box 28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19" name="Text Box 28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0" name="Text Box 28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1" name="Text Box 28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2" name="Text Box 28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3" name="Text Box 28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4" name="Text Box 28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5" name="Text Box 28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6" name="Text Box 28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7" name="Text Box 28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8" name="Text Box 28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29" name="Text Box 28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0" name="Text Box 28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1" name="Text Box 28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2" name="Text Box 28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3" name="Text Box 28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4" name="Text Box 28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5" name="Text Box 28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6" name="Text Box 28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7" name="Text Box 28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8" name="Text Box 28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39" name="Text Box 28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0" name="Text Box 28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1" name="Text Box 28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2" name="Text Box 28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3" name="Text Box 28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4" name="Text Box 28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5" name="Text Box 28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6" name="Text Box 28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7" name="Text Box 28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8" name="Text Box 28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49" name="Text Box 28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0" name="Text Box 28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1" name="Text Box 28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2" name="Text Box 28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3" name="Text Box 28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4" name="Text Box 28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5" name="Text Box 28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6" name="Text Box 28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7" name="Text Box 28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8" name="Text Box 28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59" name="Text Box 28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0" name="Text Box 28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1" name="Text Box 28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2" name="Text Box 28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3" name="Text Box 28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4" name="Text Box 28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5" name="Text Box 28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6" name="Text Box 28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7" name="Text Box 28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8" name="Text Box 28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69" name="Text Box 28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0" name="Text Box 28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1" name="Text Box 28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2" name="Text Box 28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3" name="Text Box 28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4" name="Text Box 28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5" name="Text Box 28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6" name="Text Box 28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7" name="Text Box 28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8" name="Text Box 28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79" name="Text Box 28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0" name="Text Box 28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1" name="Text Box 28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2" name="Text Box 28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3" name="Text Box 28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4" name="Text Box 28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5" name="Text Box 28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6" name="Text Box 28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7" name="Text Box 28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8" name="Text Box 28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89" name="Text Box 28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0" name="Text Box 28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1" name="Text Box 28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2" name="Text Box 28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3" name="Text Box 28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4" name="Text Box 28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5" name="Text Box 28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6" name="Text Box 29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7" name="Text Box 29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8" name="Text Box 29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099" name="Text Box 29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0" name="Text Box 29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1" name="Text Box 29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2" name="Text Box 29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3" name="Text Box 29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4" name="Text Box 29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5" name="Text Box 29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6" name="Text Box 29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7" name="Text Box 29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8" name="Text Box 29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09" name="Text Box 29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0" name="Text Box 29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1" name="Text Box 29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2" name="Text Box 29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3" name="Text Box 29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4" name="Text Box 29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5" name="Text Box 29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6" name="Text Box 29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7" name="Text Box 29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8" name="Text Box 29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19" name="Text Box 29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0" name="Text Box 29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1" name="Text Box 29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2" name="Text Box 29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3" name="Text Box 29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4" name="Text Box 29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5" name="Text Box 29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6" name="Text Box 29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7" name="Text Box 29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8" name="Text Box 29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29" name="Text Box 29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0" name="Text Box 29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1" name="Text Box 29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2" name="Text Box 29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3" name="Text Box 29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4" name="Text Box 29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5" name="Text Box 29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6" name="Text Box 29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7" name="Text Box 29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8" name="Text Box 29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39" name="Text Box 29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0" name="Text Box 29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1" name="Text Box 29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2" name="Text Box 29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3" name="Text Box 29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4" name="Text Box 29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5" name="Text Box 29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6" name="Text Box 29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7" name="Text Box 29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8" name="Text Box 29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49" name="Text Box 29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0" name="Text Box 29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1" name="Text Box 29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2" name="Text Box 29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3" name="Text Box 29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4" name="Text Box 29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5" name="Text Box 29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6" name="Text Box 29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7" name="Text Box 29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8" name="Text Box 29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59" name="Text Box 29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0" name="Text Box 29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1" name="Text Box 29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2" name="Text Box 29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3" name="Text Box 29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4" name="Text Box 29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5" name="Text Box 29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6" name="Text Box 29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7" name="Text Box 29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8" name="Text Box 29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69" name="Text Box 29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0" name="Text Box 29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1" name="Text Box 29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2" name="Text Box 29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3" name="Text Box 29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4" name="Text Box 29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5" name="Text Box 29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6" name="Text Box 29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7" name="Text Box 29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8" name="Text Box 29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79" name="Text Box 29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0" name="Text Box 29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1" name="Text Box 29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2" name="Text Box 29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3" name="Text Box 29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4" name="Text Box 29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5" name="Text Box 29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6" name="Text Box 29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7" name="Text Box 29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8" name="Text Box 29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89" name="Text Box 29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0" name="Text Box 29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1" name="Text Box 29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2" name="Text Box 29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3" name="Text Box 29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4" name="Text Box 29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5" name="Text Box 29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6" name="Text Box 30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7" name="Text Box 30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8" name="Text Box 30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199" name="Text Box 30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0" name="Text Box 30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1" name="Text Box 30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2" name="Text Box 30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3" name="Text Box 30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4" name="Text Box 30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5" name="Text Box 30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6" name="Text Box 30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7" name="Text Box 30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8" name="Text Box 30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09" name="Text Box 30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0" name="Text Box 30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1" name="Text Box 30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2" name="Text Box 30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3" name="Text Box 30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4" name="Text Box 30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5" name="Text Box 30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6" name="Text Box 30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7" name="Text Box 30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8" name="Text Box 30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19" name="Text Box 30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0" name="Text Box 30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1" name="Text Box 30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2" name="Text Box 30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3" name="Text Box 30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4" name="Text Box 30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5" name="Text Box 30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6" name="Text Box 30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7" name="Text Box 30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8" name="Text Box 30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29" name="Text Box 30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0" name="Text Box 30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1" name="Text Box 30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2" name="Text Box 30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3" name="Text Box 30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4" name="Text Box 30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5" name="Text Box 30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6" name="Text Box 30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7" name="Text Box 30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8" name="Text Box 30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39" name="Text Box 30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0" name="Text Box 30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1" name="Text Box 30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2" name="Text Box 30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3" name="Text Box 30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4" name="Text Box 30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5" name="Text Box 30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6" name="Text Box 30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7" name="Text Box 30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8" name="Text Box 30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49" name="Text Box 30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0" name="Text Box 30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1" name="Text Box 30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2" name="Text Box 30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3" name="Text Box 30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4" name="Text Box 30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5" name="Text Box 30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6" name="Text Box 30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7" name="Text Box 30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8" name="Text Box 30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59" name="Text Box 30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0" name="Text Box 30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1" name="Text Box 30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2" name="Text Box 30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3" name="Text Box 30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4" name="Text Box 30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5" name="Text Box 30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6" name="Text Box 30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7" name="Text Box 30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8" name="Text Box 30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69" name="Text Box 30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0" name="Text Box 30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1" name="Text Box 30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2" name="Text Box 30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3" name="Text Box 30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4" name="Text Box 30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5" name="Text Box 30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6" name="Text Box 30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7" name="Text Box 30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8" name="Text Box 30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79" name="Text Box 30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0" name="Text Box 30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1" name="Text Box 30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2" name="Text Box 30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3" name="Text Box 30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4" name="Text Box 30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5" name="Text Box 30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6" name="Text Box 30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7" name="Text Box 30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8" name="Text Box 30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89" name="Text Box 30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0" name="Text Box 30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1" name="Text Box 30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2" name="Text Box 30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3" name="Text Box 30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4" name="Text Box 30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5" name="Text Box 30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6" name="Text Box 31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7" name="Text Box 31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8" name="Text Box 31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299" name="Text Box 31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0" name="Text Box 31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1" name="Text Box 31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2" name="Text Box 31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3" name="Text Box 31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4" name="Text Box 31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5" name="Text Box 31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6" name="Text Box 31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7" name="Text Box 31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8" name="Text Box 31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09" name="Text Box 31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0" name="Text Box 31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1" name="Text Box 31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2" name="Text Box 31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3" name="Text Box 31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4" name="Text Box 31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5" name="Text Box 31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6" name="Text Box 31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7" name="Text Box 31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8" name="Text Box 31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19" name="Text Box 31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0" name="Text Box 31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1" name="Text Box 31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2" name="Text Box 31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3" name="Text Box 31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4" name="Text Box 31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5" name="Text Box 31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6" name="Text Box 31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7" name="Text Box 31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8" name="Text Box 31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29" name="Text Box 31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0" name="Text Box 31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1" name="Text Box 31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2" name="Text Box 31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3" name="Text Box 31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4" name="Text Box 31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5" name="Text Box 3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6" name="Text Box 3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7" name="Text Box 3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8" name="Text Box 3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39" name="Text Box 3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0" name="Text Box 3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1" name="Text Box 3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2" name="Text Box 3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3" name="Text Box 3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4" name="Text Box 3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5" name="Text Box 3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6" name="Text Box 3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7" name="Text Box 3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8" name="Text Box 3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49" name="Text Box 3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0" name="Text Box 3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1" name="Text Box 3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2" name="Text Box 3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3" name="Text Box 3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4" name="Text Box 3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5" name="Text Box 3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6" name="Text Box 3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7" name="Text Box 3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8" name="Text Box 3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59" name="Text Box 3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0" name="Text Box 3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1" name="Text Box 3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2" name="Text Box 3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3" name="Text Box 3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4" name="Text Box 3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5" name="Text Box 3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6" name="Text Box 3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7" name="Text Box 3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8" name="Text Box 3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69" name="Text Box 3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0" name="Text Box 3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1" name="Text Box 3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2" name="Text Box 3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3" name="Text Box 3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4" name="Text Box 3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5" name="Text Box 3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6" name="Text Box 3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7" name="Text Box 3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8" name="Text Box 3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79" name="Text Box 3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0" name="Text Box 3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1" name="Text Box 31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2" name="Text Box 31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3" name="Text Box 31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4" name="Text Box 31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5" name="Text Box 31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6" name="Text Box 31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7" name="Text Box 31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8" name="Text Box 31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89" name="Text Box 31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0" name="Text Box 31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1" name="Text Box 31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2" name="Text Box 31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3" name="Text Box 31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4" name="Text Box 31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5" name="Text Box 31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6" name="Text Box 32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7" name="Text Box 32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8" name="Text Box 32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399" name="Text Box 32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0" name="Text Box 32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1" name="Text Box 32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2" name="Text Box 32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3" name="Text Box 32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4" name="Text Box 32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5" name="Text Box 32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6" name="Text Box 32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7" name="Text Box 32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8" name="Text Box 32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09" name="Text Box 32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0" name="Text Box 32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1" name="Text Box 32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2" name="Text Box 32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3" name="Text Box 32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4" name="Text Box 32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5" name="Text Box 32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6" name="Text Box 32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7" name="Text Box 32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8" name="Text Box 32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19" name="Text Box 32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0" name="Text Box 32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1" name="Text Box 32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2" name="Text Box 32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3" name="Text Box 32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4" name="Text Box 32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5" name="Text Box 32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6" name="Text Box 32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7" name="Text Box 32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8" name="Text Box 32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29" name="Text Box 32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0" name="Text Box 32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1" name="Text Box 32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2" name="Text Box 32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3" name="Text Box 32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4" name="Text Box 32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5" name="Text Box 32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6" name="Text Box 32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7" name="Text Box 32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8" name="Text Box 32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39" name="Text Box 32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0" name="Text Box 32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1" name="Text Box 32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2" name="Text Box 32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3" name="Text Box 32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4" name="Text Box 32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5" name="Text Box 32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6" name="Text Box 32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7" name="Text Box 32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8" name="Text Box 32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49" name="Text Box 32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0" name="Text Box 32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1" name="Text Box 32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2" name="Text Box 32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3" name="Text Box 32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4" name="Text Box 32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5" name="Text Box 32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6" name="Text Box 32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7" name="Text Box 32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8" name="Text Box 32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59" name="Text Box 32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0" name="Text Box 32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1" name="Text Box 32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2" name="Text Box 32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3" name="Text Box 32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4" name="Text Box 32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5" name="Text Box 32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6" name="Text Box 32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7" name="Text Box 32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8" name="Text Box 32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69" name="Text Box 32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0" name="Text Box 32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1" name="Text Box 32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2" name="Text Box 32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3" name="Text Box 32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4" name="Text Box 32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5" name="Text Box 32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6" name="Text Box 32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7" name="Text Box 32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8" name="Text Box 32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79" name="Text Box 32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0" name="Text Box 32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1" name="Text Box 32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2" name="Text Box 32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3" name="Text Box 32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4" name="Text Box 32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5" name="Text Box 32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6" name="Text Box 32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7" name="Text Box 32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8" name="Text Box 32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89" name="Text Box 32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0" name="Text Box 32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1" name="Text Box 32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2" name="Text Box 32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3" name="Text Box 32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4" name="Text Box 32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5" name="Text Box 32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6" name="Text Box 33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7" name="Text Box 33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8" name="Text Box 33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499" name="Text Box 33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0" name="Text Box 33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1" name="Text Box 33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2" name="Text Box 33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3" name="Text Box 33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4" name="Text Box 33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5" name="Text Box 33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6" name="Text Box 33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7" name="Text Box 33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8" name="Text Box 33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09" name="Text Box 33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0" name="Text Box 33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1" name="Text Box 33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2" name="Text Box 33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3" name="Text Box 33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4" name="Text Box 33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5" name="Text Box 33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6" name="Text Box 33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7" name="Text Box 33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8" name="Text Box 33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19" name="Text Box 33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0" name="Text Box 33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1" name="Text Box 33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2" name="Text Box 33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3" name="Text Box 33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4" name="Text Box 33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5" name="Text Box 33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6" name="Text Box 33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7" name="Text Box 33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8" name="Text Box 33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29" name="Text Box 33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0" name="Text Box 33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1" name="Text Box 33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2" name="Text Box 33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3" name="Text Box 33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4" name="Text Box 33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5" name="Text Box 33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6" name="Text Box 33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7" name="Text Box 33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8" name="Text Box 33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39" name="Text Box 33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0" name="Text Box 33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1" name="Text Box 33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2" name="Text Box 33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3" name="Text Box 33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4" name="Text Box 33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5" name="Text Box 33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6" name="Text Box 33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7" name="Text Box 33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8" name="Text Box 33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49" name="Text Box 33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0" name="Text Box 33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1" name="Text Box 33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2" name="Text Box 33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3" name="Text Box 33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4" name="Text Box 33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5" name="Text Box 33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6" name="Text Box 33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7" name="Text Box 33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8" name="Text Box 33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59" name="Text Box 33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0" name="Text Box 33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1" name="Text Box 33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2" name="Text Box 33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3" name="Text Box 33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4" name="Text Box 33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5" name="Text Box 33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6" name="Text Box 33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7" name="Text Box 33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8" name="Text Box 33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69" name="Text Box 33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0" name="Text Box 33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1" name="Text Box 33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2" name="Text Box 33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3" name="Text Box 33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4" name="Text Box 33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5" name="Text Box 33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6" name="Text Box 33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7" name="Text Box 33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8" name="Text Box 33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79" name="Text Box 33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0" name="Text Box 33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1" name="Text Box 33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2" name="Text Box 33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3" name="Text Box 33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4" name="Text Box 33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5" name="Text Box 33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6" name="Text Box 33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7" name="Text Box 33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8" name="Text Box 33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89" name="Text Box 33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0" name="Text Box 33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1" name="Text Box 33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2" name="Text Box 33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3" name="Text Box 33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4" name="Text Box 33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5" name="Text Box 33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6" name="Text Box 34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7" name="Text Box 34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8" name="Text Box 34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599" name="Text Box 34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0" name="Text Box 34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1" name="Text Box 34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2" name="Text Box 34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3" name="Text Box 34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4" name="Text Box 34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5" name="Text Box 34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6" name="Text Box 34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7" name="Text Box 34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8" name="Text Box 34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09" name="Text Box 34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0" name="Text Box 34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1" name="Text Box 34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2" name="Text Box 34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3" name="Text Box 34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4" name="Text Box 34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5" name="Text Box 34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6" name="Text Box 34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7" name="Text Box 34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8" name="Text Box 34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19" name="Text Box 34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0" name="Text Box 34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1" name="Text Box 34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2" name="Text Box 34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3" name="Text Box 34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4" name="Text Box 34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5" name="Text Box 34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6" name="Text Box 34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7" name="Text Box 34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8" name="Text Box 34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29" name="Text Box 34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0" name="Text Box 34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1" name="Text Box 34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2" name="Text Box 34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3" name="Text Box 34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4" name="Text Box 34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5" name="Text Box 34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6" name="Text Box 34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7" name="Text Box 34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8" name="Text Box 34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39" name="Text Box 34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0" name="Text Box 34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1" name="Text Box 34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2" name="Text Box 34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3" name="Text Box 34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4" name="Text Box 34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5" name="Text Box 34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6" name="Text Box 34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7" name="Text Box 34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8" name="Text Box 34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49" name="Text Box 34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0" name="Text Box 34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1" name="Text Box 34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2" name="Text Box 34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3" name="Text Box 34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4" name="Text Box 34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5" name="Text Box 34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6" name="Text Box 34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7" name="Text Box 34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8" name="Text Box 34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59" name="Text Box 34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0" name="Text Box 34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1" name="Text Box 34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2" name="Text Box 34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3" name="Text Box 34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4" name="Text Box 34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5" name="Text Box 34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6" name="Text Box 34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7" name="Text Box 34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8" name="Text Box 34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69" name="Text Box 34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0" name="Text Box 34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1" name="Text Box 34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2" name="Text Box 34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3" name="Text Box 34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4" name="Text Box 34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5" name="Text Box 34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6" name="Text Box 34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7" name="Text Box 34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8" name="Text Box 34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79" name="Text Box 34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0" name="Text Box 34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1" name="Text Box 34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2" name="Text Box 34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3" name="Text Box 34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4" name="Text Box 34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5" name="Text Box 34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6" name="Text Box 34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7" name="Text Box 34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8" name="Text Box 34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89" name="Text Box 34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0" name="Text Box 34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1" name="Text Box 34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2" name="Text Box 34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3" name="Text Box 34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4" name="Text Box 34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5" name="Text Box 34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6" name="Text Box 35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7" name="Text Box 35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8" name="Text Box 35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699" name="Text Box 35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0" name="Text Box 35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1" name="Text Box 35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2" name="Text Box 35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3" name="Text Box 35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4" name="Text Box 35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5" name="Text Box 35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6" name="Text Box 35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7" name="Text Box 35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8" name="Text Box 35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09" name="Text Box 35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0" name="Text Box 35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1" name="Text Box 35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2" name="Text Box 35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3" name="Text Box 35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4" name="Text Box 35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5" name="Text Box 35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6" name="Text Box 35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7" name="Text Box 35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8" name="Text Box 35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19" name="Text Box 35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0" name="Text Box 35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1" name="Text Box 35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2" name="Text Box 35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3" name="Text Box 35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4" name="Text Box 35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5" name="Text Box 35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6" name="Text Box 35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7" name="Text Box 35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8" name="Text Box 35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29" name="Text Box 35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0" name="Text Box 35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1" name="Text Box 35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2" name="Text Box 35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3" name="Text Box 35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4" name="Text Box 35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5" name="Text Box 35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6" name="Text Box 35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7" name="Text Box 35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8" name="Text Box 35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39" name="Text Box 35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0" name="Text Box 35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1" name="Text Box 35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2" name="Text Box 35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3" name="Text Box 35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4" name="Text Box 35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5" name="Text Box 35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6" name="Text Box 35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7" name="Text Box 35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8" name="Text Box 35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49" name="Text Box 35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0" name="Text Box 35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1" name="Text Box 35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2" name="Text Box 35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3" name="Text Box 35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4" name="Text Box 35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5" name="Text Box 35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6" name="Text Box 35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7" name="Text Box 35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8" name="Text Box 35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59" name="Text Box 35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0" name="Text Box 35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1" name="Text Box 35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2" name="Text Box 35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3" name="Text Box 35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4" name="Text Box 35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5" name="Text Box 35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6" name="Text Box 35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7" name="Text Box 35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8" name="Text Box 35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69" name="Text Box 35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0" name="Text Box 35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1" name="Text Box 35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2" name="Text Box 35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3" name="Text Box 35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4" name="Text Box 35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5" name="Text Box 35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6" name="Text Box 35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7" name="Text Box 35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8" name="Text Box 35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79" name="Text Box 35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0" name="Text Box 35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1" name="Text Box 35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2" name="Text Box 35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3" name="Text Box 35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4" name="Text Box 35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5" name="Text Box 35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6" name="Text Box 35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7" name="Text Box 35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8" name="Text Box 35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89" name="Text Box 35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0" name="Text Box 35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1" name="Text Box 35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2" name="Text Box 35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3" name="Text Box 35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4" name="Text Box 35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5" name="Text Box 35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6" name="Text Box 36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7" name="Text Box 36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8" name="Text Box 36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799" name="Text Box 36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0" name="Text Box 36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1" name="Text Box 36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2" name="Text Box 36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3" name="Text Box 36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4" name="Text Box 36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5" name="Text Box 36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6" name="Text Box 36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7" name="Text Box 36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8" name="Text Box 36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09" name="Text Box 36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0" name="Text Box 36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1" name="Text Box 36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2" name="Text Box 36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3" name="Text Box 36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4" name="Text Box 36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5" name="Text Box 36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6" name="Text Box 36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7" name="Text Box 36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8" name="Text Box 36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19" name="Text Box 36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0" name="Text Box 36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1" name="Text Box 36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2" name="Text Box 36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3" name="Text Box 36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4" name="Text Box 36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5" name="Text Box 36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6" name="Text Box 36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7" name="Text Box 36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8" name="Text Box 36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29" name="Text Box 36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0" name="Text Box 36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1" name="Text Box 36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2" name="Text Box 36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3" name="Text Box 36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4" name="Text Box 36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5" name="Text Box 36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6" name="Text Box 36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7" name="Text Box 36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8" name="Text Box 36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39" name="Text Box 36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0" name="Text Box 36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1" name="Text Box 36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2" name="Text Box 36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3" name="Text Box 36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4" name="Text Box 36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5" name="Text Box 36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6" name="Text Box 36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7" name="Text Box 36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8" name="Text Box 36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49" name="Text Box 36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0" name="Text Box 36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1" name="Text Box 36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2" name="Text Box 36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3" name="Text Box 36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4" name="Text Box 36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5" name="Text Box 36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6" name="Text Box 36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7" name="Text Box 36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8" name="Text Box 36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59" name="Text Box 36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0" name="Text Box 36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1" name="Text Box 36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2" name="Text Box 36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3" name="Text Box 36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4" name="Text Box 36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5" name="Text Box 36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6" name="Text Box 36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7" name="Text Box 36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8" name="Text Box 36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69" name="Text Box 36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0" name="Text Box 36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1" name="Text Box 36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2" name="Text Box 36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3" name="Text Box 36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4" name="Text Box 36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5" name="Text Box 36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6" name="Text Box 36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7" name="Text Box 36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8" name="Text Box 36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79" name="Text Box 36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0" name="Text Box 36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1" name="Text Box 36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2" name="Text Box 36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3" name="Text Box 3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4" name="Text Box 3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5" name="Text Box 36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6" name="Text Box 36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7" name="Text Box 36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8" name="Text Box 36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89" name="Text Box 36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0" name="Text Box 36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1" name="Text Box 36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2" name="Text Box 36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3" name="Text Box 36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4" name="Text Box 36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5" name="Text Box 36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6" name="Text Box 37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7" name="Text Box 37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8" name="Text Box 37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899" name="Text Box 37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0" name="Text Box 37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1" name="Text Box 37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2" name="Text Box 37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3" name="Text Box 37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4" name="Text Box 37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5" name="Text Box 37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6" name="Text Box 37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7" name="Text Box 37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8" name="Text Box 37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09" name="Text Box 37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0" name="Text Box 37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1" name="Text Box 37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2" name="Text Box 37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3" name="Text Box 37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4" name="Text Box 37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5" name="Text Box 37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6" name="Text Box 37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7" name="Text Box 37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8" name="Text Box 37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19" name="Text Box 37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0" name="Text Box 37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1" name="Text Box 37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2" name="Text Box 37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3" name="Text Box 37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4" name="Text Box 37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5" name="Text Box 37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6" name="Text Box 37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7" name="Text Box 37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8" name="Text Box 37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29" name="Text Box 37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0" name="Text Box 37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1" name="Text Box 37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2" name="Text Box 37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3" name="Text Box 37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4" name="Text Box 37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5" name="Text Box 37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6" name="Text Box 37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7" name="Text Box 37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8" name="Text Box 37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39" name="Text Box 37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0" name="Text Box 37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1" name="Text Box 37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2" name="Text Box 37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3" name="Text Box 37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4" name="Text Box 37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5" name="Text Box 37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6" name="Text Box 37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7" name="Text Box 37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8" name="Text Box 37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49" name="Text Box 37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0" name="Text Box 37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1" name="Text Box 37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2" name="Text Box 37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3" name="Text Box 37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4" name="Text Box 37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5" name="Text Box 37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6" name="Text Box 37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7" name="Text Box 37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8" name="Text Box 37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59" name="Text Box 37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0" name="Text Box 37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1" name="Text Box 37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2" name="Text Box 37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3" name="Text Box 37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4" name="Text Box 37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5" name="Text Box 37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6" name="Text Box 37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7" name="Text Box 37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8" name="Text Box 37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69" name="Text Box 37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0" name="Text Box 37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1" name="Text Box 37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2" name="Text Box 37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3" name="Text Box 37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4" name="Text Box 37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5" name="Text Box 37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6" name="Text Box 37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7" name="Text Box 37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8" name="Text Box 37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79" name="Text Box 37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0" name="Text Box 37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1" name="Text Box 37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2" name="Text Box 37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3" name="Text Box 37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4" name="Text Box 37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5" name="Text Box 37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6" name="Text Box 37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7" name="Text Box 37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8" name="Text Box 37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89" name="Text Box 37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0" name="Text Box 37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1" name="Text Box 37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2" name="Text Box 37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3" name="Text Box 37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4" name="Text Box 37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5" name="Text Box 37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6" name="Text Box 38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7" name="Text Box 38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8" name="Text Box 38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3999" name="Text Box 38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0" name="Text Box 38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1" name="Text Box 38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2" name="Text Box 38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3" name="Text Box 38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4" name="Text Box 38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5" name="Text Box 38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6" name="Text Box 38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7" name="Text Box 38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8" name="Text Box 38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09" name="Text Box 38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0" name="Text Box 38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1" name="Text Box 38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2" name="Text Box 38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3" name="Text Box 38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4" name="Text Box 38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5" name="Text Box 38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6" name="Text Box 38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7" name="Text Box 38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8" name="Text Box 38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19" name="Text Box 38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0" name="Text Box 38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1" name="Text Box 38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2" name="Text Box 38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3" name="Text Box 38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4" name="Text Box 38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5" name="Text Box 38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6" name="Text Box 38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7" name="Text Box 38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8" name="Text Box 38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29" name="Text Box 38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0" name="Text Box 38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1" name="Text Box 38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2" name="Text Box 38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3" name="Text Box 38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4" name="Text Box 38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5" name="Text Box 38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6" name="Text Box 38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7" name="Text Box 38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8" name="Text Box 38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39" name="Text Box 38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0" name="Text Box 38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1" name="Text Box 38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2" name="Text Box 38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3" name="Text Box 38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4" name="Text Box 38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5" name="Text Box 38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6" name="Text Box 38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7" name="Text Box 38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8" name="Text Box 38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49" name="Text Box 38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0" name="Text Box 38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1" name="Text Box 38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2" name="Text Box 38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3" name="Text Box 38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4" name="Text Box 38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5" name="Text Box 38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6" name="Text Box 38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7" name="Text Box 38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8" name="Text Box 38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59" name="Text Box 38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0" name="Text Box 38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1" name="Text Box 38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2" name="Text Box 38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3" name="Text Box 38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4" name="Text Box 38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5" name="Text Box 38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6" name="Text Box 38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7" name="Text Box 38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8" name="Text Box 38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69" name="Text Box 38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0" name="Text Box 38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1" name="Text Box 38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2" name="Text Box 38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3" name="Text Box 38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4" name="Text Box 38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5" name="Text Box 38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6" name="Text Box 38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7" name="Text Box 38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8" name="Text Box 38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79" name="Text Box 38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0" name="Text Box 38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1" name="Text Box 38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2" name="Text Box 38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3" name="Text Box 38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4" name="Text Box 38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5" name="Text Box 38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6" name="Text Box 38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7" name="Text Box 38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8" name="Text Box 38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89" name="Text Box 38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0" name="Text Box 38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1" name="Text Box 38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2" name="Text Box 38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3" name="Text Box 38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4" name="Text Box 38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5" name="Text Box 38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6" name="Text Box 39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7" name="Text Box 39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8" name="Text Box 39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099" name="Text Box 39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0" name="Text Box 39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1" name="Text Box 39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2" name="Text Box 39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3" name="Text Box 39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4" name="Text Box 39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5" name="Text Box 39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6" name="Text Box 39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7" name="Text Box 39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8" name="Text Box 39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09" name="Text Box 39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0" name="Text Box 39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1" name="Text Box 39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2" name="Text Box 39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3" name="Text Box 39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4" name="Text Box 39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5" name="Text Box 39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6" name="Text Box 39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7" name="Text Box 39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8" name="Text Box 39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19" name="Text Box 39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0" name="Text Box 39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1" name="Text Box 39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2" name="Text Box 39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3" name="Text Box 39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4" name="Text Box 39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5" name="Text Box 39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6" name="Text Box 39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7" name="Text Box 39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8" name="Text Box 39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29" name="Text Box 39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0" name="Text Box 39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1" name="Text Box 39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2" name="Text Box 39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3" name="Text Box 39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4" name="Text Box 39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5" name="Text Box 39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6" name="Text Box 39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7" name="Text Box 39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8" name="Text Box 39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39" name="Text Box 39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0" name="Text Box 39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1" name="Text Box 39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2" name="Text Box 39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3" name="Text Box 39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4" name="Text Box 39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5" name="Text Box 39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6" name="Text Box 39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7" name="Text Box 39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8" name="Text Box 39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49" name="Text Box 39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0" name="Text Box 39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1" name="Text Box 39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2" name="Text Box 39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3" name="Text Box 39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4" name="Text Box 39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5" name="Text Box 39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6" name="Text Box 39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7" name="Text Box 39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8" name="Text Box 39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59" name="Text Box 39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0" name="Text Box 39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1" name="Text Box 39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2" name="Text Box 39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3" name="Text Box 39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4" name="Text Box 39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5" name="Text Box 39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6" name="Text Box 39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7" name="Text Box 39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8" name="Text Box 39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69" name="Text Box 39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0" name="Text Box 39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1" name="Text Box 39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2" name="Text Box 39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3" name="Text Box 39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4" name="Text Box 39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5" name="Text Box 39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6" name="Text Box 39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7" name="Text Box 39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8" name="Text Box 39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79" name="Text Box 39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0" name="Text Box 39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1" name="Text Box 39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2" name="Text Box 39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3" name="Text Box 39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4" name="Text Box 39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5" name="Text Box 39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6" name="Text Box 39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7" name="Text Box 39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8" name="Text Box 39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89" name="Text Box 39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0" name="Text Box 39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1" name="Text Box 39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2" name="Text Box 39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3" name="Text Box 39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4" name="Text Box 39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5" name="Text Box 39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6" name="Text Box 40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7" name="Text Box 40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8" name="Text Box 40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199" name="Text Box 40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0" name="Text Box 40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1" name="Text Box 40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2" name="Text Box 40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3" name="Text Box 40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4" name="Text Box 40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5" name="Text Box 40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6" name="Text Box 40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7" name="Text Box 40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8" name="Text Box 40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09" name="Text Box 40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0" name="Text Box 40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1" name="Text Box 40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2" name="Text Box 40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3" name="Text Box 40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4" name="Text Box 40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5" name="Text Box 40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6" name="Text Box 40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7" name="Text Box 40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8" name="Text Box 40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19" name="Text Box 40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0" name="Text Box 40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1" name="Text Box 40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2" name="Text Box 40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3" name="Text Box 40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4" name="Text Box 40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5" name="Text Box 40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6" name="Text Box 40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7" name="Text Box 40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8" name="Text Box 40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29" name="Text Box 40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0" name="Text Box 40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1" name="Text Box 40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2" name="Text Box 40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3" name="Text Box 40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4" name="Text Box 40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5" name="Text Box 40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6" name="Text Box 40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7" name="Text Box 40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8" name="Text Box 40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39" name="Text Box 40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0" name="Text Box 40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1" name="Text Box 40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2" name="Text Box 40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3" name="Text Box 40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4" name="Text Box 40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5" name="Text Box 40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6" name="Text Box 40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7" name="Text Box 40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8" name="Text Box 40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49" name="Text Box 40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0" name="Text Box 40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1" name="Text Box 40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2" name="Text Box 40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3" name="Text Box 40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4" name="Text Box 40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5" name="Text Box 40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6" name="Text Box 40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7" name="Text Box 40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8" name="Text Box 40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59" name="Text Box 40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0" name="Text Box 40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1" name="Text Box 40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2" name="Text Box 40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3" name="Text Box 40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4" name="Text Box 40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5" name="Text Box 40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6" name="Text Box 40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7" name="Text Box 40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8" name="Text Box 40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69" name="Text Box 40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0" name="Text Box 40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1" name="Text Box 40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2" name="Text Box 40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3" name="Text Box 40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4" name="Text Box 40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5" name="Text Box 40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6" name="Text Box 40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7" name="Text Box 40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8" name="Text Box 40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79" name="Text Box 40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0" name="Text Box 40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1" name="Text Box 40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2" name="Text Box 40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3" name="Text Box 40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4" name="Text Box 40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5" name="Text Box 40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6" name="Text Box 40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7" name="Text Box 40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8" name="Text Box 40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89" name="Text Box 40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0" name="Text Box 40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1" name="Text Box 40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2" name="Text Box 40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3" name="Text Box 40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4" name="Text Box 40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5" name="Text Box 40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6" name="Text Box 41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7" name="Text Box 41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8" name="Text Box 41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299" name="Text Box 41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0" name="Text Box 41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1" name="Text Box 41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2" name="Text Box 41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3" name="Text Box 41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4" name="Text Box 41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5" name="Text Box 41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6" name="Text Box 41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7" name="Text Box 41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8" name="Text Box 41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09" name="Text Box 41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0" name="Text Box 41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1" name="Text Box 41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2" name="Text Box 41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3" name="Text Box 41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4" name="Text Box 41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5" name="Text Box 41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6" name="Text Box 41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7" name="Text Box 41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8" name="Text Box 41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19" name="Text Box 41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0" name="Text Box 41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1" name="Text Box 41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2" name="Text Box 41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3" name="Text Box 41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4" name="Text Box 41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5" name="Text Box 41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6" name="Text Box 41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7" name="Text Box 41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8" name="Text Box 41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29" name="Text Box 41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0" name="Text Box 41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1" name="Text Box 41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2" name="Text Box 41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3" name="Text Box 41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4" name="Text Box 41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5" name="Text Box 4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6" name="Text Box 4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7" name="Text Box 4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8" name="Text Box 4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39" name="Text Box 4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0" name="Text Box 4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1" name="Text Box 4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2" name="Text Box 4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3" name="Text Box 4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4" name="Text Box 4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5" name="Text Box 4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6" name="Text Box 4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7" name="Text Box 4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8" name="Text Box 4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49" name="Text Box 4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0" name="Text Box 4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1" name="Text Box 4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2" name="Text Box 4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3" name="Text Box 4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4" name="Text Box 4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5" name="Text Box 4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6" name="Text Box 4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7" name="Text Box 4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8" name="Text Box 4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59" name="Text Box 4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0" name="Text Box 4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1" name="Text Box 4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2" name="Text Box 4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3" name="Text Box 4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4" name="Text Box 4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5" name="Text Box 4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6" name="Text Box 4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7" name="Text Box 4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8" name="Text Box 4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69" name="Text Box 4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0" name="Text Box 4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1" name="Text Box 4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2" name="Text Box 4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3" name="Text Box 4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4" name="Text Box 4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5" name="Text Box 4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6" name="Text Box 4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7" name="Text Box 4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8" name="Text Box 4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79" name="Text Box 4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0" name="Text Box 4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1" name="Text Box 41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2" name="Text Box 41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3" name="Text Box 41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4" name="Text Box 41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5" name="Text Box 41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6" name="Text Box 41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7" name="Text Box 41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8" name="Text Box 41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89" name="Text Box 41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0" name="Text Box 41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1" name="Text Box 41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2" name="Text Box 41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3" name="Text Box 41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4" name="Text Box 41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5" name="Text Box 41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6" name="Text Box 42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7" name="Text Box 42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8" name="Text Box 42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399" name="Text Box 42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0" name="Text Box 42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1" name="Text Box 42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2" name="Text Box 42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3" name="Text Box 42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4" name="Text Box 42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5" name="Text Box 42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6" name="Text Box 42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7" name="Text Box 42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8" name="Text Box 42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09" name="Text Box 42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0" name="Text Box 42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1" name="Text Box 42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2" name="Text Box 42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3" name="Text Box 42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4" name="Text Box 42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5" name="Text Box 42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6" name="Text Box 42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7" name="Text Box 42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8" name="Text Box 42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19" name="Text Box 42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0" name="Text Box 42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1" name="Text Box 42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2" name="Text Box 42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3" name="Text Box 42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4" name="Text Box 42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5" name="Text Box 42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6" name="Text Box 42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7" name="Text Box 42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8" name="Text Box 42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29" name="Text Box 42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0" name="Text Box 42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1" name="Text Box 42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2" name="Text Box 42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3" name="Text Box 42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4" name="Text Box 42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5" name="Text Box 42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6" name="Text Box 42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7" name="Text Box 42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8" name="Text Box 42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39" name="Text Box 42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0" name="Text Box 42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1" name="Text Box 42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2" name="Text Box 42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3" name="Text Box 42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4" name="Text Box 42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5" name="Text Box 42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6" name="Text Box 42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7" name="Text Box 42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8" name="Text Box 42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49" name="Text Box 42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0" name="Text Box 42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1" name="Text Box 42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2" name="Text Box 42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3" name="Text Box 42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4" name="Text Box 42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5" name="Text Box 42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6" name="Text Box 42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7" name="Text Box 42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8" name="Text Box 42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59" name="Text Box 42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0" name="Text Box 42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1" name="Text Box 42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2" name="Text Box 42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3" name="Text Box 42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4" name="Text Box 42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5" name="Text Box 42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6" name="Text Box 42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7" name="Text Box 42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8" name="Text Box 42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69" name="Text Box 42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0" name="Text Box 42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1" name="Text Box 42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2" name="Text Box 42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3" name="Text Box 42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4" name="Text Box 42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5" name="Text Box 42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6" name="Text Box 42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7" name="Text Box 42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8" name="Text Box 42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79" name="Text Box 42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0" name="Text Box 42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1" name="Text Box 42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2" name="Text Box 42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3" name="Text Box 42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4" name="Text Box 42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5" name="Text Box 42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6" name="Text Box 42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7" name="Text Box 42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8" name="Text Box 42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89" name="Text Box 42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0" name="Text Box 42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1" name="Text Box 42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2" name="Text Box 42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3" name="Text Box 42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4" name="Text Box 42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5" name="Text Box 42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6" name="Text Box 43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7" name="Text Box 43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8" name="Text Box 43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499" name="Text Box 43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0" name="Text Box 43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1" name="Text Box 43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2" name="Text Box 43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3" name="Text Box 43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4" name="Text Box 43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5" name="Text Box 43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6" name="Text Box 43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7" name="Text Box 43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8" name="Text Box 43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09" name="Text Box 43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0" name="Text Box 43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1" name="Text Box 43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2" name="Text Box 43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3" name="Text Box 43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4" name="Text Box 43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5" name="Text Box 43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6" name="Text Box 43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7" name="Text Box 43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8" name="Text Box 43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19" name="Text Box 43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0" name="Text Box 43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1" name="Text Box 43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2" name="Text Box 43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3" name="Text Box 43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4" name="Text Box 43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5" name="Text Box 43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6" name="Text Box 43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7" name="Text Box 43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8" name="Text Box 43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29" name="Text Box 43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0" name="Text Box 43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1" name="Text Box 43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2" name="Text Box 43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3" name="Text Box 43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4" name="Text Box 43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5" name="Text Box 43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6" name="Text Box 43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7" name="Text Box 43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8" name="Text Box 43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39" name="Text Box 43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0" name="Text Box 43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1" name="Text Box 43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2" name="Text Box 43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3" name="Text Box 43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4" name="Text Box 43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5" name="Text Box 43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6" name="Text Box 43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7" name="Text Box 43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8" name="Text Box 43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49" name="Text Box 43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0" name="Text Box 43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1" name="Text Box 43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2" name="Text Box 43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3" name="Text Box 43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4" name="Text Box 43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5" name="Text Box 43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6" name="Text Box 43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7" name="Text Box 43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8" name="Text Box 43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59" name="Text Box 43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0" name="Text Box 43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1" name="Text Box 43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2" name="Text Box 43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3" name="Text Box 43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4" name="Text Box 43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5" name="Text Box 43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6" name="Text Box 43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7" name="Text Box 43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8" name="Text Box 43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69" name="Text Box 43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0" name="Text Box 43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1" name="Text Box 43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2" name="Text Box 43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3" name="Text Box 43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4" name="Text Box 43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5" name="Text Box 43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6" name="Text Box 43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7" name="Text Box 43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8" name="Text Box 43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79" name="Text Box 43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0" name="Text Box 43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1" name="Text Box 43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2" name="Text Box 43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3" name="Text Box 43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4" name="Text Box 43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5" name="Text Box 43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6" name="Text Box 43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7" name="Text Box 43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8" name="Text Box 43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89" name="Text Box 43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0" name="Text Box 43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1" name="Text Box 43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2" name="Text Box 43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3" name="Text Box 43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4" name="Text Box 43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5" name="Text Box 43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6" name="Text Box 44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7" name="Text Box 44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8" name="Text Box 44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599" name="Text Box 44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0" name="Text Box 44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1" name="Text Box 44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2" name="Text Box 44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3" name="Text Box 44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4" name="Text Box 44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5" name="Text Box 44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6" name="Text Box 44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7" name="Text Box 44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8" name="Text Box 44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09" name="Text Box 44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0" name="Text Box 44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1" name="Text Box 44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2" name="Text Box 44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3" name="Text Box 44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4" name="Text Box 44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5" name="Text Box 44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6" name="Text Box 44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7" name="Text Box 44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8" name="Text Box 44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19" name="Text Box 44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0" name="Text Box 44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1" name="Text Box 44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2" name="Text Box 44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3" name="Text Box 44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4" name="Text Box 44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5" name="Text Box 44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6" name="Text Box 44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7" name="Text Box 44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8" name="Text Box 44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29" name="Text Box 44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0" name="Text Box 44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1" name="Text Box 44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2" name="Text Box 44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3" name="Text Box 44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4" name="Text Box 44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5" name="Text Box 44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6" name="Text Box 44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7" name="Text Box 44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8" name="Text Box 44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39" name="Text Box 44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0" name="Text Box 44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1" name="Text Box 44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2" name="Text Box 44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3" name="Text Box 44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4" name="Text Box 44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5" name="Text Box 44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6" name="Text Box 44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7" name="Text Box 44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8" name="Text Box 44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49" name="Text Box 44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0" name="Text Box 44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1" name="Text Box 44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2" name="Text Box 44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3" name="Text Box 44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4" name="Text Box 44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5" name="Text Box 44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6" name="Text Box 44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7" name="Text Box 44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8" name="Text Box 44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59" name="Text Box 44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0" name="Text Box 44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1" name="Text Box 44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2" name="Text Box 44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3" name="Text Box 44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4" name="Text Box 44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5" name="Text Box 44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6" name="Text Box 44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7" name="Text Box 44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8" name="Text Box 44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69" name="Text Box 44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0" name="Text Box 44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1" name="Text Box 44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2" name="Text Box 44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3" name="Text Box 44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4" name="Text Box 44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5" name="Text Box 44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6" name="Text Box 44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7" name="Text Box 44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8" name="Text Box 44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79" name="Text Box 44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0" name="Text Box 44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1" name="Text Box 44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2" name="Text Box 44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3" name="Text Box 44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4" name="Text Box 44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5" name="Text Box 44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6" name="Text Box 44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7" name="Text Box 44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8" name="Text Box 44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89" name="Text Box 44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0" name="Text Box 44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1" name="Text Box 44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2" name="Text Box 44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3" name="Text Box 44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4" name="Text Box 44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5" name="Text Box 44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6" name="Text Box 45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7" name="Text Box 45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8" name="Text Box 45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699" name="Text Box 45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0" name="Text Box 45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1" name="Text Box 45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2" name="Text Box 45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3" name="Text Box 45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4" name="Text Box 45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5" name="Text Box 45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6" name="Text Box 45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7" name="Text Box 45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8" name="Text Box 45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09" name="Text Box 45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0" name="Text Box 45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1" name="Text Box 45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2" name="Text Box 45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3" name="Text Box 45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4" name="Text Box 45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5" name="Text Box 45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6" name="Text Box 45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7" name="Text Box 45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8" name="Text Box 45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19" name="Text Box 45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0" name="Text Box 45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1" name="Text Box 45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2" name="Text Box 45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3" name="Text Box 45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4" name="Text Box 45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5" name="Text Box 45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6" name="Text Box 45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7" name="Text Box 45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8" name="Text Box 45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29" name="Text Box 45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0" name="Text Box 45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1" name="Text Box 45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2" name="Text Box 45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3" name="Text Box 45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4" name="Text Box 45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5" name="Text Box 45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6" name="Text Box 45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7" name="Text Box 45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8" name="Text Box 45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39" name="Text Box 45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0" name="Text Box 45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1" name="Text Box 45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2" name="Text Box 45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3" name="Text Box 45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4" name="Text Box 45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5" name="Text Box 45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6" name="Text Box 45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7" name="Text Box 45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8" name="Text Box 45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49" name="Text Box 45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0" name="Text Box 45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1" name="Text Box 45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2" name="Text Box 45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3" name="Text Box 45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4" name="Text Box 45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5" name="Text Box 45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6" name="Text Box 45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7" name="Text Box 45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8" name="Text Box 45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59" name="Text Box 45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0" name="Text Box 45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1" name="Text Box 45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2" name="Text Box 45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3" name="Text Box 45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4" name="Text Box 45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5" name="Text Box 45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6" name="Text Box 45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7" name="Text Box 45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8" name="Text Box 45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69" name="Text Box 45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0" name="Text Box 45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1" name="Text Box 45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2" name="Text Box 45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3" name="Text Box 45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4" name="Text Box 45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5" name="Text Box 45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6" name="Text Box 45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7" name="Text Box 45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8" name="Text Box 45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79" name="Text Box 45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0" name="Text Box 45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1" name="Text Box 45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2" name="Text Box 45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3" name="Text Box 45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4" name="Text Box 45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5" name="Text Box 45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6" name="Text Box 45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7" name="Text Box 45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8" name="Text Box 45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89" name="Text Box 45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0" name="Text Box 45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1" name="Text Box 45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2" name="Text Box 45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3" name="Text Box 45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4" name="Text Box 45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5" name="Text Box 45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6" name="Text Box 46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7" name="Text Box 46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8" name="Text Box 46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799" name="Text Box 46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0" name="Text Box 46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1" name="Text Box 46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2" name="Text Box 46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3" name="Text Box 46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4" name="Text Box 46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5" name="Text Box 46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6" name="Text Box 46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7" name="Text Box 46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8" name="Text Box 46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09" name="Text Box 46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0" name="Text Box 46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1" name="Text Box 46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2" name="Text Box 46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3" name="Text Box 46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4" name="Text Box 46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5" name="Text Box 46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6" name="Text Box 46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7" name="Text Box 46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8" name="Text Box 46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19" name="Text Box 46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0" name="Text Box 46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1" name="Text Box 46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2" name="Text Box 46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3" name="Text Box 46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4" name="Text Box 46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5" name="Text Box 46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6" name="Text Box 46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7" name="Text Box 46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8" name="Text Box 46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29" name="Text Box 46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0" name="Text Box 46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1" name="Text Box 46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2" name="Text Box 46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3" name="Text Box 46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4" name="Text Box 46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5" name="Text Box 46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6" name="Text Box 46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7" name="Text Box 46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8" name="Text Box 46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39" name="Text Box 46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0" name="Text Box 46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1" name="Text Box 46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2" name="Text Box 46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3" name="Text Box 46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4" name="Text Box 46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5" name="Text Box 46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6" name="Text Box 46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7" name="Text Box 46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8" name="Text Box 46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49" name="Text Box 46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0" name="Text Box 46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1" name="Text Box 46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2" name="Text Box 46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3" name="Text Box 46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4" name="Text Box 46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5" name="Text Box 46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6" name="Text Box 46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7" name="Text Box 46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8" name="Text Box 46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59" name="Text Box 46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0" name="Text Box 46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1" name="Text Box 46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2" name="Text Box 46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3" name="Text Box 46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4" name="Text Box 46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5" name="Text Box 46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6" name="Text Box 46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7" name="Text Box 46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8" name="Text Box 46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69" name="Text Box 46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0" name="Text Box 46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1" name="Text Box 46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2" name="Text Box 46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3" name="Text Box 46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4" name="Text Box 46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5" name="Text Box 46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6" name="Text Box 46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7" name="Text Box 46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8" name="Text Box 46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79" name="Text Box 46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0" name="Text Box 46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1" name="Text Box 46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2" name="Text Box 46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3" name="Text Box 46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4" name="Text Box 46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5" name="Text Box 46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6" name="Text Box 46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7" name="Text Box 46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8" name="Text Box 46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89" name="Text Box 46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0" name="Text Box 46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1" name="Text Box 46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2" name="Text Box 46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3" name="Text Box 46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4" name="Text Box 46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5" name="Text Box 46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6" name="Text Box 47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7" name="Text Box 47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8" name="Text Box 47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899" name="Text Box 47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0" name="Text Box 47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1" name="Text Box 47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2" name="Text Box 47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3" name="Text Box 47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4" name="Text Box 47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5" name="Text Box 47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6" name="Text Box 47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7" name="Text Box 47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8" name="Text Box 47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09" name="Text Box 47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0" name="Text Box 47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1" name="Text Box 47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2" name="Text Box 47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3" name="Text Box 47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4" name="Text Box 47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5" name="Text Box 47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6" name="Text Box 47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7" name="Text Box 47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8" name="Text Box 47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19" name="Text Box 47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0" name="Text Box 47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1" name="Text Box 47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2" name="Text Box 47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3" name="Text Box 47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4" name="Text Box 47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5" name="Text Box 47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6" name="Text Box 47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7" name="Text Box 47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8" name="Text Box 47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29" name="Text Box 47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0" name="Text Box 47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1" name="Text Box 47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2" name="Text Box 47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3" name="Text Box 47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4" name="Text Box 47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5" name="Text Box 47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6" name="Text Box 47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7" name="Text Box 47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8" name="Text Box 47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39" name="Text Box 47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0" name="Text Box 47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1" name="Text Box 47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2" name="Text Box 47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3" name="Text Box 47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4" name="Text Box 47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5" name="Text Box 47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6" name="Text Box 47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7" name="Text Box 47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8" name="Text Box 47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49" name="Text Box 47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0" name="Text Box 47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1" name="Text Box 47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2" name="Text Box 47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3" name="Text Box 47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4" name="Text Box 47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5" name="Text Box 47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6" name="Text Box 47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7" name="Text Box 47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8" name="Text Box 47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59" name="Text Box 47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0" name="Text Box 47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1" name="Text Box 47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2" name="Text Box 47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3" name="Text Box 47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4" name="Text Box 47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5" name="Text Box 47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6" name="Text Box 47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7" name="Text Box 47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8" name="Text Box 47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69" name="Text Box 47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0" name="Text Box 47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1" name="Text Box 47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2" name="Text Box 47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3" name="Text Box 47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4" name="Text Box 47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5" name="Text Box 47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6" name="Text Box 47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7" name="Text Box 47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8" name="Text Box 47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79" name="Text Box 47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0" name="Text Box 47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1" name="Text Box 47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2" name="Text Box 47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3" name="Text Box 47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4" name="Text Box 47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5" name="Text Box 47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6" name="Text Box 47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7" name="Text Box 47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8" name="Text Box 47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89" name="Text Box 47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0" name="Text Box 47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1" name="Text Box 47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2" name="Text Box 47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3" name="Text Box 47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4" name="Text Box 47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5" name="Text Box 47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6" name="Text Box 48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7" name="Text Box 48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8" name="Text Box 48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4999" name="Text Box 48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0" name="Text Box 48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1" name="Text Box 48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2" name="Text Box 48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3" name="Text Box 48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4" name="Text Box 48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5" name="Text Box 48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6" name="Text Box 48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7" name="Text Box 48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8" name="Text Box 48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09" name="Text Box 48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0" name="Text Box 48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1" name="Text Box 48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2" name="Text Box 48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3" name="Text Box 48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4" name="Text Box 48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5" name="Text Box 48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6" name="Text Box 48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7" name="Text Box 48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8" name="Text Box 48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19" name="Text Box 48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0" name="Text Box 48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1" name="Text Box 48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2" name="Text Box 48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3" name="Text Box 48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4" name="Text Box 48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5" name="Text Box 48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6" name="Text Box 48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7" name="Text Box 48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8" name="Text Box 48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29" name="Text Box 48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0" name="Text Box 48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1" name="Text Box 48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2" name="Text Box 48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3" name="Text Box 48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4" name="Text Box 48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5" name="Text Box 48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6" name="Text Box 48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7" name="Text Box 48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8" name="Text Box 48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39" name="Text Box 48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0" name="Text Box 48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1" name="Text Box 48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2" name="Text Box 48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3" name="Text Box 48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4" name="Text Box 48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5" name="Text Box 48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6" name="Text Box 48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7" name="Text Box 48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8" name="Text Box 48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49" name="Text Box 48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0" name="Text Box 48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1" name="Text Box 48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2" name="Text Box 48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3" name="Text Box 48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4" name="Text Box 48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5" name="Text Box 48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6" name="Text Box 48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7" name="Text Box 48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8" name="Text Box 48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59" name="Text Box 48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0" name="Text Box 48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1" name="Text Box 48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2" name="Text Box 48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3" name="Text Box 48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4" name="Text Box 48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5" name="Text Box 48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6" name="Text Box 48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7" name="Text Box 48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8" name="Text Box 48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69" name="Text Box 48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0" name="Text Box 48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1" name="Text Box 48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2" name="Text Box 48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3" name="Text Box 48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4" name="Text Box 48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5" name="Text Box 48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6" name="Text Box 48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7" name="Text Box 48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8" name="Text Box 48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79" name="Text Box 48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0" name="Text Box 48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1" name="Text Box 48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2" name="Text Box 48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3" name="Text Box 48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4" name="Text Box 48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5" name="Text Box 48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6" name="Text Box 48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7" name="Text Box 48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8" name="Text Box 48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89" name="Text Box 48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0" name="Text Box 48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1" name="Text Box 48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2" name="Text Box 48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3" name="Text Box 48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4" name="Text Box 48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5" name="Text Box 48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6" name="Text Box 49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7" name="Text Box 49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8" name="Text Box 49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099" name="Text Box 49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0" name="Text Box 49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1" name="Text Box 49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2" name="Text Box 49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3" name="Text Box 49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4" name="Text Box 49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5" name="Text Box 49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6" name="Text Box 49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7" name="Text Box 49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8" name="Text Box 49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09" name="Text Box 49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0" name="Text Box 49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1" name="Text Box 49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2" name="Text Box 49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3" name="Text Box 49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4" name="Text Box 49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5" name="Text Box 49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6" name="Text Box 49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7" name="Text Box 49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8" name="Text Box 49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19" name="Text Box 49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0" name="Text Box 49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1" name="Text Box 49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2" name="Text Box 49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3" name="Text Box 49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4" name="Text Box 49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5" name="Text Box 49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6" name="Text Box 49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7" name="Text Box 49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8" name="Text Box 49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29" name="Text Box 49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0" name="Text Box 49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1" name="Text Box 49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2" name="Text Box 49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3" name="Text Box 49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4" name="Text Box 49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5" name="Text Box 49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6" name="Text Box 49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7" name="Text Box 49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8" name="Text Box 49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39" name="Text Box 49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0" name="Text Box 49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1" name="Text Box 49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2" name="Text Box 49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3" name="Text Box 49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4" name="Text Box 49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5" name="Text Box 49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6" name="Text Box 49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7" name="Text Box 49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8" name="Text Box 49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49" name="Text Box 49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0" name="Text Box 49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1" name="Text Box 49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2" name="Text Box 49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3" name="Text Box 49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4" name="Text Box 49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5" name="Text Box 49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6" name="Text Box 49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7" name="Text Box 49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8" name="Text Box 49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59" name="Text Box 49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0" name="Text Box 49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1" name="Text Box 49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2" name="Text Box 49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3" name="Text Box 49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4" name="Text Box 49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5" name="Text Box 49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6" name="Text Box 49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7" name="Text Box 49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8" name="Text Box 49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69" name="Text Box 49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0" name="Text Box 49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1" name="Text Box 49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2" name="Text Box 49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3" name="Text Box 49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4" name="Text Box 49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5" name="Text Box 49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6" name="Text Box 49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7" name="Text Box 49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8" name="Text Box 49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79" name="Text Box 49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0" name="Text Box 49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1" name="Text Box 49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2" name="Text Box 49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3" name="Text Box 49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4" name="Text Box 49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5" name="Text Box 49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6" name="Text Box 49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7" name="Text Box 49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8" name="Text Box 49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89" name="Text Box 49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0" name="Text Box 49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1" name="Text Box 49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2" name="Text Box 49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3" name="Text Box 49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4" name="Text Box 49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5" name="Text Box 49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6" name="Text Box 50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7" name="Text Box 50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8" name="Text Box 50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199" name="Text Box 50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0" name="Text Box 50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1" name="Text Box 50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2" name="Text Box 50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3" name="Text Box 50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4" name="Text Box 50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5" name="Text Box 50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6" name="Text Box 50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7" name="Text Box 50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8" name="Text Box 50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09" name="Text Box 50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0" name="Text Box 50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1" name="Text Box 50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2" name="Text Box 50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3" name="Text Box 50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4" name="Text Box 50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5" name="Text Box 50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6" name="Text Box 50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7" name="Text Box 50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8" name="Text Box 50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19" name="Text Box 50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0" name="Text Box 50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1" name="Text Box 50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2" name="Text Box 50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3" name="Text Box 50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4" name="Text Box 50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5" name="Text Box 50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6" name="Text Box 50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7" name="Text Box 50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8" name="Text Box 50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29" name="Text Box 50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0" name="Text Box 50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1" name="Text Box 50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2" name="Text Box 50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3" name="Text Box 50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4" name="Text Box 50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5" name="Text Box 50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6" name="Text Box 50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7" name="Text Box 50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8" name="Text Box 50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39" name="Text Box 50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0" name="Text Box 50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1" name="Text Box 50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2" name="Text Box 50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3" name="Text Box 50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4" name="Text Box 50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5" name="Text Box 50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6" name="Text Box 50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7" name="Text Box 50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8" name="Text Box 50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49" name="Text Box 50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0" name="Text Box 50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1" name="Text Box 50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2" name="Text Box 50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3" name="Text Box 50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4" name="Text Box 50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5" name="Text Box 50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6" name="Text Box 50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7" name="Text Box 50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8" name="Text Box 50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59" name="Text Box 50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0" name="Text Box 50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1" name="Text Box 50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2" name="Text Box 50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3" name="Text Box 50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4" name="Text Box 50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5" name="Text Box 50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6" name="Text Box 50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7" name="Text Box 50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8" name="Text Box 50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69" name="Text Box 50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0" name="Text Box 50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1" name="Text Box 50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2" name="Text Box 50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3" name="Text Box 50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4" name="Text Box 50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5" name="Text Box 50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6" name="Text Box 50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7" name="Text Box 50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8" name="Text Box 50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79" name="Text Box 50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0" name="Text Box 50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1" name="Text Box 50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2" name="Text Box 50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3" name="Text Box 50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4" name="Text Box 50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5" name="Text Box 50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6" name="Text Box 50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7" name="Text Box 50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8" name="Text Box 50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89" name="Text Box 50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0" name="Text Box 50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1" name="Text Box 50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2" name="Text Box 50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3" name="Text Box 50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4" name="Text Box 50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5" name="Text Box 50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6" name="Text Box 51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7" name="Text Box 51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8" name="Text Box 51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299" name="Text Box 51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0" name="Text Box 51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1" name="Text Box 51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2" name="Text Box 51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3" name="Text Box 51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4" name="Text Box 51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5" name="Text Box 51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6" name="Text Box 51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7" name="Text Box 51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8" name="Text Box 51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09" name="Text Box 51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0" name="Text Box 51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1" name="Text Box 51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2" name="Text Box 51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3" name="Text Box 51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4" name="Text Box 51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5" name="Text Box 51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6" name="Text Box 51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7" name="Text Box 51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8" name="Text Box 51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19" name="Text Box 51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0" name="Text Box 51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1" name="Text Box 51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2" name="Text Box 51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3" name="Text Box 51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4" name="Text Box 51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5" name="Text Box 51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6" name="Text Box 51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7" name="Text Box 51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8" name="Text Box 51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29" name="Text Box 51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0" name="Text Box 51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1" name="Text Box 51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2" name="Text Box 51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3" name="Text Box 51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4" name="Text Box 51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5" name="Text Box 51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6" name="Text Box 51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7" name="Text Box 51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8" name="Text Box 51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39" name="Text Box 51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0" name="Text Box 51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1" name="Text Box 51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2" name="Text Box 51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3" name="Text Box 51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4" name="Text Box 51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5" name="Text Box 51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6" name="Text Box 51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7" name="Text Box 51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8" name="Text Box 51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49" name="Text Box 51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0" name="Text Box 51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1" name="Text Box 51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2" name="Text Box 51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3" name="Text Box 51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4" name="Text Box 51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5" name="Text Box 51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6" name="Text Box 51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7" name="Text Box 51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8" name="Text Box 51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59" name="Text Box 51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0" name="Text Box 51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1" name="Text Box 51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2" name="Text Box 51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3" name="Text Box 51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4" name="Text Box 51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5" name="Text Box 51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6" name="Text Box 51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7" name="Text Box 51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8" name="Text Box 51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69" name="Text Box 517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0" name="Text Box 517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1" name="Text Box 517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2" name="Text Box 517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3" name="Text Box 517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4" name="Text Box 517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5" name="Text Box 517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6" name="Text Box 518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7" name="Text Box 518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8" name="Text Box 518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79" name="Text Box 518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0" name="Text Box 518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1" name="Text Box 518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2" name="Text Box 518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3" name="Text Box 518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4" name="Text Box 518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5" name="Text Box 518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6" name="Text Box 519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7" name="Text Box 519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8" name="Text Box 519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89" name="Text Box 519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0" name="Text Box 519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1" name="Text Box 519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2" name="Text Box 519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3" name="Text Box 519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4" name="Text Box 519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5" name="Text Box 519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6" name="Text Box 520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7" name="Text Box 520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8" name="Text Box 520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399" name="Text Box 520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0" name="Text Box 520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1" name="Text Box 520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2" name="Text Box 520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3" name="Text Box 520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4" name="Text Box 520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5" name="Text Box 520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6" name="Text Box 521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7" name="Text Box 521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8" name="Text Box 521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09" name="Text Box 521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0" name="Text Box 521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1" name="Text Box 521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2" name="Text Box 521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3" name="Text Box 521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4" name="Text Box 521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5" name="Text Box 521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6" name="Text Box 522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7" name="Text Box 522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8" name="Text Box 522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19" name="Text Box 522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0" name="Text Box 522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1" name="Text Box 522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2" name="Text Box 522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3" name="Text Box 522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4" name="Text Box 522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5" name="Text Box 522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6" name="Text Box 523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7" name="Text Box 523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8" name="Text Box 523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29" name="Text Box 523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0" name="Text Box 523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1" name="Text Box 523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2" name="Text Box 523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3" name="Text Box 523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4" name="Text Box 523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5" name="Text Box 523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6" name="Text Box 524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7" name="Text Box 524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8" name="Text Box 524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39" name="Text Box 524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0" name="Text Box 524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1" name="Text Box 524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2" name="Text Box 524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3" name="Text Box 524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4" name="Text Box 524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5" name="Text Box 524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6" name="Text Box 525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7" name="Text Box 525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8" name="Text Box 525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49" name="Text Box 525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0" name="Text Box 525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1" name="Text Box 525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2" name="Text Box 525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3" name="Text Box 525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4" name="Text Box 525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5" name="Text Box 525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6" name="Text Box 526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7" name="Text Box 526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8" name="Text Box 526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59" name="Text Box 5263"/>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0" name="Text Box 5264"/>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1" name="Text Box 5265"/>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2" name="Text Box 5266"/>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3" name="Text Box 5267"/>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4" name="Text Box 5268"/>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5" name="Text Box 5269"/>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6" name="Text Box 5270"/>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7" name="Text Box 5271"/>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9"/>
    <xdr:sp macro="" textlink="">
      <xdr:nvSpPr>
        <xdr:cNvPr id="5468" name="Text Box 5272"/>
        <xdr:cNvSpPr txBox="1">
          <a:spLocks noChangeArrowheads="1"/>
        </xdr:cNvSpPr>
      </xdr:nvSpPr>
      <xdr:spPr bwMode="auto">
        <a:xfrm>
          <a:off x="4686300" y="1905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281</xdr:row>
      <xdr:rowOff>0</xdr:rowOff>
    </xdr:from>
    <xdr:to>
      <xdr:col>4</xdr:col>
      <xdr:colOff>85725</xdr:colOff>
      <xdr:row>282</xdr:row>
      <xdr:rowOff>330</xdr:rowOff>
    </xdr:to>
    <xdr:sp macro="" textlink="">
      <xdr:nvSpPr>
        <xdr:cNvPr id="5469" name="Text Box 377"/>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0" name="Text Box 378"/>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1" name="Text Box 379"/>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2" name="Text Box 380"/>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3" name="Text Box 381"/>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4" name="Text Box 382"/>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5" name="Text Box 383"/>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6" name="Text Box 384"/>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7" name="Text Box 385"/>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8" name="Text Box 386"/>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79" name="Text Box 387"/>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281</xdr:row>
      <xdr:rowOff>0</xdr:rowOff>
    </xdr:from>
    <xdr:to>
      <xdr:col>4</xdr:col>
      <xdr:colOff>85725</xdr:colOff>
      <xdr:row>282</xdr:row>
      <xdr:rowOff>330</xdr:rowOff>
    </xdr:to>
    <xdr:sp macro="" textlink="">
      <xdr:nvSpPr>
        <xdr:cNvPr id="5480" name="Text Box 388"/>
        <xdr:cNvSpPr txBox="1">
          <a:spLocks noChangeArrowheads="1"/>
        </xdr:cNvSpPr>
      </xdr:nvSpPr>
      <xdr:spPr bwMode="auto">
        <a:xfrm>
          <a:off x="4686300" y="53530500"/>
          <a:ext cx="85725" cy="1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81" name="Text Box 389"/>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82" name="Text Box 390"/>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83" name="Text Box 391"/>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84" name="Text Box 392"/>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85" name="Text Box 393"/>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86" name="Text Box 394"/>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87" name="Text Box 395"/>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88" name="Text Box 396"/>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89" name="Text Box 397"/>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282</xdr:row>
      <xdr:rowOff>0</xdr:rowOff>
    </xdr:from>
    <xdr:to>
      <xdr:col>4</xdr:col>
      <xdr:colOff>85725</xdr:colOff>
      <xdr:row>283</xdr:row>
      <xdr:rowOff>332</xdr:rowOff>
    </xdr:to>
    <xdr:sp macro="" textlink="">
      <xdr:nvSpPr>
        <xdr:cNvPr id="5490" name="Text Box 398"/>
        <xdr:cNvSpPr txBox="1">
          <a:spLocks noChangeArrowheads="1"/>
        </xdr:cNvSpPr>
      </xdr:nvSpPr>
      <xdr:spPr bwMode="auto">
        <a:xfrm>
          <a:off x="4686300" y="53721000"/>
          <a:ext cx="85725" cy="1908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491" name="Text Box 25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492" name="Text Box 25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493" name="Text Box 25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494" name="Text Box 25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495" name="Text Box 25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496" name="Text Box 25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497" name="Text Box 25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498" name="Text Box 25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499" name="Text Box 25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0" name="Text Box 25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1" name="Text Box 25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2" name="Text Box 25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3" name="Text Box 25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4" name="Text Box 25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5" name="Text Box 26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6" name="Text Box 26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7" name="Text Box 26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8" name="Text Box 26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09" name="Text Box 26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0" name="Text Box 26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1" name="Text Box 26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2" name="Text Box 26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3" name="Text Box 26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4" name="Text Box 26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5" name="Text Box 26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6" name="Text Box 26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7" name="Text Box 26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8" name="Text Box 26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19" name="Text Box 26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0" name="Text Box 26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1" name="Text Box 26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2" name="Text Box 26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3" name="Text Box 26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4" name="Text Box 26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5" name="Text Box 26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6" name="Text Box 26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7" name="Text Box 26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8" name="Text Box 26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29" name="Text Box 26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0" name="Text Box 26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1" name="Text Box 26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2" name="Text Box 26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3" name="Text Box 26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4" name="Text Box 26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5" name="Text Box 26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6" name="Text Box 26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7" name="Text Box 26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8" name="Text Box 26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39" name="Text Box 26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0" name="Text Box 26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1" name="Text Box 26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2" name="Text Box 26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3" name="Text Box 26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4" name="Text Box 26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5" name="Text Box 26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6" name="Text Box 26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7" name="Text Box 26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8" name="Text Box 26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49" name="Text Box 26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0" name="Text Box 26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1" name="Text Box 26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2" name="Text Box 26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3" name="Text Box 26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4" name="Text Box 26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5" name="Text Box 26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6" name="Text Box 26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7" name="Text Box 26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8" name="Text Box 26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59" name="Text Box 26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0" name="Text Box 26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1" name="Text Box 26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2" name="Text Box 26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3" name="Text Box 27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4" name="Text Box 27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5" name="Text Box 27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6" name="Text Box 27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7" name="Text Box 27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8" name="Text Box 27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69" name="Text Box 27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0" name="Text Box 27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1" name="Text Box 27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2" name="Text Box 27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3" name="Text Box 27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4" name="Text Box 27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5" name="Text Box 27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6" name="Text Box 27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7" name="Text Box 27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8" name="Text Box 27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79" name="Text Box 27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0" name="Text Box 27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1" name="Text Box 27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2" name="Text Box 27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3" name="Text Box 27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4" name="Text Box 27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5" name="Text Box 27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6" name="Text Box 27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7" name="Text Box 27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8" name="Text Box 27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89" name="Text Box 27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0" name="Text Box 27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1" name="Text Box 27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2" name="Text Box 27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3" name="Text Box 27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4" name="Text Box 27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5" name="Text Box 27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6" name="Text Box 27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7" name="Text Box 27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8" name="Text Box 27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599" name="Text Box 27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0" name="Text Box 27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1" name="Text Box 27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2" name="Text Box 27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3" name="Text Box 27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4" name="Text Box 27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5" name="Text Box 27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6" name="Text Box 27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7" name="Text Box 27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8" name="Text Box 27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09" name="Text Box 27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0" name="Text Box 27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1" name="Text Box 27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2" name="Text Box 27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3" name="Text Box 27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4" name="Text Box 27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5" name="Text Box 27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6" name="Text Box 27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7" name="Text Box 27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8" name="Text Box 27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19" name="Text Box 27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0" name="Text Box 27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1" name="Text Box 27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2" name="Text Box 27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3" name="Text Box 27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4" name="Text Box 27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5" name="Text Box 27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6" name="Text Box 27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7" name="Text Box 27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8" name="Text Box 27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29" name="Text Box 27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0" name="Text Box 27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1" name="Text Box 27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2" name="Text Box 27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3" name="Text Box 27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4" name="Text Box 27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5" name="Text Box 27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6" name="Text Box 27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7" name="Text Box 27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8" name="Text Box 27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39" name="Text Box 27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0" name="Text Box 27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1" name="Text Box 27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2" name="Text Box 27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3" name="Text Box 27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4" name="Text Box 27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5" name="Text Box 27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6" name="Text Box 27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7" name="Text Box 27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8" name="Text Box 27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49" name="Text Box 27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0" name="Text Box 27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1" name="Text Box 27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2" name="Text Box 27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3" name="Text Box 27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4" name="Text Box 27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5" name="Text Box 27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6" name="Text Box 27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7" name="Text Box 27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8" name="Text Box 27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59" name="Text Box 27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0" name="Text Box 27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1" name="Text Box 27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2" name="Text Box 27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3" name="Text Box 28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4" name="Text Box 28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5" name="Text Box 28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6" name="Text Box 28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7" name="Text Box 28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8" name="Text Box 28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69" name="Text Box 28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0" name="Text Box 28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1" name="Text Box 28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2" name="Text Box 28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3" name="Text Box 28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4" name="Text Box 28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5" name="Text Box 28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6" name="Text Box 28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7" name="Text Box 28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8" name="Text Box 28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79" name="Text Box 28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0" name="Text Box 28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1" name="Text Box 28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2" name="Text Box 28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3" name="Text Box 28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4" name="Text Box 28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5" name="Text Box 28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6" name="Text Box 28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7" name="Text Box 28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8" name="Text Box 28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89" name="Text Box 28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0" name="Text Box 28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1" name="Text Box 28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2" name="Text Box 28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3" name="Text Box 28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4" name="Text Box 28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5" name="Text Box 28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6" name="Text Box 28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7" name="Text Box 28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8" name="Text Box 28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699" name="Text Box 28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0" name="Text Box 28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1" name="Text Box 28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2" name="Text Box 28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3" name="Text Box 28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4" name="Text Box 28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5" name="Text Box 28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6" name="Text Box 28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7" name="Text Box 28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8" name="Text Box 28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09" name="Text Box 28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0" name="Text Box 28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1" name="Text Box 28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2" name="Text Box 28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3" name="Text Box 28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4" name="Text Box 28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5" name="Text Box 28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6" name="Text Box 28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7" name="Text Box 28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8" name="Text Box 28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19" name="Text Box 28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0" name="Text Box 28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1" name="Text Box 28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2" name="Text Box 28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3" name="Text Box 28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4" name="Text Box 28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5" name="Text Box 28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6" name="Text Box 28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7" name="Text Box 28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8" name="Text Box 28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29" name="Text Box 28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0" name="Text Box 28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1" name="Text Box 28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2" name="Text Box 28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3" name="Text Box 28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4" name="Text Box 28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5" name="Text Box 28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6" name="Text Box 28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7" name="Text Box 28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8" name="Text Box 28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39" name="Text Box 28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0" name="Text Box 28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1" name="Text Box 28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2" name="Text Box 28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3" name="Text Box 28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4" name="Text Box 28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5" name="Text Box 28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6" name="Text Box 28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7" name="Text Box 28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8" name="Text Box 28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49" name="Text Box 28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0" name="Text Box 28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1" name="Text Box 28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2" name="Text Box 28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3" name="Text Box 28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4" name="Text Box 28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5" name="Text Box 28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6" name="Text Box 28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7" name="Text Box 28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8" name="Text Box 28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59" name="Text Box 28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0" name="Text Box 28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1" name="Text Box 28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2" name="Text Box 28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3" name="Text Box 29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4" name="Text Box 29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5" name="Text Box 29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6" name="Text Box 29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7" name="Text Box 29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8" name="Text Box 29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69" name="Text Box 29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0" name="Text Box 29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1" name="Text Box 29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2" name="Text Box 29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3" name="Text Box 29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4" name="Text Box 29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5" name="Text Box 29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6" name="Text Box 29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7" name="Text Box 29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8" name="Text Box 29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79" name="Text Box 29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0" name="Text Box 29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1" name="Text Box 29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2" name="Text Box 29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3" name="Text Box 29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4" name="Text Box 29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5" name="Text Box 29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6" name="Text Box 29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7" name="Text Box 29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8" name="Text Box 29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89" name="Text Box 29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0" name="Text Box 29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1" name="Text Box 29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2" name="Text Box 29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3" name="Text Box 29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4" name="Text Box 29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5" name="Text Box 29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6" name="Text Box 29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7" name="Text Box 29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8" name="Text Box 29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799" name="Text Box 29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0" name="Text Box 29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1" name="Text Box 29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2" name="Text Box 29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3" name="Text Box 29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4" name="Text Box 29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5" name="Text Box 29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6" name="Text Box 29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7" name="Text Box 29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8" name="Text Box 29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09" name="Text Box 29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0" name="Text Box 29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1" name="Text Box 29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2" name="Text Box 29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3" name="Text Box 29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4" name="Text Box 29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5" name="Text Box 29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6" name="Text Box 29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7" name="Text Box 29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8" name="Text Box 29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19" name="Text Box 29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0" name="Text Box 29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1" name="Text Box 29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2" name="Text Box 29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3" name="Text Box 29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4" name="Text Box 29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5" name="Text Box 29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6" name="Text Box 29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7" name="Text Box 29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8" name="Text Box 29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29" name="Text Box 29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0" name="Text Box 29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1" name="Text Box 29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2" name="Text Box 29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3" name="Text Box 29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4" name="Text Box 29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5" name="Text Box 29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6" name="Text Box 29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7" name="Text Box 29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8" name="Text Box 29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39" name="Text Box 29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0" name="Text Box 29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1" name="Text Box 29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2" name="Text Box 29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3" name="Text Box 29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4" name="Text Box 29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5" name="Text Box 29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6" name="Text Box 29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7" name="Text Box 29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8" name="Text Box 29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49" name="Text Box 29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0" name="Text Box 29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1" name="Text Box 29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2" name="Text Box 29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3" name="Text Box 29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4" name="Text Box 29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5" name="Text Box 29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6" name="Text Box 29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7" name="Text Box 29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8" name="Text Box 29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59" name="Text Box 29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0" name="Text Box 29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1" name="Text Box 29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2" name="Text Box 29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3" name="Text Box 30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4" name="Text Box 30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5" name="Text Box 30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6" name="Text Box 30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7" name="Text Box 30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8" name="Text Box 30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69" name="Text Box 30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0" name="Text Box 30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1" name="Text Box 30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2" name="Text Box 30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3" name="Text Box 30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4" name="Text Box 30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5" name="Text Box 30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6" name="Text Box 30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7" name="Text Box 30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8" name="Text Box 30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79" name="Text Box 30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0" name="Text Box 30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1" name="Text Box 30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2" name="Text Box 30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3" name="Text Box 30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4" name="Text Box 30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5" name="Text Box 30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6" name="Text Box 30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7" name="Text Box 30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8" name="Text Box 30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89" name="Text Box 30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0" name="Text Box 30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1" name="Text Box 30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2" name="Text Box 30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3" name="Text Box 30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4" name="Text Box 30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5" name="Text Box 30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6" name="Text Box 30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7" name="Text Box 30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8" name="Text Box 30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899" name="Text Box 30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0" name="Text Box 30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1" name="Text Box 30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2" name="Text Box 30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3" name="Text Box 30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4" name="Text Box 30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5" name="Text Box 30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6" name="Text Box 30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7" name="Text Box 30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8" name="Text Box 30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09" name="Text Box 30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0" name="Text Box 30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1" name="Text Box 30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2" name="Text Box 30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3" name="Text Box 30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4" name="Text Box 30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5" name="Text Box 30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6" name="Text Box 30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7" name="Text Box 30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8" name="Text Box 30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19" name="Text Box 30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0" name="Text Box 30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1" name="Text Box 30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2" name="Text Box 30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3" name="Text Box 30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4" name="Text Box 30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5" name="Text Box 30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6" name="Text Box 30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7" name="Text Box 30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8" name="Text Box 30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29" name="Text Box 30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0" name="Text Box 30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1" name="Text Box 30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2" name="Text Box 30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3" name="Text Box 30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4" name="Text Box 30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5" name="Text Box 30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6" name="Text Box 30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7" name="Text Box 30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8" name="Text Box 30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39" name="Text Box 30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0" name="Text Box 30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1" name="Text Box 30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2" name="Text Box 30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3" name="Text Box 30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4" name="Text Box 30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5" name="Text Box 30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6" name="Text Box 30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7" name="Text Box 30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8" name="Text Box 30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49" name="Text Box 30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0" name="Text Box 30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1" name="Text Box 30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2" name="Text Box 30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3" name="Text Box 30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4" name="Text Box 30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5" name="Text Box 30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6" name="Text Box 30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7" name="Text Box 30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8" name="Text Box 30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59" name="Text Box 30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0" name="Text Box 30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1" name="Text Box 30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2" name="Text Box 30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3" name="Text Box 31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4" name="Text Box 31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5" name="Text Box 31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6" name="Text Box 31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7" name="Text Box 31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8" name="Text Box 31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69" name="Text Box 31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0" name="Text Box 31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1" name="Text Box 31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2" name="Text Box 31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3" name="Text Box 31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4" name="Text Box 31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5" name="Text Box 31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6" name="Text Box 31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7" name="Text Box 31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8" name="Text Box 31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79" name="Text Box 31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0" name="Text Box 31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1" name="Text Box 31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2" name="Text Box 31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3" name="Text Box 31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4" name="Text Box 31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5" name="Text Box 31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6" name="Text Box 31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7" name="Text Box 31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8" name="Text Box 31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89" name="Text Box 31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0" name="Text Box 31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1" name="Text Box 31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2" name="Text Box 31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3" name="Text Box 31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4" name="Text Box 31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5" name="Text Box 31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6" name="Text Box 31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7" name="Text Box 31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8" name="Text Box 31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5999" name="Text Box 31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0" name="Text Box 31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1" name="Text Box 31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2" name="Text Box 31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3" name="Text Box 31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4" name="Text Box 31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5" name="Text Box 31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6" name="Text Box 31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7" name="Text Box 31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8" name="Text Box 31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09" name="Text Box 31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0" name="Text Box 31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1" name="Text Box 31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2" name="Text Box 31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3" name="Text Box 31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4" name="Text Box 31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5" name="Text Box 31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6" name="Text Box 31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7" name="Text Box 31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8" name="Text Box 31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19" name="Text Box 31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0" name="Text Box 31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1" name="Text Box 31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2" name="Text Box 31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3" name="Text Box 31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4" name="Text Box 31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5" name="Text Box 31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6" name="Text Box 31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7" name="Text Box 31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8" name="Text Box 31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29" name="Text Box 31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0" name="Text Box 31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1" name="Text Box 31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2" name="Text Box 31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3" name="Text Box 31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4" name="Text Box 31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5" name="Text Box 31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6" name="Text Box 31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7" name="Text Box 31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8" name="Text Box 31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39" name="Text Box 31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0" name="Text Box 31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1" name="Text Box 31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2" name="Text Box 31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3" name="Text Box 31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4" name="Text Box 31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5" name="Text Box 31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6" name="Text Box 31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7" name="Text Box 31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8" name="Text Box 31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49" name="Text Box 31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0" name="Text Box 31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1" name="Text Box 31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2" name="Text Box 31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3" name="Text Box 31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4" name="Text Box 31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5" name="Text Box 31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6" name="Text Box 31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7" name="Text Box 31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8" name="Text Box 31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59" name="Text Box 31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0" name="Text Box 31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1" name="Text Box 31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2" name="Text Box 31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3" name="Text Box 32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4" name="Text Box 32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5" name="Text Box 32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6" name="Text Box 32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7" name="Text Box 32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8" name="Text Box 32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69" name="Text Box 32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0" name="Text Box 32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1" name="Text Box 32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2" name="Text Box 32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3" name="Text Box 32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4" name="Text Box 32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5" name="Text Box 32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6" name="Text Box 32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7" name="Text Box 32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8" name="Text Box 32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79" name="Text Box 32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0" name="Text Box 32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1" name="Text Box 32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2" name="Text Box 32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3" name="Text Box 32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4" name="Text Box 32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5" name="Text Box 32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6" name="Text Box 32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7" name="Text Box 32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8" name="Text Box 32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89" name="Text Box 32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0" name="Text Box 32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1" name="Text Box 32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2" name="Text Box 32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3" name="Text Box 32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4" name="Text Box 32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5" name="Text Box 32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6" name="Text Box 32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7" name="Text Box 32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8" name="Text Box 32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099" name="Text Box 32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0" name="Text Box 32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1" name="Text Box 32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2" name="Text Box 32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3" name="Text Box 32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4" name="Text Box 32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5" name="Text Box 32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6" name="Text Box 32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7" name="Text Box 32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8" name="Text Box 32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09" name="Text Box 32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0" name="Text Box 32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1" name="Text Box 32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2" name="Text Box 32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3" name="Text Box 32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4" name="Text Box 32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5" name="Text Box 32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6" name="Text Box 32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7" name="Text Box 32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8" name="Text Box 32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19" name="Text Box 32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0" name="Text Box 32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1" name="Text Box 32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2" name="Text Box 32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3" name="Text Box 32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4" name="Text Box 32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5" name="Text Box 32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6" name="Text Box 32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7" name="Text Box 32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8" name="Text Box 32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29" name="Text Box 32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0" name="Text Box 32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1" name="Text Box 32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2" name="Text Box 32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3" name="Text Box 32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4" name="Text Box 32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5" name="Text Box 32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6" name="Text Box 32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7" name="Text Box 32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8" name="Text Box 32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39" name="Text Box 32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0" name="Text Box 32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1" name="Text Box 32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2" name="Text Box 32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3" name="Text Box 32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4" name="Text Box 32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5" name="Text Box 32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6" name="Text Box 32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7" name="Text Box 32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8" name="Text Box 32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49" name="Text Box 32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0" name="Text Box 32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1" name="Text Box 32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2" name="Text Box 32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3" name="Text Box 32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4" name="Text Box 32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5" name="Text Box 32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6" name="Text Box 32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7" name="Text Box 32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8" name="Text Box 32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59" name="Text Box 32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0" name="Text Box 32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1" name="Text Box 32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2" name="Text Box 32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3" name="Text Box 33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4" name="Text Box 33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5" name="Text Box 33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6" name="Text Box 33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7" name="Text Box 33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8" name="Text Box 33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69" name="Text Box 33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0" name="Text Box 33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1" name="Text Box 33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2" name="Text Box 33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3" name="Text Box 33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4" name="Text Box 33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5" name="Text Box 33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6" name="Text Box 33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7" name="Text Box 33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8" name="Text Box 33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79" name="Text Box 33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0" name="Text Box 33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1" name="Text Box 33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2" name="Text Box 33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3" name="Text Box 33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4" name="Text Box 33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5" name="Text Box 33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6" name="Text Box 33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7" name="Text Box 33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8" name="Text Box 33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89" name="Text Box 33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0" name="Text Box 33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1" name="Text Box 33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2" name="Text Box 33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3" name="Text Box 33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4" name="Text Box 33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5" name="Text Box 33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6" name="Text Box 33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7" name="Text Box 33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8" name="Text Box 33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199" name="Text Box 33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0" name="Text Box 33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1" name="Text Box 33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2" name="Text Box 33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3" name="Text Box 33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4" name="Text Box 33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5" name="Text Box 33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6" name="Text Box 33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7" name="Text Box 33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8" name="Text Box 33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09" name="Text Box 33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0" name="Text Box 33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1" name="Text Box 33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2" name="Text Box 33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3" name="Text Box 33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4" name="Text Box 33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5" name="Text Box 33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6" name="Text Box 33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7" name="Text Box 33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8" name="Text Box 33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19" name="Text Box 33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0" name="Text Box 33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1" name="Text Box 33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2" name="Text Box 33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3" name="Text Box 33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4" name="Text Box 33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5" name="Text Box 33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6" name="Text Box 33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7" name="Text Box 33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8" name="Text Box 33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29" name="Text Box 33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0" name="Text Box 33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1" name="Text Box 33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2" name="Text Box 33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3" name="Text Box 33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4" name="Text Box 33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5" name="Text Box 33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6" name="Text Box 33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7" name="Text Box 33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8" name="Text Box 33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39" name="Text Box 33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0" name="Text Box 33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1" name="Text Box 33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2" name="Text Box 33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3" name="Text Box 33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4" name="Text Box 33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5" name="Text Box 33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6" name="Text Box 33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7" name="Text Box 33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8" name="Text Box 33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49" name="Text Box 33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0" name="Text Box 33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1" name="Text Box 33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2" name="Text Box 33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3" name="Text Box 33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4" name="Text Box 33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5" name="Text Box 33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6" name="Text Box 33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7" name="Text Box 33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8" name="Text Box 33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59" name="Text Box 33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0" name="Text Box 33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1" name="Text Box 33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2" name="Text Box 33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3" name="Text Box 34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4" name="Text Box 34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5" name="Text Box 34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6" name="Text Box 34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7" name="Text Box 34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8" name="Text Box 34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69" name="Text Box 34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0" name="Text Box 34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1" name="Text Box 34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2" name="Text Box 34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3" name="Text Box 34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4" name="Text Box 34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5" name="Text Box 34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6" name="Text Box 34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7" name="Text Box 34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8" name="Text Box 34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79" name="Text Box 34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0" name="Text Box 34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1" name="Text Box 34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2" name="Text Box 34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3" name="Text Box 34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4" name="Text Box 34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5" name="Text Box 34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6" name="Text Box 34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7" name="Text Box 34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8" name="Text Box 34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89" name="Text Box 34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0" name="Text Box 34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1" name="Text Box 34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2" name="Text Box 34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3" name="Text Box 34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4" name="Text Box 34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5" name="Text Box 34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6" name="Text Box 34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7" name="Text Box 34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8" name="Text Box 34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299" name="Text Box 34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0" name="Text Box 34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1" name="Text Box 34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2" name="Text Box 34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3" name="Text Box 34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4" name="Text Box 34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5" name="Text Box 34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6" name="Text Box 34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7" name="Text Box 34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8" name="Text Box 34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09" name="Text Box 34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0" name="Text Box 34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1" name="Text Box 34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2" name="Text Box 34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3" name="Text Box 34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4" name="Text Box 34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5" name="Text Box 34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6" name="Text Box 34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7" name="Text Box 34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8" name="Text Box 34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19" name="Text Box 34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0" name="Text Box 34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1" name="Text Box 34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2" name="Text Box 34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3" name="Text Box 34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4" name="Text Box 34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5" name="Text Box 34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6" name="Text Box 34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7" name="Text Box 34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8" name="Text Box 34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29" name="Text Box 34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0" name="Text Box 34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1" name="Text Box 34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2" name="Text Box 34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3" name="Text Box 34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4" name="Text Box 34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5" name="Text Box 34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6" name="Text Box 34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7" name="Text Box 34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8" name="Text Box 34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39" name="Text Box 34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0" name="Text Box 34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1" name="Text Box 34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2" name="Text Box 34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3" name="Text Box 34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4" name="Text Box 34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5" name="Text Box 34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6" name="Text Box 34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7" name="Text Box 34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8" name="Text Box 34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49" name="Text Box 34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0" name="Text Box 34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1" name="Text Box 34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2" name="Text Box 34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3" name="Text Box 34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4" name="Text Box 34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5" name="Text Box 34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6" name="Text Box 34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7" name="Text Box 34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8" name="Text Box 34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59" name="Text Box 34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0" name="Text Box 34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1" name="Text Box 34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2" name="Text Box 34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3" name="Text Box 35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4" name="Text Box 35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5" name="Text Box 35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6" name="Text Box 35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7" name="Text Box 35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8" name="Text Box 35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69" name="Text Box 35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0" name="Text Box 35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1" name="Text Box 35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2" name="Text Box 35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3" name="Text Box 35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4" name="Text Box 35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5" name="Text Box 35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6" name="Text Box 35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7" name="Text Box 35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8" name="Text Box 35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79" name="Text Box 35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0" name="Text Box 35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1" name="Text Box 35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2" name="Text Box 35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3" name="Text Box 35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4" name="Text Box 35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5" name="Text Box 35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6" name="Text Box 35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7" name="Text Box 35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8" name="Text Box 35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89" name="Text Box 35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0" name="Text Box 35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1" name="Text Box 35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2" name="Text Box 35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3" name="Text Box 35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4" name="Text Box 35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5" name="Text Box 35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6" name="Text Box 35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7" name="Text Box 35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8" name="Text Box 35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399" name="Text Box 35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0" name="Text Box 35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1" name="Text Box 35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2" name="Text Box 35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3" name="Text Box 35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4" name="Text Box 35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5" name="Text Box 35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6" name="Text Box 35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7" name="Text Box 35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8" name="Text Box 35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09" name="Text Box 35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0" name="Text Box 35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1" name="Text Box 35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2" name="Text Box 35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3" name="Text Box 35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4" name="Text Box 35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5" name="Text Box 35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6" name="Text Box 35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7" name="Text Box 35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8" name="Text Box 35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19" name="Text Box 35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0" name="Text Box 35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1" name="Text Box 35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2" name="Text Box 35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3" name="Text Box 35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4" name="Text Box 35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5" name="Text Box 35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6" name="Text Box 35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7" name="Text Box 35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8" name="Text Box 35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29" name="Text Box 35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0" name="Text Box 35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1" name="Text Box 35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2" name="Text Box 35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3" name="Text Box 35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4" name="Text Box 35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5" name="Text Box 35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6" name="Text Box 35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7" name="Text Box 35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8" name="Text Box 35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39" name="Text Box 35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0" name="Text Box 35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1" name="Text Box 35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2" name="Text Box 35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3" name="Text Box 35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4" name="Text Box 35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5" name="Text Box 35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6" name="Text Box 35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7" name="Text Box 35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8" name="Text Box 35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49" name="Text Box 35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0" name="Text Box 35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1" name="Text Box 35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2" name="Text Box 35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3" name="Text Box 35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4" name="Text Box 35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5" name="Text Box 35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6" name="Text Box 35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7" name="Text Box 35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8" name="Text Box 35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59" name="Text Box 35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0" name="Text Box 35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1" name="Text Box 35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2" name="Text Box 35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3" name="Text Box 36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4" name="Text Box 36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5" name="Text Box 36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6" name="Text Box 36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7" name="Text Box 36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8" name="Text Box 36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69" name="Text Box 36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0" name="Text Box 36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1" name="Text Box 36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2" name="Text Box 36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3" name="Text Box 36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4" name="Text Box 36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5" name="Text Box 36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6" name="Text Box 36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7" name="Text Box 36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8" name="Text Box 36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79" name="Text Box 36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0" name="Text Box 36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1" name="Text Box 36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2" name="Text Box 36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3" name="Text Box 36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4" name="Text Box 36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5" name="Text Box 36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6" name="Text Box 36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7" name="Text Box 36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8" name="Text Box 36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89" name="Text Box 36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0" name="Text Box 36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1" name="Text Box 36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2" name="Text Box 36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3" name="Text Box 36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4" name="Text Box 36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5" name="Text Box 36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6" name="Text Box 36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7" name="Text Box 36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8" name="Text Box 36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499" name="Text Box 36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0" name="Text Box 36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1" name="Text Box 36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2" name="Text Box 36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3" name="Text Box 36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4" name="Text Box 36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5" name="Text Box 36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6" name="Text Box 36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7" name="Text Box 36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8" name="Text Box 36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09" name="Text Box 36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0" name="Text Box 36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1" name="Text Box 36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2" name="Text Box 36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3" name="Text Box 36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4" name="Text Box 36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5" name="Text Box 36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6" name="Text Box 36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7" name="Text Box 36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8" name="Text Box 36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19" name="Text Box 36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0" name="Text Box 36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1" name="Text Box 36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2" name="Text Box 36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3" name="Text Box 36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4" name="Text Box 36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5" name="Text Box 36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6" name="Text Box 36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7" name="Text Box 36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8" name="Text Box 36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29" name="Text Box 36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0" name="Text Box 36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1" name="Text Box 36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2" name="Text Box 36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3" name="Text Box 36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4" name="Text Box 36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5" name="Text Box 36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6" name="Text Box 36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7" name="Text Box 36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8" name="Text Box 36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39" name="Text Box 36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0" name="Text Box 36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1" name="Text Box 36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2" name="Text Box 36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3" name="Text Box 36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4" name="Text Box 36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5" name="Text Box 36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6" name="Text Box 36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7" name="Text Box 36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8" name="Text Box 36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49" name="Text Box 36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0" name="Text Box 36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1" name="Text Box 36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2" name="Text Box 36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3" name="Text Box 36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4" name="Text Box 36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5" name="Text Box 36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6" name="Text Box 36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7" name="Text Box 36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8" name="Text Box 36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59" name="Text Box 36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0" name="Text Box 36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1" name="Text Box 36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2" name="Text Box 36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3" name="Text Box 37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4" name="Text Box 37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5" name="Text Box 37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6" name="Text Box 37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7" name="Text Box 37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8" name="Text Box 37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69" name="Text Box 37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0" name="Text Box 37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1" name="Text Box 37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2" name="Text Box 37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3" name="Text Box 37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4" name="Text Box 37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5" name="Text Box 37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6" name="Text Box 37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7" name="Text Box 37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8" name="Text Box 37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79" name="Text Box 37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0" name="Text Box 37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1" name="Text Box 37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2" name="Text Box 37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3" name="Text Box 37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4" name="Text Box 37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5" name="Text Box 37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6" name="Text Box 37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7" name="Text Box 37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8" name="Text Box 37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89" name="Text Box 37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0" name="Text Box 37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1" name="Text Box 37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2" name="Text Box 37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3" name="Text Box 37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4" name="Text Box 37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5" name="Text Box 37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6" name="Text Box 37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7" name="Text Box 37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8" name="Text Box 37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599" name="Text Box 37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0" name="Text Box 37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1" name="Text Box 37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2" name="Text Box 37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3" name="Text Box 37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4" name="Text Box 37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5" name="Text Box 37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6" name="Text Box 37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7" name="Text Box 37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8" name="Text Box 37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09" name="Text Box 37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0" name="Text Box 37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1" name="Text Box 37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2" name="Text Box 37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3" name="Text Box 37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4" name="Text Box 37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5" name="Text Box 37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6" name="Text Box 37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7" name="Text Box 37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8" name="Text Box 37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19" name="Text Box 37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0" name="Text Box 37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1" name="Text Box 37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2" name="Text Box 37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3" name="Text Box 37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4" name="Text Box 37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5" name="Text Box 37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6" name="Text Box 37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7" name="Text Box 37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8" name="Text Box 37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29" name="Text Box 37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0" name="Text Box 37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1" name="Text Box 37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2" name="Text Box 37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3" name="Text Box 37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4" name="Text Box 37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5" name="Text Box 37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6" name="Text Box 37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7" name="Text Box 37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8" name="Text Box 37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39" name="Text Box 37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0" name="Text Box 37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1" name="Text Box 37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2" name="Text Box 37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3" name="Text Box 37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4" name="Text Box 37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5" name="Text Box 37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6" name="Text Box 37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7" name="Text Box 37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8" name="Text Box 37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49" name="Text Box 37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0" name="Text Box 37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1" name="Text Box 37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2" name="Text Box 37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3" name="Text Box 37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4" name="Text Box 37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5" name="Text Box 37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6" name="Text Box 37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7" name="Text Box 37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8" name="Text Box 37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59" name="Text Box 37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0" name="Text Box 37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1" name="Text Box 37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2" name="Text Box 37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3" name="Text Box 38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4" name="Text Box 38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5" name="Text Box 38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6" name="Text Box 38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7" name="Text Box 38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8" name="Text Box 38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69" name="Text Box 38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0" name="Text Box 38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1" name="Text Box 38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2" name="Text Box 38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3" name="Text Box 38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4" name="Text Box 38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5" name="Text Box 38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6" name="Text Box 38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7" name="Text Box 38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8" name="Text Box 38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79" name="Text Box 38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0" name="Text Box 38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1" name="Text Box 38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2" name="Text Box 38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3" name="Text Box 38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4" name="Text Box 38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5" name="Text Box 38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6" name="Text Box 38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7" name="Text Box 38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8" name="Text Box 38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89" name="Text Box 38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0" name="Text Box 38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1" name="Text Box 38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2" name="Text Box 38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3" name="Text Box 38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4" name="Text Box 38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5" name="Text Box 38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6" name="Text Box 38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7" name="Text Box 38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8" name="Text Box 38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699" name="Text Box 38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0" name="Text Box 38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1" name="Text Box 38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2" name="Text Box 38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3" name="Text Box 38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4" name="Text Box 38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5" name="Text Box 38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6" name="Text Box 38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7" name="Text Box 38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8" name="Text Box 38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09" name="Text Box 38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0" name="Text Box 38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1" name="Text Box 38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2" name="Text Box 38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3" name="Text Box 38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4" name="Text Box 38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5" name="Text Box 38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6" name="Text Box 38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7" name="Text Box 38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8" name="Text Box 38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19" name="Text Box 38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0" name="Text Box 38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1" name="Text Box 38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2" name="Text Box 38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3" name="Text Box 38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4" name="Text Box 38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5" name="Text Box 38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6" name="Text Box 38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7" name="Text Box 38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8" name="Text Box 38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29" name="Text Box 38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0" name="Text Box 38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1" name="Text Box 38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2" name="Text Box 38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3" name="Text Box 38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4" name="Text Box 38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5" name="Text Box 38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6" name="Text Box 38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7" name="Text Box 38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8" name="Text Box 38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39" name="Text Box 38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0" name="Text Box 38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1" name="Text Box 38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2" name="Text Box 38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3" name="Text Box 38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4" name="Text Box 38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5" name="Text Box 38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6" name="Text Box 38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7" name="Text Box 38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8" name="Text Box 38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49" name="Text Box 38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0" name="Text Box 38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1" name="Text Box 38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2" name="Text Box 38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3" name="Text Box 38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4" name="Text Box 38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5" name="Text Box 38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6" name="Text Box 38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7" name="Text Box 38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8" name="Text Box 38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59" name="Text Box 38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0" name="Text Box 38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1" name="Text Box 38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2" name="Text Box 38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3" name="Text Box 39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4" name="Text Box 39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5" name="Text Box 39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6" name="Text Box 39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7" name="Text Box 39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8" name="Text Box 39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69" name="Text Box 39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0" name="Text Box 39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1" name="Text Box 39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2" name="Text Box 39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3" name="Text Box 39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4" name="Text Box 39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5" name="Text Box 39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6" name="Text Box 39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7" name="Text Box 39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8" name="Text Box 39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79" name="Text Box 39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0" name="Text Box 39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1" name="Text Box 39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2" name="Text Box 39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3" name="Text Box 39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4" name="Text Box 39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5" name="Text Box 39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6" name="Text Box 39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7" name="Text Box 39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8" name="Text Box 39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89" name="Text Box 39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0" name="Text Box 39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1" name="Text Box 39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2" name="Text Box 39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3" name="Text Box 39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4" name="Text Box 39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5" name="Text Box 39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6" name="Text Box 39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7" name="Text Box 39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8" name="Text Box 39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799" name="Text Box 39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0" name="Text Box 39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1" name="Text Box 39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2" name="Text Box 39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3" name="Text Box 39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4" name="Text Box 39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5" name="Text Box 39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6" name="Text Box 39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7" name="Text Box 39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8" name="Text Box 39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09" name="Text Box 39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0" name="Text Box 39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1" name="Text Box 39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2" name="Text Box 39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3" name="Text Box 39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4" name="Text Box 39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5" name="Text Box 39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6" name="Text Box 39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7" name="Text Box 39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8" name="Text Box 39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19" name="Text Box 39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0" name="Text Box 39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1" name="Text Box 39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2" name="Text Box 39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3" name="Text Box 39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4" name="Text Box 39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5" name="Text Box 39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6" name="Text Box 39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7" name="Text Box 39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8" name="Text Box 39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29" name="Text Box 39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0" name="Text Box 39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1" name="Text Box 39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2" name="Text Box 39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3" name="Text Box 39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4" name="Text Box 39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5" name="Text Box 39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6" name="Text Box 39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7" name="Text Box 39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8" name="Text Box 39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39" name="Text Box 39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0" name="Text Box 39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1" name="Text Box 39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2" name="Text Box 39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3" name="Text Box 39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4" name="Text Box 39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5" name="Text Box 39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6" name="Text Box 39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7" name="Text Box 39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8" name="Text Box 39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49" name="Text Box 39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0" name="Text Box 39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1" name="Text Box 39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2" name="Text Box 39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3" name="Text Box 39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4" name="Text Box 39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5" name="Text Box 39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6" name="Text Box 39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7" name="Text Box 39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8" name="Text Box 39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59" name="Text Box 39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0" name="Text Box 39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1" name="Text Box 39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2" name="Text Box 39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3" name="Text Box 40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4" name="Text Box 40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5" name="Text Box 40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6" name="Text Box 40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7" name="Text Box 40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8" name="Text Box 40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69" name="Text Box 40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0" name="Text Box 40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1" name="Text Box 40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2" name="Text Box 40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3" name="Text Box 40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4" name="Text Box 40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5" name="Text Box 40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6" name="Text Box 40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7" name="Text Box 40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8" name="Text Box 40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79" name="Text Box 40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0" name="Text Box 40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1" name="Text Box 40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2" name="Text Box 40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3" name="Text Box 40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4" name="Text Box 40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5" name="Text Box 40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6" name="Text Box 40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7" name="Text Box 40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8" name="Text Box 40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89" name="Text Box 40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0" name="Text Box 40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1" name="Text Box 40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2" name="Text Box 40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3" name="Text Box 40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4" name="Text Box 40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5" name="Text Box 40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6" name="Text Box 40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7" name="Text Box 40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8" name="Text Box 40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899" name="Text Box 40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0" name="Text Box 40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1" name="Text Box 40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2" name="Text Box 40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3" name="Text Box 40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4" name="Text Box 40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5" name="Text Box 40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6" name="Text Box 40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7" name="Text Box 40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8" name="Text Box 40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09" name="Text Box 40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0" name="Text Box 40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1" name="Text Box 40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2" name="Text Box 40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3" name="Text Box 40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4" name="Text Box 40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5" name="Text Box 40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6" name="Text Box 40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7" name="Text Box 40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8" name="Text Box 40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19" name="Text Box 40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0" name="Text Box 40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1" name="Text Box 40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2" name="Text Box 40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3" name="Text Box 40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4" name="Text Box 40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5" name="Text Box 40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6" name="Text Box 40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7" name="Text Box 40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8" name="Text Box 40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29" name="Text Box 40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0" name="Text Box 40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1" name="Text Box 40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2" name="Text Box 40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3" name="Text Box 40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4" name="Text Box 40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5" name="Text Box 40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6" name="Text Box 40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7" name="Text Box 40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8" name="Text Box 40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39" name="Text Box 40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0" name="Text Box 40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1" name="Text Box 40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2" name="Text Box 40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3" name="Text Box 40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4" name="Text Box 40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5" name="Text Box 40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6" name="Text Box 40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7" name="Text Box 40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8" name="Text Box 40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49" name="Text Box 40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0" name="Text Box 40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1" name="Text Box 40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2" name="Text Box 40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3" name="Text Box 40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4" name="Text Box 40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5" name="Text Box 40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6" name="Text Box 40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7" name="Text Box 40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8" name="Text Box 40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59" name="Text Box 40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0" name="Text Box 40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1" name="Text Box 40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2" name="Text Box 40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3" name="Text Box 41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4" name="Text Box 41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5" name="Text Box 41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6" name="Text Box 41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7" name="Text Box 41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8" name="Text Box 41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69" name="Text Box 41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0" name="Text Box 41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1" name="Text Box 41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2" name="Text Box 41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3" name="Text Box 41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4" name="Text Box 41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5" name="Text Box 41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6" name="Text Box 41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7" name="Text Box 41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8" name="Text Box 41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79" name="Text Box 41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0" name="Text Box 41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1" name="Text Box 41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2" name="Text Box 41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3" name="Text Box 41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4" name="Text Box 41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5" name="Text Box 41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6" name="Text Box 41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7" name="Text Box 41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8" name="Text Box 41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89" name="Text Box 41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0" name="Text Box 41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1" name="Text Box 41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2" name="Text Box 41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3" name="Text Box 41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4" name="Text Box 41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5" name="Text Box 41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6" name="Text Box 41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7" name="Text Box 41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8" name="Text Box 41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6999" name="Text Box 41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0" name="Text Box 41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1" name="Text Box 41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2" name="Text Box 41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3" name="Text Box 41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4" name="Text Box 41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5" name="Text Box 41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6" name="Text Box 41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7" name="Text Box 41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8" name="Text Box 41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09" name="Text Box 41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0" name="Text Box 41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1" name="Text Box 41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2" name="Text Box 41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3" name="Text Box 41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4" name="Text Box 41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5" name="Text Box 41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6" name="Text Box 41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7" name="Text Box 41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8" name="Text Box 41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19" name="Text Box 41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0" name="Text Box 41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1" name="Text Box 41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2" name="Text Box 41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3" name="Text Box 41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4" name="Text Box 41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5" name="Text Box 41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6" name="Text Box 41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7" name="Text Box 41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8" name="Text Box 41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29" name="Text Box 41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0" name="Text Box 41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1" name="Text Box 41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2" name="Text Box 41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3" name="Text Box 41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4" name="Text Box 41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5" name="Text Box 41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6" name="Text Box 41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7" name="Text Box 41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8" name="Text Box 41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39" name="Text Box 41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0" name="Text Box 41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1" name="Text Box 41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2" name="Text Box 41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3" name="Text Box 41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4" name="Text Box 41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5" name="Text Box 41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6" name="Text Box 41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7" name="Text Box 41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8" name="Text Box 41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49" name="Text Box 41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0" name="Text Box 41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1" name="Text Box 41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2" name="Text Box 41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3" name="Text Box 41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4" name="Text Box 41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5" name="Text Box 41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6" name="Text Box 41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7" name="Text Box 41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8" name="Text Box 41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59" name="Text Box 41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0" name="Text Box 41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1" name="Text Box 41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2" name="Text Box 41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3" name="Text Box 42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4" name="Text Box 42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5" name="Text Box 42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6" name="Text Box 42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7" name="Text Box 42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8" name="Text Box 42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69" name="Text Box 42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0" name="Text Box 42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1" name="Text Box 42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2" name="Text Box 42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3" name="Text Box 42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4" name="Text Box 42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5" name="Text Box 42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6" name="Text Box 42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7" name="Text Box 42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8" name="Text Box 42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79" name="Text Box 42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0" name="Text Box 42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1" name="Text Box 42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2" name="Text Box 42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3" name="Text Box 42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4" name="Text Box 42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5" name="Text Box 42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6" name="Text Box 42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7" name="Text Box 42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8" name="Text Box 42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89" name="Text Box 42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0" name="Text Box 42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1" name="Text Box 42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2" name="Text Box 42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3" name="Text Box 42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4" name="Text Box 42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5" name="Text Box 42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6" name="Text Box 42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7" name="Text Box 42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8" name="Text Box 42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099" name="Text Box 42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0" name="Text Box 42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1" name="Text Box 42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2" name="Text Box 42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3" name="Text Box 42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4" name="Text Box 42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5" name="Text Box 42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6" name="Text Box 42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7" name="Text Box 42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8" name="Text Box 42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09" name="Text Box 42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0" name="Text Box 42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1" name="Text Box 42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2" name="Text Box 42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3" name="Text Box 42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4" name="Text Box 42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5" name="Text Box 42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6" name="Text Box 42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7" name="Text Box 42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8" name="Text Box 42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19" name="Text Box 42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0" name="Text Box 42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1" name="Text Box 42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2" name="Text Box 42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3" name="Text Box 42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4" name="Text Box 42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5" name="Text Box 42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6" name="Text Box 42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7" name="Text Box 42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8" name="Text Box 42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29" name="Text Box 42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0" name="Text Box 42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1" name="Text Box 42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2" name="Text Box 42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3" name="Text Box 42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4" name="Text Box 42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5" name="Text Box 42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6" name="Text Box 42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7" name="Text Box 42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8" name="Text Box 42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39" name="Text Box 42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0" name="Text Box 42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1" name="Text Box 42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2" name="Text Box 42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3" name="Text Box 42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4" name="Text Box 42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5" name="Text Box 42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6" name="Text Box 42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7" name="Text Box 42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8" name="Text Box 42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49" name="Text Box 42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0" name="Text Box 42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1" name="Text Box 42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2" name="Text Box 42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3" name="Text Box 42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4" name="Text Box 42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5" name="Text Box 42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6" name="Text Box 42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7" name="Text Box 42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8" name="Text Box 42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59" name="Text Box 42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0" name="Text Box 42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1" name="Text Box 42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2" name="Text Box 42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3" name="Text Box 43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4" name="Text Box 43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5" name="Text Box 43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6" name="Text Box 43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7" name="Text Box 43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8" name="Text Box 43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69" name="Text Box 43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0" name="Text Box 43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1" name="Text Box 43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2" name="Text Box 43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3" name="Text Box 43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4" name="Text Box 43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5" name="Text Box 43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6" name="Text Box 43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7" name="Text Box 43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8" name="Text Box 43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79" name="Text Box 43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0" name="Text Box 43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1" name="Text Box 43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2" name="Text Box 43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3" name="Text Box 43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4" name="Text Box 43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5" name="Text Box 43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6" name="Text Box 43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7" name="Text Box 43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8" name="Text Box 43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89" name="Text Box 43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0" name="Text Box 43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1" name="Text Box 43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2" name="Text Box 43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3" name="Text Box 43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4" name="Text Box 43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5" name="Text Box 43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6" name="Text Box 43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7" name="Text Box 43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8" name="Text Box 43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199" name="Text Box 43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0" name="Text Box 43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1" name="Text Box 43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2" name="Text Box 43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3" name="Text Box 43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4" name="Text Box 43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5" name="Text Box 43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6" name="Text Box 43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7" name="Text Box 43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8" name="Text Box 43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09" name="Text Box 43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0" name="Text Box 43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1" name="Text Box 43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2" name="Text Box 43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3" name="Text Box 43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4" name="Text Box 43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5" name="Text Box 43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6" name="Text Box 43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7" name="Text Box 43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8" name="Text Box 43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19" name="Text Box 43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0" name="Text Box 43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1" name="Text Box 43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2" name="Text Box 43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3" name="Text Box 43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4" name="Text Box 43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5" name="Text Box 43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6" name="Text Box 43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7" name="Text Box 43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8" name="Text Box 43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29" name="Text Box 43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0" name="Text Box 43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1" name="Text Box 43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2" name="Text Box 43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3" name="Text Box 43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4" name="Text Box 43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5" name="Text Box 43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6" name="Text Box 43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7" name="Text Box 43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8" name="Text Box 43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39" name="Text Box 43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0" name="Text Box 43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1" name="Text Box 43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2" name="Text Box 43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3" name="Text Box 43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4" name="Text Box 43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5" name="Text Box 43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6" name="Text Box 43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7" name="Text Box 43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8" name="Text Box 43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49" name="Text Box 43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0" name="Text Box 43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1" name="Text Box 43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2" name="Text Box 43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3" name="Text Box 43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4" name="Text Box 43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5" name="Text Box 43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6" name="Text Box 43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7" name="Text Box 43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8" name="Text Box 43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59" name="Text Box 43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0" name="Text Box 43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1" name="Text Box 43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2" name="Text Box 43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3" name="Text Box 44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4" name="Text Box 44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5" name="Text Box 44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6" name="Text Box 44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7" name="Text Box 44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8" name="Text Box 44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69" name="Text Box 44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0" name="Text Box 44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1" name="Text Box 44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2" name="Text Box 44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3" name="Text Box 44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4" name="Text Box 44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5" name="Text Box 44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6" name="Text Box 44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7" name="Text Box 44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8" name="Text Box 44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79" name="Text Box 44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0" name="Text Box 44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1" name="Text Box 44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2" name="Text Box 44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3" name="Text Box 44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4" name="Text Box 44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5" name="Text Box 44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6" name="Text Box 44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7" name="Text Box 44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8" name="Text Box 44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89" name="Text Box 44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0" name="Text Box 44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1" name="Text Box 44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2" name="Text Box 44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3" name="Text Box 44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4" name="Text Box 44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5" name="Text Box 44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6" name="Text Box 44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7" name="Text Box 44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8" name="Text Box 44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299" name="Text Box 44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0" name="Text Box 44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1" name="Text Box 44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2" name="Text Box 44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3" name="Text Box 44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4" name="Text Box 44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5" name="Text Box 44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6" name="Text Box 44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7" name="Text Box 44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8" name="Text Box 44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09" name="Text Box 44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0" name="Text Box 44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1" name="Text Box 44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2" name="Text Box 44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3" name="Text Box 44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4" name="Text Box 44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5" name="Text Box 44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6" name="Text Box 44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7" name="Text Box 44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8" name="Text Box 44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19" name="Text Box 44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0" name="Text Box 44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1" name="Text Box 44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2" name="Text Box 44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3" name="Text Box 44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4" name="Text Box 44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5" name="Text Box 44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6" name="Text Box 44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7" name="Text Box 44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8" name="Text Box 44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29" name="Text Box 44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0" name="Text Box 44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1" name="Text Box 44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2" name="Text Box 44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3" name="Text Box 44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4" name="Text Box 44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5" name="Text Box 44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6" name="Text Box 44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7" name="Text Box 44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8" name="Text Box 44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39" name="Text Box 44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0" name="Text Box 44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1" name="Text Box 44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2" name="Text Box 44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3" name="Text Box 44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4" name="Text Box 44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5" name="Text Box 44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6" name="Text Box 44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7" name="Text Box 44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8" name="Text Box 44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49" name="Text Box 44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0" name="Text Box 44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1" name="Text Box 44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2" name="Text Box 44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3" name="Text Box 44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4" name="Text Box 44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5" name="Text Box 44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6" name="Text Box 44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7" name="Text Box 44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8" name="Text Box 44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59" name="Text Box 44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0" name="Text Box 44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1" name="Text Box 44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2" name="Text Box 44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3" name="Text Box 45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4" name="Text Box 45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5" name="Text Box 45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6" name="Text Box 45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7" name="Text Box 45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8" name="Text Box 45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69" name="Text Box 45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0" name="Text Box 45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1" name="Text Box 45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2" name="Text Box 45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3" name="Text Box 45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4" name="Text Box 45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5" name="Text Box 45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6" name="Text Box 45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7" name="Text Box 45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8" name="Text Box 45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79" name="Text Box 45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0" name="Text Box 45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1" name="Text Box 45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2" name="Text Box 45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3" name="Text Box 45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4" name="Text Box 45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5" name="Text Box 45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6" name="Text Box 45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7" name="Text Box 45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8" name="Text Box 45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89" name="Text Box 45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0" name="Text Box 45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1" name="Text Box 45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2" name="Text Box 45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3" name="Text Box 45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4" name="Text Box 45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5" name="Text Box 45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6" name="Text Box 45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7" name="Text Box 45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8" name="Text Box 45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399" name="Text Box 45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0" name="Text Box 45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1" name="Text Box 45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2" name="Text Box 45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3" name="Text Box 45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4" name="Text Box 45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5" name="Text Box 45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6" name="Text Box 45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7" name="Text Box 45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8" name="Text Box 45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09" name="Text Box 45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0" name="Text Box 45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1" name="Text Box 45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2" name="Text Box 45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3" name="Text Box 45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4" name="Text Box 45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5" name="Text Box 45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6" name="Text Box 45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7" name="Text Box 45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8" name="Text Box 45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19" name="Text Box 45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0" name="Text Box 45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1" name="Text Box 45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2" name="Text Box 45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3" name="Text Box 45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4" name="Text Box 45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5" name="Text Box 45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6" name="Text Box 45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7" name="Text Box 45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8" name="Text Box 45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29" name="Text Box 45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0" name="Text Box 45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1" name="Text Box 45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2" name="Text Box 45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3" name="Text Box 45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4" name="Text Box 45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5" name="Text Box 45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6" name="Text Box 45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7" name="Text Box 45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8" name="Text Box 45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39" name="Text Box 45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0" name="Text Box 45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1" name="Text Box 45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2" name="Text Box 45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3" name="Text Box 45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4" name="Text Box 45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5" name="Text Box 45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6" name="Text Box 45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7" name="Text Box 45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8" name="Text Box 45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49" name="Text Box 45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0" name="Text Box 45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1" name="Text Box 45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2" name="Text Box 45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3" name="Text Box 45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4" name="Text Box 45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5" name="Text Box 45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6" name="Text Box 45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7" name="Text Box 45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8" name="Text Box 45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59" name="Text Box 45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0" name="Text Box 45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1" name="Text Box 45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2" name="Text Box 45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3" name="Text Box 46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4" name="Text Box 46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5" name="Text Box 46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6" name="Text Box 46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7" name="Text Box 46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8" name="Text Box 46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69" name="Text Box 46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0" name="Text Box 46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1" name="Text Box 46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2" name="Text Box 46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3" name="Text Box 46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4" name="Text Box 46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5" name="Text Box 46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6" name="Text Box 46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7" name="Text Box 46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8" name="Text Box 46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79" name="Text Box 46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0" name="Text Box 46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1" name="Text Box 46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2" name="Text Box 46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3" name="Text Box 46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4" name="Text Box 46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5" name="Text Box 46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6" name="Text Box 46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7" name="Text Box 46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8" name="Text Box 46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89" name="Text Box 46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0" name="Text Box 46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1" name="Text Box 46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2" name="Text Box 46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3" name="Text Box 46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4" name="Text Box 46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5" name="Text Box 46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6" name="Text Box 46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7" name="Text Box 46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8" name="Text Box 46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499" name="Text Box 46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0" name="Text Box 46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1" name="Text Box 46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2" name="Text Box 46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3" name="Text Box 46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4" name="Text Box 46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5" name="Text Box 46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6" name="Text Box 46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7" name="Text Box 46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8" name="Text Box 46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09" name="Text Box 46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0" name="Text Box 46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1" name="Text Box 46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2" name="Text Box 46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3" name="Text Box 46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4" name="Text Box 46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5" name="Text Box 46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6" name="Text Box 46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7" name="Text Box 46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8" name="Text Box 46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19" name="Text Box 46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0" name="Text Box 46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1" name="Text Box 46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2" name="Text Box 46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3" name="Text Box 46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4" name="Text Box 46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5" name="Text Box 46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6" name="Text Box 46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7" name="Text Box 46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8" name="Text Box 46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29" name="Text Box 46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0" name="Text Box 46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1" name="Text Box 46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2" name="Text Box 46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3" name="Text Box 46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4" name="Text Box 46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5" name="Text Box 46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6" name="Text Box 46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7" name="Text Box 46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8" name="Text Box 46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39" name="Text Box 46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0" name="Text Box 46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1" name="Text Box 46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2" name="Text Box 46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3" name="Text Box 46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4" name="Text Box 46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5" name="Text Box 46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6" name="Text Box 46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7" name="Text Box 46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8" name="Text Box 46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49" name="Text Box 46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0" name="Text Box 46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1" name="Text Box 46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2" name="Text Box 46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3" name="Text Box 46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4" name="Text Box 46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5" name="Text Box 46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6" name="Text Box 46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7" name="Text Box 46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8" name="Text Box 46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59" name="Text Box 46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0" name="Text Box 46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1" name="Text Box 46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2" name="Text Box 46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3" name="Text Box 47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4" name="Text Box 47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5" name="Text Box 47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6" name="Text Box 47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7" name="Text Box 47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8" name="Text Box 47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69" name="Text Box 47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0" name="Text Box 47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1" name="Text Box 47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2" name="Text Box 47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3" name="Text Box 47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4" name="Text Box 47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5" name="Text Box 47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6" name="Text Box 47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7" name="Text Box 47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8" name="Text Box 47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79" name="Text Box 47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0" name="Text Box 47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1" name="Text Box 47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2" name="Text Box 47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3" name="Text Box 47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4" name="Text Box 47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5" name="Text Box 47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6" name="Text Box 47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7" name="Text Box 47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8" name="Text Box 47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89" name="Text Box 47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0" name="Text Box 47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1" name="Text Box 47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2" name="Text Box 47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3" name="Text Box 47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4" name="Text Box 47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5" name="Text Box 47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6" name="Text Box 47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7" name="Text Box 47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8" name="Text Box 47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599" name="Text Box 47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0" name="Text Box 47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1" name="Text Box 47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2" name="Text Box 47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3" name="Text Box 47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4" name="Text Box 47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5" name="Text Box 47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6" name="Text Box 47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7" name="Text Box 47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8" name="Text Box 47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09" name="Text Box 47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0" name="Text Box 47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1" name="Text Box 47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2" name="Text Box 47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3" name="Text Box 47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4" name="Text Box 47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5" name="Text Box 47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6" name="Text Box 47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7" name="Text Box 47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8" name="Text Box 47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19" name="Text Box 47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0" name="Text Box 47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1" name="Text Box 47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2" name="Text Box 47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3" name="Text Box 47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4" name="Text Box 47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5" name="Text Box 47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6" name="Text Box 47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7" name="Text Box 47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8" name="Text Box 47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29" name="Text Box 47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0" name="Text Box 47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1" name="Text Box 47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2" name="Text Box 47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3" name="Text Box 47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4" name="Text Box 47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5" name="Text Box 47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6" name="Text Box 47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7" name="Text Box 47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8" name="Text Box 47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39" name="Text Box 47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0" name="Text Box 47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1" name="Text Box 47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2" name="Text Box 47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3" name="Text Box 47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4" name="Text Box 47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5" name="Text Box 47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6" name="Text Box 47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7" name="Text Box 47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8" name="Text Box 47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49" name="Text Box 47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0" name="Text Box 47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1" name="Text Box 47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2" name="Text Box 47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3" name="Text Box 47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4" name="Text Box 47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5" name="Text Box 47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6" name="Text Box 47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7" name="Text Box 47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8" name="Text Box 47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59" name="Text Box 47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0" name="Text Box 47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1" name="Text Box 47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2" name="Text Box 47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3" name="Text Box 48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4" name="Text Box 48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5" name="Text Box 48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6" name="Text Box 48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7" name="Text Box 48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8" name="Text Box 48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69" name="Text Box 48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0" name="Text Box 48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1" name="Text Box 48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2" name="Text Box 48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3" name="Text Box 48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4" name="Text Box 48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5" name="Text Box 48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6" name="Text Box 48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7" name="Text Box 48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8" name="Text Box 48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79" name="Text Box 48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0" name="Text Box 48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1" name="Text Box 48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2" name="Text Box 48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3" name="Text Box 48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4" name="Text Box 48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5" name="Text Box 48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6" name="Text Box 48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7" name="Text Box 48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8" name="Text Box 48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89" name="Text Box 48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0" name="Text Box 48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1" name="Text Box 48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2" name="Text Box 48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3" name="Text Box 48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4" name="Text Box 48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5" name="Text Box 48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6" name="Text Box 48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7" name="Text Box 48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8" name="Text Box 48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699" name="Text Box 48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0" name="Text Box 48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1" name="Text Box 48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2" name="Text Box 48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3" name="Text Box 48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4" name="Text Box 48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5" name="Text Box 48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6" name="Text Box 48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7" name="Text Box 48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8" name="Text Box 48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09" name="Text Box 48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0" name="Text Box 48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1" name="Text Box 48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2" name="Text Box 48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3" name="Text Box 48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4" name="Text Box 48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5" name="Text Box 48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6" name="Text Box 48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7" name="Text Box 48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8" name="Text Box 48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19" name="Text Box 48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0" name="Text Box 48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1" name="Text Box 48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2" name="Text Box 48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3" name="Text Box 48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4" name="Text Box 48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5" name="Text Box 48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6" name="Text Box 48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7" name="Text Box 48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8" name="Text Box 48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29" name="Text Box 48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0" name="Text Box 48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1" name="Text Box 48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2" name="Text Box 48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3" name="Text Box 48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4" name="Text Box 48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5" name="Text Box 48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6" name="Text Box 48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7" name="Text Box 48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8" name="Text Box 48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39" name="Text Box 48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0" name="Text Box 48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1" name="Text Box 48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2" name="Text Box 48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3" name="Text Box 48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4" name="Text Box 48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5" name="Text Box 48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6" name="Text Box 48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7" name="Text Box 48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8" name="Text Box 48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49" name="Text Box 48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0" name="Text Box 48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1" name="Text Box 48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2" name="Text Box 48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3" name="Text Box 48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4" name="Text Box 48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5" name="Text Box 48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6" name="Text Box 48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7" name="Text Box 48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8" name="Text Box 48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59" name="Text Box 48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0" name="Text Box 48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1" name="Text Box 48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2" name="Text Box 48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3" name="Text Box 49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4" name="Text Box 49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5" name="Text Box 49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6" name="Text Box 49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7" name="Text Box 49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8" name="Text Box 49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69" name="Text Box 49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0" name="Text Box 49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1" name="Text Box 49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2" name="Text Box 49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3" name="Text Box 49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4" name="Text Box 49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5" name="Text Box 49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6" name="Text Box 49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7" name="Text Box 49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8" name="Text Box 49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79" name="Text Box 49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0" name="Text Box 49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1" name="Text Box 49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2" name="Text Box 49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3" name="Text Box 49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4" name="Text Box 49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5" name="Text Box 49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6" name="Text Box 49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7" name="Text Box 49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8" name="Text Box 49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89" name="Text Box 49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0" name="Text Box 49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1" name="Text Box 49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2" name="Text Box 49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3" name="Text Box 49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4" name="Text Box 49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5" name="Text Box 49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6" name="Text Box 49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7" name="Text Box 49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8" name="Text Box 49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799" name="Text Box 49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0" name="Text Box 49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1" name="Text Box 49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2" name="Text Box 49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3" name="Text Box 49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4" name="Text Box 49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5" name="Text Box 49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6" name="Text Box 49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7" name="Text Box 49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8" name="Text Box 49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09" name="Text Box 49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0" name="Text Box 49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1" name="Text Box 49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2" name="Text Box 49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3" name="Text Box 49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4" name="Text Box 49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5" name="Text Box 49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6" name="Text Box 49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7" name="Text Box 49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8" name="Text Box 49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19" name="Text Box 49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0" name="Text Box 49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1" name="Text Box 49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2" name="Text Box 49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3" name="Text Box 49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4" name="Text Box 49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5" name="Text Box 49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6" name="Text Box 49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7" name="Text Box 49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8" name="Text Box 49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29" name="Text Box 49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0" name="Text Box 49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1" name="Text Box 49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2" name="Text Box 49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3" name="Text Box 49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4" name="Text Box 49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5" name="Text Box 49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6" name="Text Box 49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7" name="Text Box 49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8" name="Text Box 49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39" name="Text Box 49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0" name="Text Box 49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1" name="Text Box 49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2" name="Text Box 49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3" name="Text Box 49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4" name="Text Box 49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5" name="Text Box 49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6" name="Text Box 49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7" name="Text Box 49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8" name="Text Box 49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49" name="Text Box 49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0" name="Text Box 49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1" name="Text Box 49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2" name="Text Box 49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3" name="Text Box 49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4" name="Text Box 49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5" name="Text Box 49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6" name="Text Box 49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7" name="Text Box 49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8" name="Text Box 49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59" name="Text Box 49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0" name="Text Box 49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1" name="Text Box 49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2" name="Text Box 49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3" name="Text Box 50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4" name="Text Box 50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5" name="Text Box 50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6" name="Text Box 50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7" name="Text Box 50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8" name="Text Box 50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69" name="Text Box 50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0" name="Text Box 50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1" name="Text Box 50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2" name="Text Box 50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3" name="Text Box 50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4" name="Text Box 50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5" name="Text Box 50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6" name="Text Box 50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7" name="Text Box 50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8" name="Text Box 50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79" name="Text Box 50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0" name="Text Box 50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1" name="Text Box 50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2" name="Text Box 50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3" name="Text Box 50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4" name="Text Box 50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5" name="Text Box 50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6" name="Text Box 50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7" name="Text Box 50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8" name="Text Box 50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89" name="Text Box 50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0" name="Text Box 50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1" name="Text Box 50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2" name="Text Box 50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3" name="Text Box 50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4" name="Text Box 50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5" name="Text Box 50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6" name="Text Box 50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7" name="Text Box 50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8" name="Text Box 50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899" name="Text Box 50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0" name="Text Box 50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1" name="Text Box 50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2" name="Text Box 50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3" name="Text Box 50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4" name="Text Box 50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5" name="Text Box 50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6" name="Text Box 50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7" name="Text Box 50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8" name="Text Box 50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09" name="Text Box 50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0" name="Text Box 50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1" name="Text Box 50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2" name="Text Box 50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3" name="Text Box 50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4" name="Text Box 50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5" name="Text Box 50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6" name="Text Box 50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7" name="Text Box 50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8" name="Text Box 50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19" name="Text Box 50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0" name="Text Box 50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1" name="Text Box 50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2" name="Text Box 50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3" name="Text Box 50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4" name="Text Box 50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5" name="Text Box 50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6" name="Text Box 50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7" name="Text Box 50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8" name="Text Box 50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29" name="Text Box 50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0" name="Text Box 50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1" name="Text Box 50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2" name="Text Box 50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3" name="Text Box 50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4" name="Text Box 50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5" name="Text Box 50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6" name="Text Box 50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7" name="Text Box 50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8" name="Text Box 50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39" name="Text Box 50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0" name="Text Box 50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1" name="Text Box 50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2" name="Text Box 50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3" name="Text Box 50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4" name="Text Box 50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5" name="Text Box 50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6" name="Text Box 50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7" name="Text Box 50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8" name="Text Box 50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49" name="Text Box 50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0" name="Text Box 50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1" name="Text Box 50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2" name="Text Box 50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3" name="Text Box 50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4" name="Text Box 50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5" name="Text Box 50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6" name="Text Box 50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7" name="Text Box 50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8" name="Text Box 50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59" name="Text Box 50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0" name="Text Box 50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1" name="Text Box 50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2" name="Text Box 50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3" name="Text Box 51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4" name="Text Box 51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5" name="Text Box 51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6" name="Text Box 51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7" name="Text Box 51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8" name="Text Box 51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69" name="Text Box 51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0" name="Text Box 51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1" name="Text Box 51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2" name="Text Box 51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3" name="Text Box 51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4" name="Text Box 51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5" name="Text Box 51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6" name="Text Box 51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7" name="Text Box 51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8" name="Text Box 51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79" name="Text Box 51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0" name="Text Box 51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1" name="Text Box 51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2" name="Text Box 51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3" name="Text Box 51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4" name="Text Box 51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5" name="Text Box 51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6" name="Text Box 51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7" name="Text Box 51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8" name="Text Box 51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89" name="Text Box 51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0" name="Text Box 51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1" name="Text Box 51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2" name="Text Box 51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3" name="Text Box 51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4" name="Text Box 51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5" name="Text Box 51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6" name="Text Box 51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7" name="Text Box 51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8" name="Text Box 51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7999" name="Text Box 51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0" name="Text Box 51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1" name="Text Box 51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2" name="Text Box 51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3" name="Text Box 51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4" name="Text Box 51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5" name="Text Box 51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6" name="Text Box 51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7" name="Text Box 51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8" name="Text Box 51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09" name="Text Box 51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0" name="Text Box 51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1" name="Text Box 51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2" name="Text Box 51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3" name="Text Box 51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4" name="Text Box 51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5" name="Text Box 51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6" name="Text Box 51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7" name="Text Box 51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8" name="Text Box 51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19" name="Text Box 51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0" name="Text Box 51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1" name="Text Box 51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2" name="Text Box 51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3" name="Text Box 51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4" name="Text Box 51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5" name="Text Box 51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6" name="Text Box 51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7" name="Text Box 51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8" name="Text Box 51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29" name="Text Box 51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0" name="Text Box 51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1" name="Text Box 51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2" name="Text Box 51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3" name="Text Box 51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4" name="Text Box 51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5" name="Text Box 51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6" name="Text Box 51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7" name="Text Box 51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8" name="Text Box 51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39" name="Text Box 51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0" name="Text Box 51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1" name="Text Box 51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2" name="Text Box 51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3" name="Text Box 51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4" name="Text Box 51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5" name="Text Box 51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6" name="Text Box 51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7" name="Text Box 51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8" name="Text Box 51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49" name="Text Box 51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0" name="Text Box 51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1" name="Text Box 51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2" name="Text Box 51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3" name="Text Box 51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4" name="Text Box 51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5" name="Text Box 51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6" name="Text Box 51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7" name="Text Box 51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8" name="Text Box 51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59" name="Text Box 51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0" name="Text Box 51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1" name="Text Box 51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2" name="Text Box 51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3" name="Text Box 52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4" name="Text Box 52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5" name="Text Box 52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6" name="Text Box 52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7" name="Text Box 52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8" name="Text Box 52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69" name="Text Box 52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0" name="Text Box 52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1" name="Text Box 52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2" name="Text Box 52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3" name="Text Box 52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4" name="Text Box 52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5" name="Text Box 52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6" name="Text Box 52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7" name="Text Box 52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8" name="Text Box 52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79" name="Text Box 52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0" name="Text Box 52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1" name="Text Box 52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2" name="Text Box 52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3" name="Text Box 52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4" name="Text Box 52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5" name="Text Box 52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6" name="Text Box 52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7" name="Text Box 52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8" name="Text Box 52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89" name="Text Box 52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0" name="Text Box 52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1" name="Text Box 52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2" name="Text Box 52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3" name="Text Box 52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4" name="Text Box 52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5" name="Text Box 52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6" name="Text Box 52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7" name="Text Box 52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8" name="Text Box 52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099" name="Text Box 52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0" name="Text Box 52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1" name="Text Box 52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2" name="Text Box 52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3" name="Text Box 52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4" name="Text Box 52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5" name="Text Box 52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6" name="Text Box 52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7" name="Text Box 52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8" name="Text Box 52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09" name="Text Box 52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0" name="Text Box 52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1" name="Text Box 52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2" name="Text Box 52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3" name="Text Box 52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4" name="Text Box 52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5" name="Text Box 52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6" name="Text Box 52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7" name="Text Box 52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8" name="Text Box 52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19" name="Text Box 52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0" name="Text Box 52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1" name="Text Box 52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2" name="Text Box 52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3" name="Text Box 52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4" name="Text Box 52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5" name="Text Box 52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6" name="Text Box 52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7" name="Text Box 52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8" name="Text Box 52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29" name="Text Box 52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0" name="Text Box 52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1" name="Text Box 52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2" name="Text Box 52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3" name="Text Box 52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4" name="Text Box 52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5" name="Text Box 52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6" name="Text Box 52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7" name="Text Box 52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8" name="Text Box 52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39" name="Text Box 52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0" name="Text Box 52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1" name="Text Box 52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2" name="Text Box 52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3" name="Text Box 52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4" name="Text Box 52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5" name="Text Box 52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6" name="Text Box 52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7" name="Text Box 52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8" name="Text Box 52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49" name="Text Box 52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0" name="Text Box 52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1" name="Text Box 52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2" name="Text Box 52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3" name="Text Box 52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4" name="Text Box 52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5" name="Text Box 52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6" name="Text Box 52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7" name="Text Box 52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8" name="Text Box 52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59" name="Text Box 52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0" name="Text Box 52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1" name="Text Box 52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2" name="Text Box 52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3" name="Text Box 53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4" name="Text Box 53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5" name="Text Box 53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6" name="Text Box 53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7" name="Text Box 53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8" name="Text Box 53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69" name="Text Box 53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0" name="Text Box 53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1" name="Text Box 530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2" name="Text Box 530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3" name="Text Box 531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4" name="Text Box 531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5" name="Text Box 531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6" name="Text Box 531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7" name="Text Box 531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8" name="Text Box 531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79" name="Text Box 531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0" name="Text Box 531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1" name="Text Box 531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2" name="Text Box 531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3" name="Text Box 532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4" name="Text Box 532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5" name="Text Box 532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6" name="Text Box 532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7" name="Text Box 532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8" name="Text Box 532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89" name="Text Box 532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0" name="Text Box 532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1" name="Text Box 532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2" name="Text Box 532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3" name="Text Box 533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4" name="Text Box 533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5" name="Text Box 533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6" name="Text Box 533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7" name="Text Box 533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8" name="Text Box 533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199" name="Text Box 533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0" name="Text Box 533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1" name="Text Box 533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2" name="Text Box 533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3" name="Text Box 534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4" name="Text Box 534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5" name="Text Box 534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6" name="Text Box 534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7" name="Text Box 534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8" name="Text Box 534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09" name="Text Box 534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0" name="Text Box 534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1" name="Text Box 534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2" name="Text Box 534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3" name="Text Box 535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4" name="Text Box 535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5" name="Text Box 535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6" name="Text Box 535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7" name="Text Box 535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8" name="Text Box 535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19" name="Text Box 535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0" name="Text Box 535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1" name="Text Box 535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2" name="Text Box 535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3" name="Text Box 536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4" name="Text Box 536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5" name="Text Box 536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6" name="Text Box 536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7" name="Text Box 536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8" name="Text Box 536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29" name="Text Box 536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0" name="Text Box 536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1" name="Text Box 536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2" name="Text Box 536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3" name="Text Box 537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4" name="Text Box 537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5" name="Text Box 537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6" name="Text Box 537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7" name="Text Box 537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8" name="Text Box 537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39" name="Text Box 537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0" name="Text Box 537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1" name="Text Box 537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2" name="Text Box 537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3" name="Text Box 538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4" name="Text Box 538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5" name="Text Box 538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6" name="Text Box 538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7" name="Text Box 538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8" name="Text Box 538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49" name="Text Box 538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0" name="Text Box 538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1" name="Text Box 538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2" name="Text Box 538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3" name="Text Box 539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4" name="Text Box 539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5" name="Text Box 539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6" name="Text Box 539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7" name="Text Box 539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8" name="Text Box 539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59" name="Text Box 539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0" name="Text Box 539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1" name="Text Box 5398"/>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2" name="Text Box 5399"/>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3" name="Text Box 5400"/>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4" name="Text Box 5401"/>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5" name="Text Box 5402"/>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6" name="Text Box 5403"/>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7" name="Text Box 5404"/>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8" name="Text Box 5405"/>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69" name="Text Box 5406"/>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19046</xdr:rowOff>
    </xdr:to>
    <xdr:sp macro="" textlink="">
      <xdr:nvSpPr>
        <xdr:cNvPr id="8270" name="Text Box 5407"/>
        <xdr:cNvSpPr txBox="1">
          <a:spLocks noChangeArrowheads="1"/>
        </xdr:cNvSpPr>
      </xdr:nvSpPr>
      <xdr:spPr bwMode="auto">
        <a:xfrm>
          <a:off x="4686300" y="73723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71" name="Text Box 5427"/>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72" name="Text Box 5428"/>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73" name="Text Box 5429"/>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74" name="Text Box 5430"/>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75" name="Text Box 5431"/>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76" name="Text Box 5432"/>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77" name="Text Box 5433"/>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78" name="Text Box 5434"/>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79" name="Text Box 5435"/>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0" name="Text Box 5436"/>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1" name="Text Box 5437"/>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2" name="Text Box 5438"/>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3" name="Text Box 5439"/>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4" name="Text Box 5440"/>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5" name="Text Box 5441"/>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6" name="Text Box 5442"/>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7" name="Text Box 5443"/>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8" name="Text Box 5444"/>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89" name="Text Box 5445"/>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0" name="Text Box 5446"/>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1" name="Text Box 5447"/>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2" name="Text Box 5448"/>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3" name="Text Box 5449"/>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4" name="Text Box 5450"/>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5" name="Text Box 5451"/>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6" name="Text Box 5452"/>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7" name="Text Box 5453"/>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8" name="Text Box 5454"/>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299" name="Text Box 5455"/>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0" name="Text Box 5456"/>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1" name="Text Box 5457"/>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2" name="Text Box 5458"/>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3" name="Text Box 5459"/>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4" name="Text Box 5460"/>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5" name="Text Box 5461"/>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6" name="Text Box 5462"/>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7" name="Text Box 5463"/>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8" name="Text Box 5464"/>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09" name="Text Box 5465"/>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10" name="Text Box 5466"/>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11" name="Text Box 5467"/>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387</xdr:row>
      <xdr:rowOff>0</xdr:rowOff>
    </xdr:from>
    <xdr:to>
      <xdr:col>4</xdr:col>
      <xdr:colOff>85725</xdr:colOff>
      <xdr:row>388</xdr:row>
      <xdr:rowOff>19049</xdr:rowOff>
    </xdr:to>
    <xdr:sp macro="" textlink="">
      <xdr:nvSpPr>
        <xdr:cNvPr id="8312" name="Text Box 5468"/>
        <xdr:cNvSpPr txBox="1">
          <a:spLocks noChangeArrowheads="1"/>
        </xdr:cNvSpPr>
      </xdr:nvSpPr>
      <xdr:spPr bwMode="auto">
        <a:xfrm>
          <a:off x="4686300" y="73723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4"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5"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6"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7"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8"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9"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0"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1"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2"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3"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4"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5"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6"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7"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8"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9"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0"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1"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2"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3"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4"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5"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6"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7"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8"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9"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0"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1"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2"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3"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4"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5"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6"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7"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8"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9"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0"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1"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2"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3"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4"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5"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66" name="Text Box 25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67" name="Text Box 25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68" name="Text Box 25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69" name="Text Box 25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0" name="Text Box 25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1" name="Text Box 25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2" name="Text Box 25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3" name="Text Box 25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4" name="Text Box 25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5" name="Text Box 25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6" name="Text Box 25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7" name="Text Box 25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8" name="Text Box 25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79" name="Text Box 25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0" name="Text Box 26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1" name="Text Box 26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2" name="Text Box 26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3" name="Text Box 26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4" name="Text Box 26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5" name="Text Box 26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6" name="Text Box 26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7" name="Text Box 26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8" name="Text Box 26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89" name="Text Box 26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0" name="Text Box 26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1" name="Text Box 26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2" name="Text Box 26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3" name="Text Box 26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4" name="Text Box 26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5" name="Text Box 26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6" name="Text Box 26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7" name="Text Box 26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8" name="Text Box 26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899" name="Text Box 26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0" name="Text Box 26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1" name="Text Box 26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2" name="Text Box 26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3" name="Text Box 26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4" name="Text Box 26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5" name="Text Box 26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6" name="Text Box 26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7" name="Text Box 26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8" name="Text Box 26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09" name="Text Box 26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0" name="Text Box 26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1" name="Text Box 26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2" name="Text Box 26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3" name="Text Box 26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4" name="Text Box 26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5" name="Text Box 26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6" name="Text Box 26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7" name="Text Box 26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8" name="Text Box 26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19" name="Text Box 26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0" name="Text Box 26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1" name="Text Box 26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2" name="Text Box 26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3" name="Text Box 26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4" name="Text Box 26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5" name="Text Box 26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6" name="Text Box 26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7" name="Text Box 26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8" name="Text Box 26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29" name="Text Box 26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0" name="Text Box 26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1" name="Text Box 26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2" name="Text Box 26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3" name="Text Box 26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4" name="Text Box 26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5" name="Text Box 26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6" name="Text Box 26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7" name="Text Box 26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8" name="Text Box 27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39" name="Text Box 27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0" name="Text Box 27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1" name="Text Box 27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2" name="Text Box 27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3" name="Text Box 27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4" name="Text Box 27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5" name="Text Box 27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6" name="Text Box 27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7" name="Text Box 27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8" name="Text Box 27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49" name="Text Box 27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0" name="Text Box 27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1" name="Text Box 27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2" name="Text Box 27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3" name="Text Box 27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4" name="Text Box 27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5" name="Text Box 27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6" name="Text Box 27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7" name="Text Box 27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8" name="Text Box 27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59" name="Text Box 27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0" name="Text Box 27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1" name="Text Box 27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2" name="Text Box 27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3" name="Text Box 27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4" name="Text Box 27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5" name="Text Box 27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6" name="Text Box 27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7" name="Text Box 27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8" name="Text Box 27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69" name="Text Box 27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0" name="Text Box 27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1" name="Text Box 27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2" name="Text Box 27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3" name="Text Box 27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4" name="Text Box 27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5" name="Text Box 27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6" name="Text Box 27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7" name="Text Box 27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8" name="Text Box 27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79" name="Text Box 27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0" name="Text Box 27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1" name="Text Box 27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2" name="Text Box 27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3" name="Text Box 27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4" name="Text Box 27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5" name="Text Box 27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6" name="Text Box 27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7" name="Text Box 27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8" name="Text Box 27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89" name="Text Box 27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0" name="Text Box 27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1" name="Text Box 27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2" name="Text Box 27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3" name="Text Box 27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4" name="Text Box 27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5" name="Text Box 27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6" name="Text Box 27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7" name="Text Box 27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8" name="Text Box 27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2999" name="Text Box 27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0" name="Text Box 27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1" name="Text Box 27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2" name="Text Box 27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3" name="Text Box 27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4" name="Text Box 27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5" name="Text Box 27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6" name="Text Box 27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7" name="Text Box 27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8" name="Text Box 27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09" name="Text Box 27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0" name="Text Box 27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1" name="Text Box 27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2" name="Text Box 27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3" name="Text Box 27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4" name="Text Box 27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5" name="Text Box 27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6" name="Text Box 27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7" name="Text Box 27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8" name="Text Box 27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19" name="Text Box 27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0" name="Text Box 27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1" name="Text Box 27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2" name="Text Box 27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3" name="Text Box 27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4" name="Text Box 27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5" name="Text Box 27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6" name="Text Box 27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7" name="Text Box 27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8" name="Text Box 27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29" name="Text Box 27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0" name="Text Box 27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1" name="Text Box 27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2" name="Text Box 27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3" name="Text Box 27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4" name="Text Box 27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5" name="Text Box 27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6" name="Text Box 27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7" name="Text Box 27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8" name="Text Box 28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39" name="Text Box 28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0" name="Text Box 28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1" name="Text Box 28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2" name="Text Box 28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3" name="Text Box 28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4" name="Text Box 28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5" name="Text Box 28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6" name="Text Box 28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7" name="Text Box 28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8" name="Text Box 28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49" name="Text Box 28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0" name="Text Box 28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1" name="Text Box 28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2" name="Text Box 28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3" name="Text Box 28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4" name="Text Box 28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5" name="Text Box 28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6" name="Text Box 28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7" name="Text Box 28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8" name="Text Box 28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59" name="Text Box 28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0" name="Text Box 28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1" name="Text Box 28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2" name="Text Box 28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3" name="Text Box 28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4" name="Text Box 28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5" name="Text Box 28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6" name="Text Box 28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7" name="Text Box 28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8" name="Text Box 28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69" name="Text Box 28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0" name="Text Box 28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1" name="Text Box 28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2" name="Text Box 28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3" name="Text Box 28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4" name="Text Box 28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5" name="Text Box 28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6" name="Text Box 28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7" name="Text Box 28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8" name="Text Box 28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79" name="Text Box 28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0" name="Text Box 28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1" name="Text Box 28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2" name="Text Box 28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3" name="Text Box 28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4" name="Text Box 28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5" name="Text Box 28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6" name="Text Box 28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7" name="Text Box 28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8" name="Text Box 28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89" name="Text Box 28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0" name="Text Box 28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1" name="Text Box 28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2" name="Text Box 28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3" name="Text Box 28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4" name="Text Box 28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5" name="Text Box 28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6" name="Text Box 28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7" name="Text Box 28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8" name="Text Box 28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099" name="Text Box 28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0" name="Text Box 28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1" name="Text Box 28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2" name="Text Box 28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3" name="Text Box 28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4" name="Text Box 28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5" name="Text Box 28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6" name="Text Box 28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7" name="Text Box 28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8" name="Text Box 28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09" name="Text Box 28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0" name="Text Box 28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1" name="Text Box 28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2" name="Text Box 28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3" name="Text Box 28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4" name="Text Box 28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5" name="Text Box 28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6" name="Text Box 28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7" name="Text Box 28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8" name="Text Box 28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19" name="Text Box 28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0" name="Text Box 28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1" name="Text Box 28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2" name="Text Box 28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3" name="Text Box 28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4" name="Text Box 28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5" name="Text Box 28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6" name="Text Box 28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7" name="Text Box 28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8" name="Text Box 28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29" name="Text Box 28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0" name="Text Box 28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1" name="Text Box 28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2" name="Text Box 28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3" name="Text Box 28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4" name="Text Box 28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5" name="Text Box 28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6" name="Text Box 28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7" name="Text Box 28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8" name="Text Box 29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39" name="Text Box 29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0" name="Text Box 29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1" name="Text Box 29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2" name="Text Box 29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3" name="Text Box 29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4" name="Text Box 29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5" name="Text Box 29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6" name="Text Box 29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7" name="Text Box 29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8" name="Text Box 29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49" name="Text Box 29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0" name="Text Box 29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1" name="Text Box 29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2" name="Text Box 29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3" name="Text Box 29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4" name="Text Box 29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5" name="Text Box 29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6" name="Text Box 29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7" name="Text Box 29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8" name="Text Box 29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59" name="Text Box 29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0" name="Text Box 29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1" name="Text Box 29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2" name="Text Box 29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3" name="Text Box 29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4" name="Text Box 29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5" name="Text Box 29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6" name="Text Box 29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7" name="Text Box 29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8" name="Text Box 29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69" name="Text Box 29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0" name="Text Box 29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1" name="Text Box 29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2" name="Text Box 29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3" name="Text Box 29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4" name="Text Box 29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5" name="Text Box 29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6" name="Text Box 29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7" name="Text Box 29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8" name="Text Box 29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79" name="Text Box 29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0" name="Text Box 29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1" name="Text Box 29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2" name="Text Box 29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3" name="Text Box 29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4" name="Text Box 29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5" name="Text Box 29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6" name="Text Box 29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7" name="Text Box 29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8" name="Text Box 29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89" name="Text Box 29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0" name="Text Box 29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1" name="Text Box 29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2" name="Text Box 29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3" name="Text Box 29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4" name="Text Box 29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5" name="Text Box 29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6" name="Text Box 29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7" name="Text Box 29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8" name="Text Box 29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199" name="Text Box 29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0" name="Text Box 29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1" name="Text Box 29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2" name="Text Box 29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3" name="Text Box 29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4" name="Text Box 29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5" name="Text Box 29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6" name="Text Box 29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7" name="Text Box 29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8" name="Text Box 29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09" name="Text Box 29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0" name="Text Box 29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1" name="Text Box 29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2" name="Text Box 29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3" name="Text Box 29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4" name="Text Box 29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5" name="Text Box 29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6" name="Text Box 29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7" name="Text Box 29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8" name="Text Box 29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19" name="Text Box 29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0" name="Text Box 29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1" name="Text Box 29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2" name="Text Box 29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3" name="Text Box 29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4" name="Text Box 29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5" name="Text Box 29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6" name="Text Box 29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7" name="Text Box 29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8" name="Text Box 29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29" name="Text Box 29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0" name="Text Box 29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1" name="Text Box 29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2" name="Text Box 29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3" name="Text Box 29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4" name="Text Box 29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5" name="Text Box 29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6" name="Text Box 29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7" name="Text Box 29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8" name="Text Box 30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39" name="Text Box 30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0" name="Text Box 30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1" name="Text Box 30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2" name="Text Box 30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3" name="Text Box 30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4" name="Text Box 30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5" name="Text Box 30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6" name="Text Box 30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7" name="Text Box 30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8" name="Text Box 30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49" name="Text Box 30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0" name="Text Box 30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1" name="Text Box 30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2" name="Text Box 30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3" name="Text Box 30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4" name="Text Box 30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5" name="Text Box 30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6" name="Text Box 30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7" name="Text Box 30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8" name="Text Box 30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59" name="Text Box 30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0" name="Text Box 30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1" name="Text Box 30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2" name="Text Box 30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3" name="Text Box 30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4" name="Text Box 30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5" name="Text Box 30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6" name="Text Box 30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7" name="Text Box 30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8" name="Text Box 30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69" name="Text Box 30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0" name="Text Box 30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1" name="Text Box 30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2" name="Text Box 30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3" name="Text Box 30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4" name="Text Box 30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5" name="Text Box 30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6" name="Text Box 30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7" name="Text Box 30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8" name="Text Box 30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79" name="Text Box 30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0" name="Text Box 30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1" name="Text Box 30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2" name="Text Box 30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3" name="Text Box 30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4" name="Text Box 30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5" name="Text Box 30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6" name="Text Box 30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7" name="Text Box 30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8" name="Text Box 30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89" name="Text Box 30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0" name="Text Box 30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1" name="Text Box 30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2" name="Text Box 30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3" name="Text Box 30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4" name="Text Box 30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5" name="Text Box 30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6" name="Text Box 30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7" name="Text Box 30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8" name="Text Box 30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299" name="Text Box 30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0" name="Text Box 30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1" name="Text Box 30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2" name="Text Box 30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3" name="Text Box 30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4" name="Text Box 30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5" name="Text Box 30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6" name="Text Box 30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7" name="Text Box 30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8" name="Text Box 30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09" name="Text Box 30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0" name="Text Box 30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1" name="Text Box 30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2" name="Text Box 30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3" name="Text Box 30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4" name="Text Box 30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5" name="Text Box 30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6" name="Text Box 30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7" name="Text Box 30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8" name="Text Box 30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19" name="Text Box 30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0" name="Text Box 30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1" name="Text Box 30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2" name="Text Box 30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3" name="Text Box 30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4" name="Text Box 30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5" name="Text Box 30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6" name="Text Box 30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7" name="Text Box 30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8" name="Text Box 30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29" name="Text Box 30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0" name="Text Box 30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1" name="Text Box 30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2" name="Text Box 30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3" name="Text Box 30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4" name="Text Box 30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5" name="Text Box 30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6" name="Text Box 30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7" name="Text Box 30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8" name="Text Box 31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39" name="Text Box 31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0" name="Text Box 31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1" name="Text Box 31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2" name="Text Box 31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3" name="Text Box 31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4" name="Text Box 31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5" name="Text Box 31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6" name="Text Box 31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7" name="Text Box 31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8" name="Text Box 31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49" name="Text Box 31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0" name="Text Box 31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1" name="Text Box 31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2" name="Text Box 31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3" name="Text Box 31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4" name="Text Box 31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5" name="Text Box 31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6" name="Text Box 31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7" name="Text Box 31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8" name="Text Box 31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59" name="Text Box 31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0" name="Text Box 31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1" name="Text Box 31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2" name="Text Box 31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3" name="Text Box 31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4" name="Text Box 31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5" name="Text Box 31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6" name="Text Box 31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7" name="Text Box 31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8" name="Text Box 31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69" name="Text Box 31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0" name="Text Box 31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1" name="Text Box 31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2" name="Text Box 31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3" name="Text Box 31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4" name="Text Box 31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5" name="Text Box 31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6" name="Text Box 31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7" name="Text Box 31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8" name="Text Box 31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79" name="Text Box 31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0" name="Text Box 31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1" name="Text Box 31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2" name="Text Box 31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3" name="Text Box 31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4" name="Text Box 31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5" name="Text Box 31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6" name="Text Box 31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7" name="Text Box 31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8" name="Text Box 31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89" name="Text Box 31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0" name="Text Box 31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1" name="Text Box 31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2" name="Text Box 31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3" name="Text Box 31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4" name="Text Box 31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5" name="Text Box 31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6" name="Text Box 31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7" name="Text Box 31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8" name="Text Box 31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399" name="Text Box 31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0" name="Text Box 31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1" name="Text Box 31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2" name="Text Box 31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3" name="Text Box 31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4" name="Text Box 31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5" name="Text Box 31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6" name="Text Box 31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7" name="Text Box 31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8" name="Text Box 31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09" name="Text Box 31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0" name="Text Box 31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1" name="Text Box 31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2" name="Text Box 31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3" name="Text Box 31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4" name="Text Box 31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5" name="Text Box 31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6" name="Text Box 31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7" name="Text Box 31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8" name="Text Box 31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19" name="Text Box 31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0" name="Text Box 31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1" name="Text Box 31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2" name="Text Box 31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3" name="Text Box 31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4" name="Text Box 31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5" name="Text Box 31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6" name="Text Box 31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7" name="Text Box 31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8" name="Text Box 31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29" name="Text Box 31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0" name="Text Box 31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1" name="Text Box 31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2" name="Text Box 31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3" name="Text Box 31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4" name="Text Box 31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5" name="Text Box 31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6" name="Text Box 31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7" name="Text Box 31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8" name="Text Box 32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39" name="Text Box 32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0" name="Text Box 32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1" name="Text Box 32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2" name="Text Box 32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3" name="Text Box 32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4" name="Text Box 32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5" name="Text Box 32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6" name="Text Box 32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7" name="Text Box 32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8" name="Text Box 32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49" name="Text Box 32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0" name="Text Box 32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1" name="Text Box 32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2" name="Text Box 32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3" name="Text Box 32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4" name="Text Box 32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5" name="Text Box 32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6" name="Text Box 32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7" name="Text Box 32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8" name="Text Box 32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59" name="Text Box 32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0" name="Text Box 32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1" name="Text Box 32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2" name="Text Box 32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3" name="Text Box 32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4" name="Text Box 32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5" name="Text Box 32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6" name="Text Box 32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7" name="Text Box 32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8" name="Text Box 32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69" name="Text Box 32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0" name="Text Box 32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1" name="Text Box 32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2" name="Text Box 32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3" name="Text Box 32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4" name="Text Box 32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5" name="Text Box 32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6" name="Text Box 32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7" name="Text Box 32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8" name="Text Box 32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79" name="Text Box 32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0" name="Text Box 32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1" name="Text Box 32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2" name="Text Box 32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3" name="Text Box 32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4" name="Text Box 32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5" name="Text Box 32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6" name="Text Box 32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7" name="Text Box 32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8" name="Text Box 32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89" name="Text Box 32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0" name="Text Box 32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1" name="Text Box 32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2" name="Text Box 32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3" name="Text Box 32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4" name="Text Box 32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5" name="Text Box 32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6" name="Text Box 32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7" name="Text Box 32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8" name="Text Box 32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499" name="Text Box 32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0" name="Text Box 32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1" name="Text Box 32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2" name="Text Box 32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3" name="Text Box 32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4" name="Text Box 32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5" name="Text Box 32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6" name="Text Box 32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7" name="Text Box 32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8" name="Text Box 32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09" name="Text Box 32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0" name="Text Box 32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1" name="Text Box 32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2" name="Text Box 32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3" name="Text Box 32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4" name="Text Box 32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5" name="Text Box 32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6" name="Text Box 32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7" name="Text Box 32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8" name="Text Box 32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19" name="Text Box 32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0" name="Text Box 32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1" name="Text Box 32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2" name="Text Box 32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3" name="Text Box 32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4" name="Text Box 32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5" name="Text Box 32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6" name="Text Box 32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7" name="Text Box 32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8" name="Text Box 32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29" name="Text Box 32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0" name="Text Box 32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1" name="Text Box 32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2" name="Text Box 32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3" name="Text Box 32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4" name="Text Box 32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5" name="Text Box 32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6" name="Text Box 32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7" name="Text Box 32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8" name="Text Box 33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39" name="Text Box 33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0" name="Text Box 33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1" name="Text Box 33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2" name="Text Box 33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3" name="Text Box 33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4" name="Text Box 33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5" name="Text Box 33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6" name="Text Box 33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7" name="Text Box 33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8" name="Text Box 33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49" name="Text Box 33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0" name="Text Box 33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1" name="Text Box 33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2" name="Text Box 33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3" name="Text Box 33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4" name="Text Box 33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5" name="Text Box 33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6" name="Text Box 33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7" name="Text Box 33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8" name="Text Box 33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59" name="Text Box 33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0" name="Text Box 33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1" name="Text Box 33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2" name="Text Box 33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3" name="Text Box 33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4" name="Text Box 33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5" name="Text Box 33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6" name="Text Box 33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7" name="Text Box 33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8" name="Text Box 33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69" name="Text Box 33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0" name="Text Box 33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1" name="Text Box 33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2" name="Text Box 33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3" name="Text Box 33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4" name="Text Box 33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5" name="Text Box 33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6" name="Text Box 33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7" name="Text Box 33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8" name="Text Box 33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79" name="Text Box 33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0" name="Text Box 33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1" name="Text Box 33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2" name="Text Box 33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3" name="Text Box 33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4" name="Text Box 33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5" name="Text Box 33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6" name="Text Box 33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7" name="Text Box 33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8" name="Text Box 33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89" name="Text Box 33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0" name="Text Box 33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1" name="Text Box 33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2" name="Text Box 33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3" name="Text Box 33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4" name="Text Box 33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5" name="Text Box 33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6" name="Text Box 33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7" name="Text Box 33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8" name="Text Box 33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599" name="Text Box 33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0" name="Text Box 33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1" name="Text Box 33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2" name="Text Box 33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3" name="Text Box 33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4" name="Text Box 33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5" name="Text Box 33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6" name="Text Box 33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7" name="Text Box 33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8" name="Text Box 33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09" name="Text Box 33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0" name="Text Box 33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1" name="Text Box 33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2" name="Text Box 33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3" name="Text Box 33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4" name="Text Box 33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5" name="Text Box 33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6" name="Text Box 33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7" name="Text Box 33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8" name="Text Box 33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19" name="Text Box 33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0" name="Text Box 33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1" name="Text Box 33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2" name="Text Box 33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3" name="Text Box 33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4" name="Text Box 33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5" name="Text Box 33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6" name="Text Box 33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7" name="Text Box 33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8" name="Text Box 33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29" name="Text Box 33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0" name="Text Box 33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1" name="Text Box 33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2" name="Text Box 33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3" name="Text Box 33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4" name="Text Box 33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5" name="Text Box 33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6" name="Text Box 33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7" name="Text Box 33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8" name="Text Box 34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39" name="Text Box 34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0" name="Text Box 34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1" name="Text Box 34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2" name="Text Box 34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3" name="Text Box 34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4" name="Text Box 34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5" name="Text Box 34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6" name="Text Box 34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7" name="Text Box 34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8" name="Text Box 34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49" name="Text Box 34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0" name="Text Box 34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1" name="Text Box 34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2" name="Text Box 34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3" name="Text Box 34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4" name="Text Box 34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5" name="Text Box 34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6" name="Text Box 34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7" name="Text Box 34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8" name="Text Box 34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59" name="Text Box 34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0" name="Text Box 34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1" name="Text Box 34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2" name="Text Box 34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3" name="Text Box 34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4" name="Text Box 34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5" name="Text Box 34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6" name="Text Box 34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7" name="Text Box 34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8" name="Text Box 34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69" name="Text Box 34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0" name="Text Box 34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1" name="Text Box 34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2" name="Text Box 34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3" name="Text Box 34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4" name="Text Box 34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5" name="Text Box 34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6" name="Text Box 34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7" name="Text Box 34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8" name="Text Box 34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79" name="Text Box 34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0" name="Text Box 34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1" name="Text Box 34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2" name="Text Box 34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3" name="Text Box 34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4" name="Text Box 34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5" name="Text Box 34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6" name="Text Box 34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7" name="Text Box 34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8" name="Text Box 34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89" name="Text Box 34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0" name="Text Box 34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1" name="Text Box 34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2" name="Text Box 34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3" name="Text Box 34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4" name="Text Box 34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5" name="Text Box 34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6" name="Text Box 34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7" name="Text Box 34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8" name="Text Box 34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699" name="Text Box 34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0" name="Text Box 34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1" name="Text Box 34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2" name="Text Box 34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3" name="Text Box 34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4" name="Text Box 34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5" name="Text Box 34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6" name="Text Box 34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7" name="Text Box 34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8" name="Text Box 34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09" name="Text Box 34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0" name="Text Box 34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1" name="Text Box 34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2" name="Text Box 34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3" name="Text Box 34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4" name="Text Box 34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5" name="Text Box 34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6" name="Text Box 34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7" name="Text Box 34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8" name="Text Box 34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19" name="Text Box 34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0" name="Text Box 34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1" name="Text Box 34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2" name="Text Box 34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3" name="Text Box 34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4" name="Text Box 34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5" name="Text Box 34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6" name="Text Box 34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7" name="Text Box 34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8" name="Text Box 34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29" name="Text Box 34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0" name="Text Box 34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1" name="Text Box 34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2" name="Text Box 34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3" name="Text Box 34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4" name="Text Box 34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5" name="Text Box 34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6" name="Text Box 34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7" name="Text Box 34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8" name="Text Box 35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39" name="Text Box 35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0" name="Text Box 35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1" name="Text Box 35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2" name="Text Box 35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3" name="Text Box 35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4" name="Text Box 35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5" name="Text Box 35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6" name="Text Box 35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7" name="Text Box 35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8" name="Text Box 35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49" name="Text Box 35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0" name="Text Box 35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1" name="Text Box 35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2" name="Text Box 35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3" name="Text Box 35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4" name="Text Box 35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5" name="Text Box 35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6" name="Text Box 35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7" name="Text Box 35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8" name="Text Box 35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59" name="Text Box 35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0" name="Text Box 35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1" name="Text Box 35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2" name="Text Box 35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3" name="Text Box 35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4" name="Text Box 35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5" name="Text Box 35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6" name="Text Box 35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7" name="Text Box 35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8" name="Text Box 35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69" name="Text Box 35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0" name="Text Box 35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1" name="Text Box 35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2" name="Text Box 35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3" name="Text Box 35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4" name="Text Box 35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5" name="Text Box 35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6" name="Text Box 35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7" name="Text Box 35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8" name="Text Box 35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79" name="Text Box 35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0" name="Text Box 35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1" name="Text Box 35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2" name="Text Box 35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3" name="Text Box 35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4" name="Text Box 35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5" name="Text Box 35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6" name="Text Box 35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7" name="Text Box 35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8" name="Text Box 35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89" name="Text Box 35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0" name="Text Box 35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1" name="Text Box 35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2" name="Text Box 35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3" name="Text Box 35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4" name="Text Box 35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5" name="Text Box 35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6" name="Text Box 35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7" name="Text Box 35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8" name="Text Box 35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799" name="Text Box 35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0" name="Text Box 35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1" name="Text Box 35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2" name="Text Box 35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3" name="Text Box 35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4" name="Text Box 35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5" name="Text Box 35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6" name="Text Box 35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7" name="Text Box 35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8" name="Text Box 35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09" name="Text Box 35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0" name="Text Box 35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1" name="Text Box 35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2" name="Text Box 35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3" name="Text Box 35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4" name="Text Box 35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5" name="Text Box 35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6" name="Text Box 35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7" name="Text Box 35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8" name="Text Box 35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19" name="Text Box 35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0" name="Text Box 35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1" name="Text Box 35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2" name="Text Box 35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3" name="Text Box 35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4" name="Text Box 35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5" name="Text Box 35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6" name="Text Box 35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7" name="Text Box 35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8" name="Text Box 35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29" name="Text Box 35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0" name="Text Box 35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1" name="Text Box 35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2" name="Text Box 35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3" name="Text Box 35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4" name="Text Box 35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5" name="Text Box 35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6" name="Text Box 35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7" name="Text Box 35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8" name="Text Box 36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39" name="Text Box 36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0" name="Text Box 36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1" name="Text Box 36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2" name="Text Box 36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3" name="Text Box 36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4" name="Text Box 36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5" name="Text Box 36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6" name="Text Box 36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7" name="Text Box 36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8" name="Text Box 36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49" name="Text Box 36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0" name="Text Box 36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1" name="Text Box 36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2" name="Text Box 36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3" name="Text Box 36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4" name="Text Box 36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5" name="Text Box 36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6" name="Text Box 36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7" name="Text Box 36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8" name="Text Box 36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59" name="Text Box 36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0" name="Text Box 36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1" name="Text Box 36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2" name="Text Box 36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3" name="Text Box 36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4" name="Text Box 36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5" name="Text Box 36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6" name="Text Box 36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7" name="Text Box 36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8" name="Text Box 36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69" name="Text Box 36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0" name="Text Box 36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1" name="Text Box 36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2" name="Text Box 36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3" name="Text Box 36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4" name="Text Box 36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5" name="Text Box 36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6" name="Text Box 36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7" name="Text Box 36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8" name="Text Box 36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79" name="Text Box 36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0" name="Text Box 36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1" name="Text Box 36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2" name="Text Box 36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3" name="Text Box 36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4" name="Text Box 36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5" name="Text Box 36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6" name="Text Box 36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7" name="Text Box 36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8" name="Text Box 36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89" name="Text Box 36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0" name="Text Box 36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1" name="Text Box 36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2" name="Text Box 36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3" name="Text Box 36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4" name="Text Box 36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5" name="Text Box 36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6" name="Text Box 36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7" name="Text Box 36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8" name="Text Box 36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899" name="Text Box 36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0" name="Text Box 36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1" name="Text Box 36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2" name="Text Box 36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3" name="Text Box 36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4" name="Text Box 36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5" name="Text Box 36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6" name="Text Box 36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7" name="Text Box 36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8" name="Text Box 36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09" name="Text Box 36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0" name="Text Box 36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1" name="Text Box 36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2" name="Text Box 36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3" name="Text Box 36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4" name="Text Box 36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5" name="Text Box 36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6" name="Text Box 36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7" name="Text Box 36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8" name="Text Box 36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19" name="Text Box 36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0" name="Text Box 36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1" name="Text Box 36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2" name="Text Box 36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3" name="Text Box 36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4" name="Text Box 36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5" name="Text Box 36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6" name="Text Box 36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7" name="Text Box 36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8" name="Text Box 36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29" name="Text Box 36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0" name="Text Box 36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1" name="Text Box 36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2" name="Text Box 36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3" name="Text Box 36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4" name="Text Box 36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5" name="Text Box 36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6" name="Text Box 36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7" name="Text Box 36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8" name="Text Box 37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39" name="Text Box 37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0" name="Text Box 37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1" name="Text Box 37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2" name="Text Box 37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3" name="Text Box 37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4" name="Text Box 37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5" name="Text Box 37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6" name="Text Box 37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7" name="Text Box 37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8" name="Text Box 37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49" name="Text Box 37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0" name="Text Box 37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1" name="Text Box 37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2" name="Text Box 37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3" name="Text Box 37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4" name="Text Box 37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5" name="Text Box 37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6" name="Text Box 37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7" name="Text Box 37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8" name="Text Box 37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59" name="Text Box 37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0" name="Text Box 37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1" name="Text Box 37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2" name="Text Box 37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3" name="Text Box 37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4" name="Text Box 37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5" name="Text Box 37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6" name="Text Box 37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7" name="Text Box 37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8" name="Text Box 37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69" name="Text Box 37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0" name="Text Box 37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1" name="Text Box 37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2" name="Text Box 37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3" name="Text Box 37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4" name="Text Box 37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5" name="Text Box 37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6" name="Text Box 37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7" name="Text Box 37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8" name="Text Box 37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79" name="Text Box 37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0" name="Text Box 37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1" name="Text Box 37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2" name="Text Box 37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3" name="Text Box 37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4" name="Text Box 37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5" name="Text Box 37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6" name="Text Box 37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7" name="Text Box 37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8" name="Text Box 37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89" name="Text Box 37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0" name="Text Box 37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1" name="Text Box 37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2" name="Text Box 37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3" name="Text Box 37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4" name="Text Box 37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5" name="Text Box 37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6" name="Text Box 37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7" name="Text Box 37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8" name="Text Box 37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3999" name="Text Box 37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0" name="Text Box 37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1" name="Text Box 37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2" name="Text Box 37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3" name="Text Box 37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4" name="Text Box 37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5" name="Text Box 37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6" name="Text Box 37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7" name="Text Box 37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8" name="Text Box 37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09" name="Text Box 37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0" name="Text Box 37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1" name="Text Box 37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2" name="Text Box 37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3" name="Text Box 37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4" name="Text Box 37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5" name="Text Box 37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6" name="Text Box 37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7" name="Text Box 37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8" name="Text Box 37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19" name="Text Box 37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0" name="Text Box 37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1" name="Text Box 37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2" name="Text Box 37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3" name="Text Box 37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4" name="Text Box 37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5" name="Text Box 37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6" name="Text Box 37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7" name="Text Box 37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8" name="Text Box 37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29" name="Text Box 37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0" name="Text Box 37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1" name="Text Box 37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2" name="Text Box 37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3" name="Text Box 37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4" name="Text Box 37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5" name="Text Box 37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6" name="Text Box 37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7" name="Text Box 37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8" name="Text Box 38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39" name="Text Box 38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0" name="Text Box 38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1" name="Text Box 38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2" name="Text Box 38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3" name="Text Box 38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4" name="Text Box 38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5" name="Text Box 38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6" name="Text Box 38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7" name="Text Box 38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8" name="Text Box 38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49" name="Text Box 38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0" name="Text Box 38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1" name="Text Box 38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2" name="Text Box 38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3" name="Text Box 38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4" name="Text Box 38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5" name="Text Box 38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6" name="Text Box 38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7" name="Text Box 38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8" name="Text Box 38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59" name="Text Box 38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0" name="Text Box 38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1" name="Text Box 38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2" name="Text Box 38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3" name="Text Box 38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4" name="Text Box 38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5" name="Text Box 38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6" name="Text Box 38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7" name="Text Box 38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8" name="Text Box 38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69" name="Text Box 38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0" name="Text Box 38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1" name="Text Box 38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2" name="Text Box 38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3" name="Text Box 38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4" name="Text Box 38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5" name="Text Box 38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6" name="Text Box 38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7" name="Text Box 38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8" name="Text Box 38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79" name="Text Box 38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0" name="Text Box 38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1" name="Text Box 38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2" name="Text Box 38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3" name="Text Box 38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4" name="Text Box 38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5" name="Text Box 38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6" name="Text Box 38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7" name="Text Box 38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8" name="Text Box 38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89" name="Text Box 38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0" name="Text Box 38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1" name="Text Box 38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2" name="Text Box 38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3" name="Text Box 38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4" name="Text Box 38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5" name="Text Box 38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6" name="Text Box 38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7" name="Text Box 38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8" name="Text Box 38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099" name="Text Box 38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0" name="Text Box 38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1" name="Text Box 38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2" name="Text Box 38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3" name="Text Box 38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4" name="Text Box 38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5" name="Text Box 38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6" name="Text Box 38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7" name="Text Box 38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8" name="Text Box 38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09" name="Text Box 38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0" name="Text Box 38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1" name="Text Box 38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2" name="Text Box 38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3" name="Text Box 38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4" name="Text Box 38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5" name="Text Box 38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6" name="Text Box 38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7" name="Text Box 38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8" name="Text Box 38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19" name="Text Box 38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0" name="Text Box 38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1" name="Text Box 38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2" name="Text Box 38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3" name="Text Box 38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4" name="Text Box 38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5" name="Text Box 38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6" name="Text Box 38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7" name="Text Box 38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8" name="Text Box 38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29" name="Text Box 38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0" name="Text Box 38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1" name="Text Box 38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2" name="Text Box 38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3" name="Text Box 38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4" name="Text Box 38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5" name="Text Box 38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6" name="Text Box 38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7" name="Text Box 38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8" name="Text Box 39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39" name="Text Box 39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0" name="Text Box 39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1" name="Text Box 39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2" name="Text Box 39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3" name="Text Box 39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4" name="Text Box 39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5" name="Text Box 39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6" name="Text Box 39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7" name="Text Box 39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8" name="Text Box 39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49" name="Text Box 39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0" name="Text Box 39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1" name="Text Box 39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2" name="Text Box 39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3" name="Text Box 39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4" name="Text Box 39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5" name="Text Box 39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6" name="Text Box 39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7" name="Text Box 39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8" name="Text Box 39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59" name="Text Box 39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0" name="Text Box 39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1" name="Text Box 39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2" name="Text Box 39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3" name="Text Box 39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4" name="Text Box 39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5" name="Text Box 39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6" name="Text Box 39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7" name="Text Box 39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8" name="Text Box 39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69" name="Text Box 39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0" name="Text Box 39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1" name="Text Box 39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2" name="Text Box 39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3" name="Text Box 39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4" name="Text Box 39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5" name="Text Box 39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6" name="Text Box 39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7" name="Text Box 39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8" name="Text Box 39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79" name="Text Box 39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0" name="Text Box 39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1" name="Text Box 39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2" name="Text Box 39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3" name="Text Box 39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4" name="Text Box 39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5" name="Text Box 39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6" name="Text Box 39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7" name="Text Box 39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8" name="Text Box 39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89" name="Text Box 39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0" name="Text Box 39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1" name="Text Box 39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2" name="Text Box 39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3" name="Text Box 39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4" name="Text Box 39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5" name="Text Box 39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6" name="Text Box 39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7" name="Text Box 39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8" name="Text Box 39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199" name="Text Box 39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0" name="Text Box 39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1" name="Text Box 39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2" name="Text Box 39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3" name="Text Box 39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4" name="Text Box 39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5" name="Text Box 39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6" name="Text Box 39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7" name="Text Box 39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8" name="Text Box 39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09" name="Text Box 39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0" name="Text Box 39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1" name="Text Box 39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2" name="Text Box 39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3" name="Text Box 39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4" name="Text Box 39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5" name="Text Box 39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6" name="Text Box 39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7" name="Text Box 39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8" name="Text Box 39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19" name="Text Box 39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0" name="Text Box 39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1" name="Text Box 39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2" name="Text Box 39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3" name="Text Box 39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4" name="Text Box 39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5" name="Text Box 39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6" name="Text Box 39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7" name="Text Box 39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8" name="Text Box 39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29" name="Text Box 39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0" name="Text Box 39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1" name="Text Box 39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2" name="Text Box 39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3" name="Text Box 39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4" name="Text Box 39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5" name="Text Box 39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6" name="Text Box 39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7" name="Text Box 39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8" name="Text Box 40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39" name="Text Box 40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0" name="Text Box 40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1" name="Text Box 40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2" name="Text Box 40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3" name="Text Box 40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4" name="Text Box 40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5" name="Text Box 40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6" name="Text Box 40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7" name="Text Box 40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8" name="Text Box 40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49" name="Text Box 40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0" name="Text Box 40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1" name="Text Box 40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2" name="Text Box 40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3" name="Text Box 40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4" name="Text Box 40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5" name="Text Box 40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6" name="Text Box 40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7" name="Text Box 40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8" name="Text Box 40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59" name="Text Box 40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0" name="Text Box 40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1" name="Text Box 40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2" name="Text Box 40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3" name="Text Box 40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4" name="Text Box 40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5" name="Text Box 40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6" name="Text Box 40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7" name="Text Box 40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8" name="Text Box 40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69" name="Text Box 40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0" name="Text Box 40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1" name="Text Box 40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2" name="Text Box 40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3" name="Text Box 40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4" name="Text Box 40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5" name="Text Box 40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6" name="Text Box 40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7" name="Text Box 40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8" name="Text Box 40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79" name="Text Box 40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0" name="Text Box 40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1" name="Text Box 40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2" name="Text Box 40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3" name="Text Box 40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4" name="Text Box 40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5" name="Text Box 40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6" name="Text Box 40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7" name="Text Box 40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8" name="Text Box 40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89" name="Text Box 40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0" name="Text Box 40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1" name="Text Box 40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2" name="Text Box 40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3" name="Text Box 40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4" name="Text Box 40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5" name="Text Box 40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6" name="Text Box 40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7" name="Text Box 40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8" name="Text Box 40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299" name="Text Box 40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0" name="Text Box 40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1" name="Text Box 40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2" name="Text Box 40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3" name="Text Box 40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4" name="Text Box 40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5" name="Text Box 40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6" name="Text Box 40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7" name="Text Box 40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8" name="Text Box 40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09" name="Text Box 40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0" name="Text Box 40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1" name="Text Box 40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2" name="Text Box 40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3" name="Text Box 40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4" name="Text Box 40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5" name="Text Box 40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6" name="Text Box 40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7" name="Text Box 40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8" name="Text Box 40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19" name="Text Box 40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0" name="Text Box 40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1" name="Text Box 40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2" name="Text Box 40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3" name="Text Box 40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4" name="Text Box 40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5" name="Text Box 40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6" name="Text Box 40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7" name="Text Box 40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8" name="Text Box 40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29" name="Text Box 40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0" name="Text Box 40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1" name="Text Box 40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2" name="Text Box 40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3" name="Text Box 40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4" name="Text Box 40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5" name="Text Box 40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6" name="Text Box 40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7" name="Text Box 40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8" name="Text Box 41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39" name="Text Box 41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0" name="Text Box 41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1" name="Text Box 41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2" name="Text Box 41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3" name="Text Box 41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4" name="Text Box 41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5" name="Text Box 41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6" name="Text Box 41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7" name="Text Box 41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8" name="Text Box 41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49" name="Text Box 41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0" name="Text Box 41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1" name="Text Box 41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2" name="Text Box 41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3" name="Text Box 41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4" name="Text Box 41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5" name="Text Box 41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6" name="Text Box 41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7" name="Text Box 41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8" name="Text Box 41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59" name="Text Box 41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0" name="Text Box 41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1" name="Text Box 41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2" name="Text Box 41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3" name="Text Box 41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4" name="Text Box 41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5" name="Text Box 41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6" name="Text Box 41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7" name="Text Box 41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8" name="Text Box 41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69" name="Text Box 41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0" name="Text Box 41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1" name="Text Box 41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2" name="Text Box 41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3" name="Text Box 41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4" name="Text Box 41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5" name="Text Box 41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6" name="Text Box 41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7" name="Text Box 41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8" name="Text Box 41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79" name="Text Box 41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0" name="Text Box 41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1" name="Text Box 41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2" name="Text Box 41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3" name="Text Box 41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4" name="Text Box 41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5" name="Text Box 41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6" name="Text Box 41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7" name="Text Box 41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8" name="Text Box 41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89" name="Text Box 41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0" name="Text Box 41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1" name="Text Box 41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2" name="Text Box 41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3" name="Text Box 41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4" name="Text Box 41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5" name="Text Box 41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6" name="Text Box 41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7" name="Text Box 41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8" name="Text Box 41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399" name="Text Box 41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0" name="Text Box 41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1" name="Text Box 41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2" name="Text Box 41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3" name="Text Box 41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4" name="Text Box 41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5" name="Text Box 41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6" name="Text Box 41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7" name="Text Box 41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8" name="Text Box 41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09" name="Text Box 41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0" name="Text Box 41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1" name="Text Box 41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2" name="Text Box 41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3" name="Text Box 41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4" name="Text Box 41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5" name="Text Box 41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6" name="Text Box 41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7" name="Text Box 41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8" name="Text Box 41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19" name="Text Box 41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0" name="Text Box 41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1" name="Text Box 41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2" name="Text Box 41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3" name="Text Box 41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4" name="Text Box 41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5" name="Text Box 41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6" name="Text Box 41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7" name="Text Box 41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8" name="Text Box 41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29" name="Text Box 41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0" name="Text Box 41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1" name="Text Box 41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2" name="Text Box 41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3" name="Text Box 41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4" name="Text Box 41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5" name="Text Box 41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6" name="Text Box 41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7" name="Text Box 41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8" name="Text Box 42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39" name="Text Box 42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0" name="Text Box 42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1" name="Text Box 42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2" name="Text Box 42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3" name="Text Box 42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4" name="Text Box 42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5" name="Text Box 42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6" name="Text Box 42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7" name="Text Box 42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8" name="Text Box 42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49" name="Text Box 42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0" name="Text Box 42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1" name="Text Box 42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2" name="Text Box 42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3" name="Text Box 42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4" name="Text Box 42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5" name="Text Box 42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6" name="Text Box 42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7" name="Text Box 42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8" name="Text Box 42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59" name="Text Box 42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0" name="Text Box 42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1" name="Text Box 42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2" name="Text Box 42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3" name="Text Box 42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4" name="Text Box 42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5" name="Text Box 42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6" name="Text Box 42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7" name="Text Box 42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8" name="Text Box 42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69" name="Text Box 42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0" name="Text Box 42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1" name="Text Box 42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2" name="Text Box 42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3" name="Text Box 42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4" name="Text Box 42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5" name="Text Box 42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6" name="Text Box 42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7" name="Text Box 42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8" name="Text Box 42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79" name="Text Box 42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0" name="Text Box 42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1" name="Text Box 42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2" name="Text Box 42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3" name="Text Box 42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4" name="Text Box 42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5" name="Text Box 42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6" name="Text Box 42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7" name="Text Box 42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8" name="Text Box 42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89" name="Text Box 42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0" name="Text Box 42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1" name="Text Box 42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2" name="Text Box 42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3" name="Text Box 42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4" name="Text Box 42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5" name="Text Box 42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6" name="Text Box 42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7" name="Text Box 42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8" name="Text Box 42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499" name="Text Box 42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0" name="Text Box 42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1" name="Text Box 42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2" name="Text Box 42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3" name="Text Box 42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4" name="Text Box 42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5" name="Text Box 42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6" name="Text Box 42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7" name="Text Box 42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8" name="Text Box 42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09" name="Text Box 42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0" name="Text Box 42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1" name="Text Box 42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2" name="Text Box 42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3" name="Text Box 42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4" name="Text Box 42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5" name="Text Box 42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6" name="Text Box 42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7" name="Text Box 42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8" name="Text Box 42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19" name="Text Box 42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0" name="Text Box 42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1" name="Text Box 42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2" name="Text Box 42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3" name="Text Box 42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4" name="Text Box 42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5" name="Text Box 42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6" name="Text Box 42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7" name="Text Box 42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8" name="Text Box 42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29" name="Text Box 42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0" name="Text Box 42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1" name="Text Box 42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2" name="Text Box 42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3" name="Text Box 42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4" name="Text Box 42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5" name="Text Box 42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6" name="Text Box 42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7" name="Text Box 42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8" name="Text Box 43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39" name="Text Box 43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0" name="Text Box 43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1" name="Text Box 43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2" name="Text Box 43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3" name="Text Box 43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4" name="Text Box 43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5" name="Text Box 43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6" name="Text Box 43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7" name="Text Box 43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8" name="Text Box 43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49" name="Text Box 43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0" name="Text Box 43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1" name="Text Box 43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2" name="Text Box 43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3" name="Text Box 43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4" name="Text Box 43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5" name="Text Box 43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6" name="Text Box 43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7" name="Text Box 43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8" name="Text Box 43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59" name="Text Box 43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0" name="Text Box 43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1" name="Text Box 43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2" name="Text Box 43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3" name="Text Box 43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4" name="Text Box 43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5" name="Text Box 43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6" name="Text Box 43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7" name="Text Box 43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8" name="Text Box 43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69" name="Text Box 43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0" name="Text Box 43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1" name="Text Box 43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2" name="Text Box 43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3" name="Text Box 43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4" name="Text Box 43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5" name="Text Box 43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6" name="Text Box 43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7" name="Text Box 43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8" name="Text Box 43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79" name="Text Box 43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0" name="Text Box 43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1" name="Text Box 43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2" name="Text Box 43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3" name="Text Box 43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4" name="Text Box 43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5" name="Text Box 43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6" name="Text Box 43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7" name="Text Box 43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8" name="Text Box 43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89" name="Text Box 43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0" name="Text Box 43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1" name="Text Box 43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2" name="Text Box 43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3" name="Text Box 43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4" name="Text Box 43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5" name="Text Box 43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6" name="Text Box 43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7" name="Text Box 43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8" name="Text Box 43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599" name="Text Box 43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0" name="Text Box 43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1" name="Text Box 43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2" name="Text Box 43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3" name="Text Box 43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4" name="Text Box 43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5" name="Text Box 43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6" name="Text Box 43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7" name="Text Box 43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8" name="Text Box 43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09" name="Text Box 43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0" name="Text Box 43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1" name="Text Box 43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2" name="Text Box 43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3" name="Text Box 43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4" name="Text Box 43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5" name="Text Box 43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6" name="Text Box 43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7" name="Text Box 43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8" name="Text Box 43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19" name="Text Box 43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0" name="Text Box 43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1" name="Text Box 43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2" name="Text Box 43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3" name="Text Box 43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4" name="Text Box 43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5" name="Text Box 43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6" name="Text Box 43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7" name="Text Box 43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8" name="Text Box 43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29" name="Text Box 43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0" name="Text Box 43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1" name="Text Box 43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2" name="Text Box 43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3" name="Text Box 43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4" name="Text Box 43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5" name="Text Box 43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6" name="Text Box 43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7" name="Text Box 43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8" name="Text Box 44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39" name="Text Box 44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0" name="Text Box 44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1" name="Text Box 44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2" name="Text Box 44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3" name="Text Box 44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4" name="Text Box 44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5" name="Text Box 44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6" name="Text Box 44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7" name="Text Box 44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8" name="Text Box 44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49" name="Text Box 44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0" name="Text Box 44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1" name="Text Box 44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2" name="Text Box 44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3" name="Text Box 44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4" name="Text Box 44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5" name="Text Box 44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6" name="Text Box 44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7" name="Text Box 44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8" name="Text Box 44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59" name="Text Box 44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0" name="Text Box 44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1" name="Text Box 44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2" name="Text Box 44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3" name="Text Box 44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4" name="Text Box 44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5" name="Text Box 44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6" name="Text Box 44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7" name="Text Box 44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8" name="Text Box 44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69" name="Text Box 44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0" name="Text Box 44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1" name="Text Box 44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2" name="Text Box 44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3" name="Text Box 44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4" name="Text Box 44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5" name="Text Box 44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6" name="Text Box 44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7" name="Text Box 44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8" name="Text Box 44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79" name="Text Box 44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0" name="Text Box 44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1" name="Text Box 44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2" name="Text Box 44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3" name="Text Box 44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4" name="Text Box 44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5" name="Text Box 44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6" name="Text Box 44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7" name="Text Box 44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8" name="Text Box 44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89" name="Text Box 44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0" name="Text Box 44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1" name="Text Box 44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2" name="Text Box 44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3" name="Text Box 44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4" name="Text Box 44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5" name="Text Box 44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6" name="Text Box 44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7" name="Text Box 44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8" name="Text Box 44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699" name="Text Box 44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0" name="Text Box 44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1" name="Text Box 44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2" name="Text Box 44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3" name="Text Box 44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4" name="Text Box 44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5" name="Text Box 44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6" name="Text Box 44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7" name="Text Box 44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8" name="Text Box 44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09" name="Text Box 44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0" name="Text Box 44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1" name="Text Box 44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2" name="Text Box 44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3" name="Text Box 44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4" name="Text Box 44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5" name="Text Box 44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6" name="Text Box 44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7" name="Text Box 44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8" name="Text Box 44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19" name="Text Box 44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0" name="Text Box 44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1" name="Text Box 44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2" name="Text Box 44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3" name="Text Box 44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4" name="Text Box 44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5" name="Text Box 44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6" name="Text Box 44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7" name="Text Box 44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8" name="Text Box 44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29" name="Text Box 44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0" name="Text Box 44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1" name="Text Box 44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2" name="Text Box 44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3" name="Text Box 44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4" name="Text Box 44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5" name="Text Box 44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6" name="Text Box 44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7" name="Text Box 44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8" name="Text Box 45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39" name="Text Box 45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0" name="Text Box 45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1" name="Text Box 45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2" name="Text Box 45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3" name="Text Box 45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4" name="Text Box 45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5" name="Text Box 45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6" name="Text Box 45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7" name="Text Box 45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8" name="Text Box 45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49" name="Text Box 45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0" name="Text Box 45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1" name="Text Box 45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2" name="Text Box 45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3" name="Text Box 45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4" name="Text Box 45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5" name="Text Box 45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6" name="Text Box 45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7" name="Text Box 45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8" name="Text Box 45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59" name="Text Box 45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0" name="Text Box 45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1" name="Text Box 45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2" name="Text Box 45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3" name="Text Box 45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4" name="Text Box 45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5" name="Text Box 45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6" name="Text Box 45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7" name="Text Box 45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8" name="Text Box 45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69" name="Text Box 45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0" name="Text Box 45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1" name="Text Box 45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2" name="Text Box 45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3" name="Text Box 45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4" name="Text Box 45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5" name="Text Box 45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6" name="Text Box 45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7" name="Text Box 45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8" name="Text Box 45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79" name="Text Box 45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0" name="Text Box 45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1" name="Text Box 45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2" name="Text Box 45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3" name="Text Box 45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4" name="Text Box 45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5" name="Text Box 45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6" name="Text Box 45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7" name="Text Box 45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8" name="Text Box 45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89" name="Text Box 45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0" name="Text Box 45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1" name="Text Box 45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2" name="Text Box 45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3" name="Text Box 45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4" name="Text Box 45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5" name="Text Box 45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6" name="Text Box 45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7" name="Text Box 45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8" name="Text Box 45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799" name="Text Box 45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0" name="Text Box 45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1" name="Text Box 45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2" name="Text Box 45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3" name="Text Box 45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4" name="Text Box 45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5" name="Text Box 45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6" name="Text Box 45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7" name="Text Box 45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8" name="Text Box 45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09" name="Text Box 45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0" name="Text Box 45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1" name="Text Box 45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2" name="Text Box 45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3" name="Text Box 45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4" name="Text Box 45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5" name="Text Box 45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6" name="Text Box 45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7" name="Text Box 45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8" name="Text Box 45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19" name="Text Box 45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0" name="Text Box 45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1" name="Text Box 45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2" name="Text Box 45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3" name="Text Box 45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4" name="Text Box 45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5" name="Text Box 45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6" name="Text Box 45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7" name="Text Box 45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8" name="Text Box 45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29" name="Text Box 45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0" name="Text Box 45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1" name="Text Box 45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2" name="Text Box 45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3" name="Text Box 45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4" name="Text Box 45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5" name="Text Box 45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6" name="Text Box 45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7" name="Text Box 45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8" name="Text Box 46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39" name="Text Box 46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0" name="Text Box 46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1" name="Text Box 46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2" name="Text Box 46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3" name="Text Box 46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4" name="Text Box 46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5" name="Text Box 46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6" name="Text Box 46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7" name="Text Box 46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8" name="Text Box 46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49" name="Text Box 46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0" name="Text Box 46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1" name="Text Box 46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2" name="Text Box 46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3" name="Text Box 46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4" name="Text Box 46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5" name="Text Box 46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6" name="Text Box 46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7" name="Text Box 46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8" name="Text Box 46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59" name="Text Box 46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0" name="Text Box 46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1" name="Text Box 46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2" name="Text Box 46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3" name="Text Box 46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4" name="Text Box 46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5" name="Text Box 46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6" name="Text Box 46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7" name="Text Box 46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8" name="Text Box 46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69" name="Text Box 46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0" name="Text Box 46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1" name="Text Box 46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2" name="Text Box 46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3" name="Text Box 46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4" name="Text Box 46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5" name="Text Box 46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6" name="Text Box 46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7" name="Text Box 46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8" name="Text Box 46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79" name="Text Box 46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0" name="Text Box 46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1" name="Text Box 46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2" name="Text Box 46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3" name="Text Box 46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4" name="Text Box 46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5" name="Text Box 46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6" name="Text Box 46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7" name="Text Box 46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8" name="Text Box 46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89" name="Text Box 46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0" name="Text Box 46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1" name="Text Box 46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2" name="Text Box 46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3" name="Text Box 46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4" name="Text Box 46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5" name="Text Box 46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6" name="Text Box 46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7" name="Text Box 46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8" name="Text Box 46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899" name="Text Box 46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0" name="Text Box 46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1" name="Text Box 46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2" name="Text Box 46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3" name="Text Box 46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4" name="Text Box 46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5" name="Text Box 46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6" name="Text Box 46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7" name="Text Box 46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8" name="Text Box 46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09" name="Text Box 46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0" name="Text Box 46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1" name="Text Box 46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2" name="Text Box 46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3" name="Text Box 46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4" name="Text Box 46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5" name="Text Box 46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6" name="Text Box 46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7" name="Text Box 46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8" name="Text Box 46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19" name="Text Box 46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0" name="Text Box 46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1" name="Text Box 46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2" name="Text Box 46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3" name="Text Box 46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4" name="Text Box 46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5" name="Text Box 46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6" name="Text Box 46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7" name="Text Box 46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8" name="Text Box 46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29" name="Text Box 46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0" name="Text Box 46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1" name="Text Box 46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2" name="Text Box 46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3" name="Text Box 46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4" name="Text Box 46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5" name="Text Box 46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6" name="Text Box 46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7" name="Text Box 46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8" name="Text Box 47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39" name="Text Box 47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0" name="Text Box 47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1" name="Text Box 47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2" name="Text Box 47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3" name="Text Box 47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4" name="Text Box 47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5" name="Text Box 47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6" name="Text Box 47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7" name="Text Box 47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8" name="Text Box 47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49" name="Text Box 47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0" name="Text Box 47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1" name="Text Box 47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2" name="Text Box 47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3" name="Text Box 47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4" name="Text Box 47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5" name="Text Box 47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6" name="Text Box 47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7" name="Text Box 47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8" name="Text Box 47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59" name="Text Box 47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0" name="Text Box 47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1" name="Text Box 47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2" name="Text Box 47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3" name="Text Box 47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4" name="Text Box 47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5" name="Text Box 47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6" name="Text Box 47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7" name="Text Box 47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8" name="Text Box 47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69" name="Text Box 47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0" name="Text Box 47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1" name="Text Box 47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2" name="Text Box 47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3" name="Text Box 47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4" name="Text Box 47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5" name="Text Box 47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6" name="Text Box 47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7" name="Text Box 47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8" name="Text Box 47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79" name="Text Box 47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0" name="Text Box 47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1" name="Text Box 47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2" name="Text Box 47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3" name="Text Box 47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4" name="Text Box 47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5" name="Text Box 47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6" name="Text Box 47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7" name="Text Box 47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8" name="Text Box 47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89" name="Text Box 47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0" name="Text Box 47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1" name="Text Box 47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2" name="Text Box 47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3" name="Text Box 47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4" name="Text Box 47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5" name="Text Box 47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6" name="Text Box 47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7" name="Text Box 47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8" name="Text Box 47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4999" name="Text Box 47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0" name="Text Box 47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1" name="Text Box 47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2" name="Text Box 47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3" name="Text Box 47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4" name="Text Box 47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5" name="Text Box 47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6" name="Text Box 47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7" name="Text Box 47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8" name="Text Box 47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09" name="Text Box 47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0" name="Text Box 47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1" name="Text Box 47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2" name="Text Box 47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3" name="Text Box 47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4" name="Text Box 47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5" name="Text Box 47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6" name="Text Box 47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7" name="Text Box 47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8" name="Text Box 47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19" name="Text Box 47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0" name="Text Box 47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1" name="Text Box 47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2" name="Text Box 47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3" name="Text Box 47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4" name="Text Box 47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5" name="Text Box 47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6" name="Text Box 47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7" name="Text Box 47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8" name="Text Box 47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29" name="Text Box 47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0" name="Text Box 47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1" name="Text Box 47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2" name="Text Box 47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3" name="Text Box 47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4" name="Text Box 47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5" name="Text Box 47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6" name="Text Box 47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7" name="Text Box 47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8" name="Text Box 48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39" name="Text Box 48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0" name="Text Box 48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1" name="Text Box 48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2" name="Text Box 48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3" name="Text Box 48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4" name="Text Box 48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5" name="Text Box 48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6" name="Text Box 48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7" name="Text Box 48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8" name="Text Box 48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49" name="Text Box 48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0" name="Text Box 48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1" name="Text Box 48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2" name="Text Box 48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3" name="Text Box 48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4" name="Text Box 48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5" name="Text Box 48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6" name="Text Box 48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7" name="Text Box 48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8" name="Text Box 48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59" name="Text Box 48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0" name="Text Box 48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1" name="Text Box 48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2" name="Text Box 48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3" name="Text Box 48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4" name="Text Box 48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5" name="Text Box 48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6" name="Text Box 48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7" name="Text Box 48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8" name="Text Box 48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69" name="Text Box 48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0" name="Text Box 48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1" name="Text Box 48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2" name="Text Box 48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3" name="Text Box 48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4" name="Text Box 48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5" name="Text Box 48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6" name="Text Box 48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7" name="Text Box 48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8" name="Text Box 48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79" name="Text Box 48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0" name="Text Box 48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1" name="Text Box 48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2" name="Text Box 48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3" name="Text Box 48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4" name="Text Box 48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5" name="Text Box 48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6" name="Text Box 48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7" name="Text Box 48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8" name="Text Box 48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89" name="Text Box 48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0" name="Text Box 48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1" name="Text Box 48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2" name="Text Box 48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3" name="Text Box 48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4" name="Text Box 48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5" name="Text Box 48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6" name="Text Box 48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7" name="Text Box 48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8" name="Text Box 48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099" name="Text Box 48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0" name="Text Box 48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1" name="Text Box 48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2" name="Text Box 48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3" name="Text Box 48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4" name="Text Box 48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5" name="Text Box 48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6" name="Text Box 48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7" name="Text Box 48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8" name="Text Box 48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09" name="Text Box 48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0" name="Text Box 48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1" name="Text Box 48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2" name="Text Box 48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3" name="Text Box 48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4" name="Text Box 48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5" name="Text Box 48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6" name="Text Box 48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7" name="Text Box 48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8" name="Text Box 48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19" name="Text Box 48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0" name="Text Box 48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1" name="Text Box 48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2" name="Text Box 48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3" name="Text Box 48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4" name="Text Box 48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5" name="Text Box 48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6" name="Text Box 48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7" name="Text Box 48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8" name="Text Box 48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29" name="Text Box 48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0" name="Text Box 48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1" name="Text Box 48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2" name="Text Box 48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3" name="Text Box 48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4" name="Text Box 48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5" name="Text Box 48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6" name="Text Box 48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7" name="Text Box 48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8" name="Text Box 49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39" name="Text Box 49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0" name="Text Box 49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1" name="Text Box 49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2" name="Text Box 49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3" name="Text Box 49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4" name="Text Box 49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5" name="Text Box 49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6" name="Text Box 49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7" name="Text Box 49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8" name="Text Box 49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49" name="Text Box 49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0" name="Text Box 49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1" name="Text Box 49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2" name="Text Box 49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3" name="Text Box 49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4" name="Text Box 49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5" name="Text Box 49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6" name="Text Box 49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7" name="Text Box 49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8" name="Text Box 49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59" name="Text Box 49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0" name="Text Box 49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1" name="Text Box 49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2" name="Text Box 49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3" name="Text Box 49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4" name="Text Box 49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5" name="Text Box 49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6" name="Text Box 49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7" name="Text Box 49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8" name="Text Box 49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69" name="Text Box 49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0" name="Text Box 49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1" name="Text Box 49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2" name="Text Box 49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3" name="Text Box 49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4" name="Text Box 49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5" name="Text Box 49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6" name="Text Box 49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7" name="Text Box 49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8" name="Text Box 49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79" name="Text Box 49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0" name="Text Box 49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1" name="Text Box 49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2" name="Text Box 49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3" name="Text Box 49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4" name="Text Box 49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5" name="Text Box 49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6" name="Text Box 49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7" name="Text Box 49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8" name="Text Box 49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89" name="Text Box 49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0" name="Text Box 49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1" name="Text Box 49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2" name="Text Box 49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3" name="Text Box 49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4" name="Text Box 49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5" name="Text Box 49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6" name="Text Box 49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7" name="Text Box 49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8" name="Text Box 49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199" name="Text Box 49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0" name="Text Box 49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1" name="Text Box 49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2" name="Text Box 49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3" name="Text Box 49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4" name="Text Box 49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5" name="Text Box 49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6" name="Text Box 49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7" name="Text Box 49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8" name="Text Box 49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09" name="Text Box 49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0" name="Text Box 49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1" name="Text Box 49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2" name="Text Box 49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3" name="Text Box 49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4" name="Text Box 49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5" name="Text Box 49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6" name="Text Box 49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7" name="Text Box 49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8" name="Text Box 49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19" name="Text Box 49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0" name="Text Box 49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1" name="Text Box 49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2" name="Text Box 49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3" name="Text Box 49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4" name="Text Box 49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5" name="Text Box 49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6" name="Text Box 49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7" name="Text Box 49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8" name="Text Box 49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29" name="Text Box 49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0" name="Text Box 49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1" name="Text Box 49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2" name="Text Box 49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3" name="Text Box 49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4" name="Text Box 49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5" name="Text Box 49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6" name="Text Box 49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7" name="Text Box 49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8" name="Text Box 50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39" name="Text Box 50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0" name="Text Box 50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1" name="Text Box 50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2" name="Text Box 50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3" name="Text Box 50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4" name="Text Box 50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5" name="Text Box 50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6" name="Text Box 50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7" name="Text Box 50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8" name="Text Box 50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49" name="Text Box 50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0" name="Text Box 50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1" name="Text Box 50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2" name="Text Box 50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3" name="Text Box 50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4" name="Text Box 50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5" name="Text Box 50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6" name="Text Box 50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7" name="Text Box 50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8" name="Text Box 50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59" name="Text Box 50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0" name="Text Box 50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1" name="Text Box 50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2" name="Text Box 50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3" name="Text Box 50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4" name="Text Box 50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5" name="Text Box 50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6" name="Text Box 50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7" name="Text Box 50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8" name="Text Box 50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69" name="Text Box 50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0" name="Text Box 50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1" name="Text Box 50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2" name="Text Box 50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3" name="Text Box 50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4" name="Text Box 50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5" name="Text Box 50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6" name="Text Box 50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7" name="Text Box 50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8" name="Text Box 50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79" name="Text Box 50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0" name="Text Box 50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1" name="Text Box 50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2" name="Text Box 50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3" name="Text Box 50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4" name="Text Box 50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5" name="Text Box 50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6" name="Text Box 50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7" name="Text Box 50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8" name="Text Box 50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89" name="Text Box 50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0" name="Text Box 50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1" name="Text Box 50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2" name="Text Box 50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3" name="Text Box 50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4" name="Text Box 50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5" name="Text Box 50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6" name="Text Box 50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7" name="Text Box 50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8" name="Text Box 50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299" name="Text Box 50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0" name="Text Box 50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1" name="Text Box 50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2" name="Text Box 50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3" name="Text Box 50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4" name="Text Box 50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5" name="Text Box 50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6" name="Text Box 50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7" name="Text Box 50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8" name="Text Box 50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09" name="Text Box 50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0" name="Text Box 50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1" name="Text Box 50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2" name="Text Box 50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3" name="Text Box 50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4" name="Text Box 50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5" name="Text Box 50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6" name="Text Box 50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7" name="Text Box 50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8" name="Text Box 50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19" name="Text Box 50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0" name="Text Box 50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1" name="Text Box 50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2" name="Text Box 50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3" name="Text Box 50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4" name="Text Box 50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5" name="Text Box 50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6" name="Text Box 50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7" name="Text Box 50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8" name="Text Box 50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29" name="Text Box 50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0" name="Text Box 50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1" name="Text Box 50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2" name="Text Box 50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3" name="Text Box 50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4" name="Text Box 50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5" name="Text Box 50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6" name="Text Box 50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7" name="Text Box 50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8" name="Text Box 51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39" name="Text Box 51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0" name="Text Box 51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1" name="Text Box 51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2" name="Text Box 51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3" name="Text Box 51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4" name="Text Box 51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5" name="Text Box 51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6" name="Text Box 51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7" name="Text Box 51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8" name="Text Box 51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49" name="Text Box 51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0" name="Text Box 51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1" name="Text Box 51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2" name="Text Box 51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3" name="Text Box 51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4" name="Text Box 51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5" name="Text Box 51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6" name="Text Box 51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7" name="Text Box 51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8" name="Text Box 51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59" name="Text Box 51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0" name="Text Box 51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1" name="Text Box 51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2" name="Text Box 51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3" name="Text Box 51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4" name="Text Box 51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5" name="Text Box 51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6" name="Text Box 51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7" name="Text Box 51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8" name="Text Box 51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69" name="Text Box 51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0" name="Text Box 51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1" name="Text Box 51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2" name="Text Box 51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3" name="Text Box 51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4" name="Text Box 51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5" name="Text Box 51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6" name="Text Box 51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7" name="Text Box 51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8" name="Text Box 51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79" name="Text Box 51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0" name="Text Box 51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1" name="Text Box 51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2" name="Text Box 51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3" name="Text Box 51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4" name="Text Box 51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5" name="Text Box 51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6" name="Text Box 51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7" name="Text Box 51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8" name="Text Box 51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89" name="Text Box 51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0" name="Text Box 51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1" name="Text Box 51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2" name="Text Box 51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3" name="Text Box 51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4" name="Text Box 51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5" name="Text Box 51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6" name="Text Box 51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7" name="Text Box 51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8" name="Text Box 51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399" name="Text Box 51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0" name="Text Box 51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1" name="Text Box 51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2" name="Text Box 51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3" name="Text Box 51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4" name="Text Box 51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5" name="Text Box 51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6" name="Text Box 51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7" name="Text Box 51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8" name="Text Box 51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09" name="Text Box 51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0" name="Text Box 51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1" name="Text Box 51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2" name="Text Box 51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3" name="Text Box 51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4" name="Text Box 51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5" name="Text Box 51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6" name="Text Box 51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7" name="Text Box 51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8" name="Text Box 51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19" name="Text Box 51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0" name="Text Box 51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1" name="Text Box 51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2" name="Text Box 51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3" name="Text Box 51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4" name="Text Box 51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5" name="Text Box 51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6" name="Text Box 51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7" name="Text Box 51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8" name="Text Box 51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29" name="Text Box 51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0" name="Text Box 51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1" name="Text Box 51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2" name="Text Box 51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3" name="Text Box 51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4" name="Text Box 51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5" name="Text Box 51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6" name="Text Box 51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7" name="Text Box 51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8" name="Text Box 52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39" name="Text Box 52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0" name="Text Box 52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1" name="Text Box 52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2" name="Text Box 52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3" name="Text Box 52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4" name="Text Box 52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5" name="Text Box 52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6" name="Text Box 52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7" name="Text Box 52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8" name="Text Box 52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49" name="Text Box 52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0" name="Text Box 52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1" name="Text Box 52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2" name="Text Box 52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3" name="Text Box 52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4" name="Text Box 52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5" name="Text Box 52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6" name="Text Box 52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7" name="Text Box 52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8" name="Text Box 52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59" name="Text Box 52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0" name="Text Box 52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1" name="Text Box 52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2" name="Text Box 52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3" name="Text Box 52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4" name="Text Box 52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5" name="Text Box 52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6" name="Text Box 52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7" name="Text Box 52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8" name="Text Box 52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69" name="Text Box 52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0" name="Text Box 52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1" name="Text Box 52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2" name="Text Box 52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3" name="Text Box 52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4" name="Text Box 52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5" name="Text Box 52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6" name="Text Box 52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7" name="Text Box 52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8" name="Text Box 52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79" name="Text Box 52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0" name="Text Box 52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1" name="Text Box 52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2" name="Text Box 52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3" name="Text Box 52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4" name="Text Box 52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5" name="Text Box 52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6" name="Text Box 52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7" name="Text Box 52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8" name="Text Box 52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89" name="Text Box 52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0" name="Text Box 52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1" name="Text Box 52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2" name="Text Box 52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3" name="Text Box 52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4" name="Text Box 52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5" name="Text Box 52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6" name="Text Box 52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7" name="Text Box 52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8" name="Text Box 52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499" name="Text Box 52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0" name="Text Box 52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1" name="Text Box 52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2" name="Text Box 52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3" name="Text Box 52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4" name="Text Box 52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5" name="Text Box 52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6" name="Text Box 52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7" name="Text Box 52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8" name="Text Box 52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09" name="Text Box 52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0" name="Text Box 52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1" name="Text Box 52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2" name="Text Box 52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3" name="Text Box 52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4" name="Text Box 52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5" name="Text Box 52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6" name="Text Box 52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7" name="Text Box 52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8" name="Text Box 52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19" name="Text Box 52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0" name="Text Box 52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1" name="Text Box 52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2" name="Text Box 52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3" name="Text Box 52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4" name="Text Box 52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5" name="Text Box 52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6" name="Text Box 52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7" name="Text Box 52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8" name="Text Box 52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29" name="Text Box 52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0" name="Text Box 52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1" name="Text Box 52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2" name="Text Box 52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3" name="Text Box 52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4" name="Text Box 52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5" name="Text Box 52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6" name="Text Box 52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7" name="Text Box 52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8" name="Text Box 53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39" name="Text Box 53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0" name="Text Box 53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1" name="Text Box 53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2" name="Text Box 53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3" name="Text Box 53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4" name="Text Box 53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5" name="Text Box 53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6" name="Text Box 530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7" name="Text Box 530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8" name="Text Box 531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49" name="Text Box 531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0" name="Text Box 531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1" name="Text Box 531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2" name="Text Box 531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3" name="Text Box 531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4" name="Text Box 531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5" name="Text Box 531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6" name="Text Box 531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7" name="Text Box 531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8" name="Text Box 532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59" name="Text Box 532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0" name="Text Box 532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1" name="Text Box 532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2" name="Text Box 532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3" name="Text Box 532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4" name="Text Box 532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5" name="Text Box 532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6" name="Text Box 532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7" name="Text Box 532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8" name="Text Box 533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69" name="Text Box 533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0" name="Text Box 533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1" name="Text Box 533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2" name="Text Box 533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3" name="Text Box 533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4" name="Text Box 533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5" name="Text Box 533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6" name="Text Box 533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7" name="Text Box 533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8" name="Text Box 534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79" name="Text Box 534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0" name="Text Box 534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1" name="Text Box 534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2" name="Text Box 534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3" name="Text Box 534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4" name="Text Box 534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5" name="Text Box 534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6" name="Text Box 534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7" name="Text Box 534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8" name="Text Box 535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89" name="Text Box 535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0" name="Text Box 535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1" name="Text Box 535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2" name="Text Box 535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3" name="Text Box 535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4" name="Text Box 535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5" name="Text Box 535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6" name="Text Box 535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7" name="Text Box 535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8" name="Text Box 536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599" name="Text Box 536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0" name="Text Box 536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1" name="Text Box 536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2" name="Text Box 536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3" name="Text Box 536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4" name="Text Box 536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5" name="Text Box 536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6" name="Text Box 536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7" name="Text Box 536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8" name="Text Box 537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09" name="Text Box 537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0" name="Text Box 537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1" name="Text Box 537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2" name="Text Box 537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3" name="Text Box 537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4" name="Text Box 537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5" name="Text Box 537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6" name="Text Box 537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7" name="Text Box 537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8" name="Text Box 538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19" name="Text Box 538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0" name="Text Box 538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1" name="Text Box 538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2" name="Text Box 538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3" name="Text Box 538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4" name="Text Box 538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5" name="Text Box 538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6" name="Text Box 538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7" name="Text Box 538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8" name="Text Box 539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29" name="Text Box 539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0" name="Text Box 539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1" name="Text Box 539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2" name="Text Box 539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3" name="Text Box 539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4" name="Text Box 539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5" name="Text Box 539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6" name="Text Box 5398"/>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7" name="Text Box 5399"/>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8" name="Text Box 5400"/>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39" name="Text Box 5401"/>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40" name="Text Box 5402"/>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41" name="Text Box 5403"/>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42" name="Text Box 5404"/>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43" name="Text Box 5405"/>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44" name="Text Box 5406"/>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19046</xdr:rowOff>
    </xdr:to>
    <xdr:sp macro="" textlink="">
      <xdr:nvSpPr>
        <xdr:cNvPr id="5645" name="Text Box 5407"/>
        <xdr:cNvSpPr txBox="1">
          <a:spLocks noChangeArrowheads="1"/>
        </xdr:cNvSpPr>
      </xdr:nvSpPr>
      <xdr:spPr bwMode="auto">
        <a:xfrm>
          <a:off x="4686300" y="61531500"/>
          <a:ext cx="85725" cy="209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46" name="Text Box 5427"/>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47" name="Text Box 5428"/>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48" name="Text Box 5429"/>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49" name="Text Box 5430"/>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0" name="Text Box 5431"/>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1" name="Text Box 5432"/>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2" name="Text Box 5433"/>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3" name="Text Box 5434"/>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4" name="Text Box 5435"/>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5" name="Text Box 5436"/>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6" name="Text Box 5437"/>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7" name="Text Box 5438"/>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8" name="Text Box 5439"/>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59" name="Text Box 5440"/>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0" name="Text Box 5441"/>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1" name="Text Box 5442"/>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2" name="Text Box 5443"/>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3" name="Text Box 5444"/>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4" name="Text Box 5445"/>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5" name="Text Box 5446"/>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6" name="Text Box 5447"/>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7" name="Text Box 5448"/>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8" name="Text Box 5449"/>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69" name="Text Box 5450"/>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0" name="Text Box 5451"/>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1" name="Text Box 5452"/>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2" name="Text Box 5453"/>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3" name="Text Box 5454"/>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4" name="Text Box 5455"/>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5" name="Text Box 5456"/>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6" name="Text Box 5457"/>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7" name="Text Box 5458"/>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8" name="Text Box 5459"/>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79" name="Text Box 5460"/>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80" name="Text Box 5461"/>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81" name="Text Box 5462"/>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82" name="Text Box 5463"/>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83" name="Text Box 5464"/>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84" name="Text Box 5465"/>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85" name="Text Box 5466"/>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86" name="Text Box 5467"/>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323</xdr:row>
      <xdr:rowOff>0</xdr:rowOff>
    </xdr:from>
    <xdr:to>
      <xdr:col>4</xdr:col>
      <xdr:colOff>85725</xdr:colOff>
      <xdr:row>324</xdr:row>
      <xdr:rowOff>19049</xdr:rowOff>
    </xdr:to>
    <xdr:sp macro="" textlink="">
      <xdr:nvSpPr>
        <xdr:cNvPr id="5687" name="Text Box 5468"/>
        <xdr:cNvSpPr txBox="1">
          <a:spLocks noChangeArrowheads="1"/>
        </xdr:cNvSpPr>
      </xdr:nvSpPr>
      <xdr:spPr bwMode="auto">
        <a:xfrm>
          <a:off x="4686300" y="6153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1</xdr:row>
      <xdr:rowOff>19050</xdr:rowOff>
    </xdr:to>
    <xdr:sp macro="" textlink="">
      <xdr:nvSpPr>
        <xdr:cNvPr id="2" name="Text Box 2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 name="Text Box 2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 name="Text Box 2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 name="Text Box 2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 name="Text Box 2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 name="Text Box 2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 name="Text Box 2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 name="Text Box 2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 name="Text Box 2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 name="Text Box 2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 name="Text Box 2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 name="Text Box 2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 name="Text Box 2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 name="Text Box 2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 name="Text Box 2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 name="Text Box 2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 name="Text Box 2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 name="Text Box 2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 name="Text Box 2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 name="Text Box 2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 name="Text Box 2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 name="Text Box 2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 name="Text Box 2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 name="Text Box 2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 name="Text Box 2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 name="Text Box 2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 name="Text Box 2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 name="Text Box 2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 name="Text Box 2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 name="Text Box 2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 name="Text Box 2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 name="Text Box 2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 name="Text Box 2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 name="Text Box 2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 name="Text Box 2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 name="Text Box 2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 name="Text Box 2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 name="Text Box 2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 name="Text Box 2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 name="Text Box 2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 name="Text Box 2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 name="Text Box 2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 name="Text Box 2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 name="Text Box 2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 name="Text Box 2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 name="Text Box 2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 name="Text Box 2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 name="Text Box 2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 name="Text Box 2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 name="Text Box 2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 name="Text Box 2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 name="Text Box 2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 name="Text Box 2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 name="Text Box 2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 name="Text Box 2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 name="Text Box 2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 name="Text Box 2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 name="Text Box 2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 name="Text Box 2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 name="Text Box 2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 name="Text Box 2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 name="Text Box 2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 name="Text Box 2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 name="Text Box 2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 name="Text Box 2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 name="Text Box 2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 name="Text Box 2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 name="Text Box 2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 name="Text Box 2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 name="Text Box 2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 name="Text Box 2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 name="Text Box 2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 name="Text Box 2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 name="Text Box 2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 name="Text Box 2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 name="Text Box 2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 name="Text Box 2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 name="Text Box 2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 name="Text Box 2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 name="Text Box 2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 name="Text Box 2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 name="Text Box 2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 name="Text Box 2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 name="Text Box 2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 name="Text Box 2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 name="Text Box 2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 name="Text Box 2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 name="Text Box 2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 name="Text Box 2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 name="Text Box 2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 name="Text Box 2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 name="Text Box 2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 name="Text Box 2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 name="Text Box 2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 name="Text Box 2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 name="Text Box 2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 name="Text Box 2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 name="Text Box 2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 name="Text Box 2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 name="Text Box 2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 name="Text Box 2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 name="Text Box 2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 name="Text Box 2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 name="Text Box 2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 name="Text Box 2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 name="Text Box 2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 name="Text Box 2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 name="Text Box 2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 name="Text Box 2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 name="Text Box 2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 name="Text Box 2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 name="Text Box 2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 name="Text Box 2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 name="Text Box 2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 name="Text Box 2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 name="Text Box 2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 name="Text Box 2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 name="Text Box 2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 name="Text Box 2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 name="Text Box 2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 name="Text Box 2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 name="Text Box 2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 name="Text Box 2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 name="Text Box 2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 name="Text Box 2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 name="Text Box 2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 name="Text Box 2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 name="Text Box 2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 name="Text Box 2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 name="Text Box 2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 name="Text Box 2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 name="Text Box 2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 name="Text Box 2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 name="Text Box 2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 name="Text Box 2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 name="Text Box 2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 name="Text Box 2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 name="Text Box 2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 name="Text Box 2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 name="Text Box 2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 name="Text Box 2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 name="Text Box 2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 name="Text Box 2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 name="Text Box 2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 name="Text Box 2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 name="Text Box 2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 name="Text Box 2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 name="Text Box 2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 name="Text Box 2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 name="Text Box 2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 name="Text Box 2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 name="Text Box 2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 name="Text Box 2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 name="Text Box 2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 name="Text Box 2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 name="Text Box 2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 name="Text Box 2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 name="Text Box 2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 name="Text Box 2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 name="Text Box 2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 name="Text Box 2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 name="Text Box 2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 name="Text Box 2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 name="Text Box 2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 name="Text Box 2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 name="Text Box 2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 name="Text Box 2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 name="Text Box 2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 name="Text Box 2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 name="Text Box 2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 name="Text Box 2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 name="Text Box 2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 name="Text Box 2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 name="Text Box 2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 name="Text Box 2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 name="Text Box 2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 name="Text Box 2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 name="Text Box 2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 name="Text Box 2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 name="Text Box 2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 name="Text Box 2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 name="Text Box 2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 name="Text Box 2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 name="Text Box 2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 name="Text Box 2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 name="Text Box 2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 name="Text Box 2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 name="Text Box 2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 name="Text Box 2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 name="Text Box 2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 name="Text Box 2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 name="Text Box 2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 name="Text Box 2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 name="Text Box 2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 name="Text Box 2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 name="Text Box 2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 name="Text Box 2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 name="Text Box 2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 name="Text Box 2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 name="Text Box 2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 name="Text Box 2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 name="Text Box 2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 name="Text Box 2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 name="Text Box 2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 name="Text Box 2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 name="Text Box 2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 name="Text Box 2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 name="Text Box 2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 name="Text Box 2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 name="Text Box 2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 name="Text Box 2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 name="Text Box 2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 name="Text Box 2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 name="Text Box 2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 name="Text Box 2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 name="Text Box 2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 name="Text Box 2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 name="Text Box 2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 name="Text Box 2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 name="Text Box 2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 name="Text Box 2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 name="Text Box 2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 name="Text Box 2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 name="Text Box 2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 name="Text Box 2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 name="Text Box 2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 name="Text Box 2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 name="Text Box 2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 name="Text Box 2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 name="Text Box 2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 name="Text Box 2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 name="Text Box 2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 name="Text Box 2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 name="Text Box 2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 name="Text Box 2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 name="Text Box 2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 name="Text Box 2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 name="Text Box 2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 name="Text Box 2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 name="Text Box 2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 name="Text Box 2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 name="Text Box 2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 name="Text Box 2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 name="Text Box 2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 name="Text Box 2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 name="Text Box 2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 name="Text Box 2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 name="Text Box 2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 name="Text Box 2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 name="Text Box 2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 name="Text Box 2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 name="Text Box 2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 name="Text Box 2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 name="Text Box 2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 name="Text Box 2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 name="Text Box 2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 name="Text Box 2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 name="Text Box 2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 name="Text Box 2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 name="Text Box 2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 name="Text Box 2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 name="Text Box 2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 name="Text Box 2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 name="Text Box 2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 name="Text Box 2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 name="Text Box 2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 name="Text Box 2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 name="Text Box 2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 name="Text Box 2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 name="Text Box 2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 name="Text Box 2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 name="Text Box 2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 name="Text Box 2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 name="Text Box 2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 name="Text Box 2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 name="Text Box 2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 name="Text Box 2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 name="Text Box 2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 name="Text Box 2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 name="Text Box 2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 name="Text Box 2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3" name="Text Box 2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4" name="Text Box 2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5" name="Text Box 2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6" name="Text Box 2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7" name="Text Box 2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8" name="Text Box 2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9" name="Text Box 2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0" name="Text Box 2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1" name="Text Box 2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2" name="Text Box 2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3" name="Text Box 2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4" name="Text Box 2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5" name="Text Box 2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6" name="Text Box 2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7" name="Text Box 2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8" name="Text Box 2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99" name="Text Box 2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0" name="Text Box 2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1" name="Text Box 2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2" name="Text Box 2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3" name="Text Box 2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4" name="Text Box 2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5" name="Text Box 2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6" name="Text Box 2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7" name="Text Box 2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8" name="Text Box 2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09" name="Text Box 2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0" name="Text Box 2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1" name="Text Box 2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2" name="Text Box 2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3" name="Text Box 2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4" name="Text Box 2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5" name="Text Box 2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6" name="Text Box 2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7" name="Text Box 2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8" name="Text Box 2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19" name="Text Box 2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0" name="Text Box 2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1" name="Text Box 2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2" name="Text Box 2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3" name="Text Box 2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4" name="Text Box 2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5" name="Text Box 2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6" name="Text Box 2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7" name="Text Box 2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8" name="Text Box 2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29" name="Text Box 2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0" name="Text Box 2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1" name="Text Box 2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2" name="Text Box 2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3" name="Text Box 2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4" name="Text Box 2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5" name="Text Box 2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6" name="Text Box 2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7" name="Text Box 2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8" name="Text Box 2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39" name="Text Box 2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0" name="Text Box 2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1" name="Text Box 2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2" name="Text Box 2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3" name="Text Box 2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4" name="Text Box 2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5" name="Text Box 2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6" name="Text Box 2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7" name="Text Box 2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8" name="Text Box 2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49" name="Text Box 2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0" name="Text Box 2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1" name="Text Box 2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2" name="Text Box 2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3" name="Text Box 2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4" name="Text Box 2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5" name="Text Box 2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6" name="Text Box 2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7" name="Text Box 2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8" name="Text Box 2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59" name="Text Box 2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0" name="Text Box 2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1" name="Text Box 2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2" name="Text Box 2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3" name="Text Box 2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4" name="Text Box 2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5" name="Text Box 2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6" name="Text Box 2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7" name="Text Box 2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8" name="Text Box 2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69" name="Text Box 2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0" name="Text Box 2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1" name="Text Box 2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2" name="Text Box 2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3" name="Text Box 2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4" name="Text Box 3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5" name="Text Box 3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6" name="Text Box 3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7" name="Text Box 3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8" name="Text Box 3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79" name="Text Box 3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0" name="Text Box 3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1" name="Text Box 3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2" name="Text Box 3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3" name="Text Box 3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4" name="Text Box 3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5" name="Text Box 3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6" name="Text Box 3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7" name="Text Box 3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8" name="Text Box 3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89" name="Text Box 3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0" name="Text Box 3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1" name="Text Box 3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2" name="Text Box 3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3" name="Text Box 3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4" name="Text Box 3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5" name="Text Box 3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6" name="Text Box 3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7" name="Text Box 3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8" name="Text Box 3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399" name="Text Box 3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0" name="Text Box 3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1" name="Text Box 3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2" name="Text Box 3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3" name="Text Box 3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4" name="Text Box 3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5" name="Text Box 3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6" name="Text Box 3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7" name="Text Box 3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8" name="Text Box 3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09" name="Text Box 3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0" name="Text Box 3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1" name="Text Box 3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2" name="Text Box 3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3" name="Text Box 3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4" name="Text Box 3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5" name="Text Box 3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6" name="Text Box 3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7" name="Text Box 3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8" name="Text Box 3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19" name="Text Box 3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0" name="Text Box 3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1" name="Text Box 3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2" name="Text Box 3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3" name="Text Box 3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4" name="Text Box 3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5" name="Text Box 3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6" name="Text Box 3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7" name="Text Box 3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8" name="Text Box 3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29" name="Text Box 3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0" name="Text Box 3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1" name="Text Box 3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2" name="Text Box 3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3" name="Text Box 3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4" name="Text Box 3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5" name="Text Box 3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6" name="Text Box 3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7" name="Text Box 3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8" name="Text Box 3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39" name="Text Box 3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0" name="Text Box 3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1" name="Text Box 3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2" name="Text Box 3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3" name="Text Box 3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4" name="Text Box 3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5" name="Text Box 3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6" name="Text Box 3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7" name="Text Box 3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8" name="Text Box 3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49" name="Text Box 3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0" name="Text Box 3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1" name="Text Box 3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2" name="Text Box 3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3" name="Text Box 3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4" name="Text Box 3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5" name="Text Box 3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6" name="Text Box 3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7" name="Text Box 3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8" name="Text Box 3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59" name="Text Box 3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0" name="Text Box 3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1" name="Text Box 3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2" name="Text Box 3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3" name="Text Box 3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4" name="Text Box 3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5" name="Text Box 3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6" name="Text Box 3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7" name="Text Box 3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8" name="Text Box 3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69" name="Text Box 3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0" name="Text Box 3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1" name="Text Box 3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2" name="Text Box 3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3" name="Text Box 3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4" name="Text Box 3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5" name="Text Box 3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6" name="Text Box 3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7" name="Text Box 3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8" name="Text Box 3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79" name="Text Box 3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0" name="Text Box 3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1" name="Text Box 3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2" name="Text Box 3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3" name="Text Box 3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4" name="Text Box 3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5" name="Text Box 3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6" name="Text Box 3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7" name="Text Box 3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8" name="Text Box 3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89" name="Text Box 3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0" name="Text Box 3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1" name="Text Box 3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2" name="Text Box 3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3" name="Text Box 3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4" name="Text Box 3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5" name="Text Box 3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6" name="Text Box 3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7" name="Text Box 3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8" name="Text Box 3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499" name="Text Box 3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0" name="Text Box 3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1" name="Text Box 3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2" name="Text Box 3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3" name="Text Box 3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4" name="Text Box 3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5" name="Text Box 3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6" name="Text Box 3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7" name="Text Box 3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8" name="Text Box 3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09" name="Text Box 3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0" name="Text Box 3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1" name="Text Box 3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2" name="Text Box 3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3" name="Text Box 3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4" name="Text Box 3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5" name="Text Box 3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6" name="Text Box 3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7" name="Text Box 3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8" name="Text Box 3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19" name="Text Box 3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0" name="Text Box 3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1" name="Text Box 3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2" name="Text Box 3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3" name="Text Box 3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4" name="Text Box 3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5" name="Text Box 3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6" name="Text Box 3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7" name="Text Box 3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8" name="Text Box 3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29" name="Text Box 3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0" name="Text Box 3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1" name="Text Box 3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2" name="Text Box 3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3" name="Text Box 3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4" name="Text Box 3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5" name="Text Box 3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6" name="Text Box 3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7" name="Text Box 3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8" name="Text Box 3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39" name="Text Box 3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0" name="Text Box 3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1" name="Text Box 3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2" name="Text Box 3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3" name="Text Box 3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4" name="Text Box 3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5" name="Text Box 3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6" name="Text Box 3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7" name="Text Box 3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8" name="Text Box 3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49" name="Text Box 3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0" name="Text Box 3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1" name="Text Box 3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2" name="Text Box 3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3" name="Text Box 3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4" name="Text Box 3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5" name="Text Box 3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6" name="Text Box 3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7" name="Text Box 3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8" name="Text Box 3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59" name="Text Box 3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0" name="Text Box 3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1" name="Text Box 3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2" name="Text Box 3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3" name="Text Box 3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4" name="Text Box 3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5" name="Text Box 3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6" name="Text Box 3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7" name="Text Box 3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8" name="Text Box 3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69" name="Text Box 3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0" name="Text Box 3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1" name="Text Box 3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2" name="Text Box 3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3" name="Text Box 3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4" name="Text Box 3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5" name="Text Box 3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6" name="Text Box 3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7" name="Text Box 3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8" name="Text Box 3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79" name="Text Box 3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0" name="Text Box 3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1" name="Text Box 3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2" name="Text Box 3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3" name="Text Box 3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4" name="Text Box 3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5" name="Text Box 3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6" name="Text Box 3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7" name="Text Box 3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8" name="Text Box 3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89" name="Text Box 3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0" name="Text Box 3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1" name="Text Box 3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2" name="Text Box 3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3" name="Text Box 3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4" name="Text Box 3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5" name="Text Box 3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6" name="Text Box 3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7" name="Text Box 3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8" name="Text Box 3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599" name="Text Box 3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0" name="Text Box 3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1" name="Text Box 3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2" name="Text Box 3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3" name="Text Box 3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4" name="Text Box 3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5" name="Text Box 3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6" name="Text Box 3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7" name="Text Box 3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8" name="Text Box 3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09" name="Text Box 3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0" name="Text Box 3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1" name="Text Box 3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2" name="Text Box 3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3" name="Text Box 3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4" name="Text Box 3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5" name="Text Box 3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6" name="Text Box 3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7" name="Text Box 3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8" name="Text Box 3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19" name="Text Box 3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0" name="Text Box 3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1" name="Text Box 3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2" name="Text Box 3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3" name="Text Box 3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4" name="Text Box 3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5" name="Text Box 3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6" name="Text Box 3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7" name="Text Box 3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8" name="Text Box 3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29" name="Text Box 3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0" name="Text Box 3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1" name="Text Box 3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2" name="Text Box 3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3" name="Text Box 3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4" name="Text Box 3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5" name="Text Box 3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6" name="Text Box 3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7" name="Text Box 3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8" name="Text Box 3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39" name="Text Box 3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0" name="Text Box 3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1" name="Text Box 3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2" name="Text Box 3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3" name="Text Box 3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4" name="Text Box 3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5" name="Text Box 3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6" name="Text Box 3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7" name="Text Box 3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8" name="Text Box 3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49" name="Text Box 3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0" name="Text Box 3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1" name="Text Box 3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2" name="Text Box 3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3" name="Text Box 3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4" name="Text Box 3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5" name="Text Box 3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6" name="Text Box 3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7" name="Text Box 3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8" name="Text Box 3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59" name="Text Box 3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0" name="Text Box 3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1" name="Text Box 3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2" name="Text Box 3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3" name="Text Box 3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4" name="Text Box 3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5" name="Text Box 3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6" name="Text Box 3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7" name="Text Box 3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8" name="Text Box 3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69" name="Text Box 3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0" name="Text Box 3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1" name="Text Box 3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2" name="Text Box 3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3" name="Text Box 3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4" name="Text Box 3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5" name="Text Box 3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6" name="Text Box 3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7" name="Text Box 3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8" name="Text Box 3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79" name="Text Box 3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0" name="Text Box 3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1" name="Text Box 3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2" name="Text Box 3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3" name="Text Box 3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4" name="Text Box 3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5" name="Text Box 3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6" name="Text Box 3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7" name="Text Box 3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8" name="Text Box 3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89" name="Text Box 3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0" name="Text Box 3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1" name="Text Box 3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2" name="Text Box 3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3" name="Text Box 3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4" name="Text Box 3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5" name="Text Box 3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6" name="Text Box 3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7" name="Text Box 3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8" name="Text Box 3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699" name="Text Box 3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0" name="Text Box 3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1" name="Text Box 3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2" name="Text Box 3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3" name="Text Box 3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4" name="Text Box 3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5" name="Text Box 3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6" name="Text Box 3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7" name="Text Box 3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8" name="Text Box 3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09" name="Text Box 3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0" name="Text Box 3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1" name="Text Box 3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2" name="Text Box 3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3" name="Text Box 3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4" name="Text Box 3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5" name="Text Box 3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6" name="Text Box 3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7" name="Text Box 3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8" name="Text Box 3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19" name="Text Box 3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0" name="Text Box 3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1" name="Text Box 3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2" name="Text Box 3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3" name="Text Box 3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4" name="Text Box 3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5" name="Text Box 3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6" name="Text Box 3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7" name="Text Box 3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8" name="Text Box 3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29" name="Text Box 3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0" name="Text Box 3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1" name="Text Box 3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2" name="Text Box 3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3" name="Text Box 3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4" name="Text Box 3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5" name="Text Box 3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6" name="Text Box 3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7" name="Text Box 3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8" name="Text Box 3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39" name="Text Box 3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0" name="Text Box 3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1" name="Text Box 3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2" name="Text Box 3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3" name="Text Box 3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4" name="Text Box 3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5" name="Text Box 3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6" name="Text Box 3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7" name="Text Box 3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8" name="Text Box 3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49" name="Text Box 3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0" name="Text Box 3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1" name="Text Box 3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2" name="Text Box 3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3" name="Text Box 3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4" name="Text Box 3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5" name="Text Box 3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6" name="Text Box 3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7" name="Text Box 3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8" name="Text Box 3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59" name="Text Box 3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0" name="Text Box 3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1" name="Text Box 3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2" name="Text Box 3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3" name="Text Box 3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4" name="Text Box 3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5" name="Text Box 3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6" name="Text Box 3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7" name="Text Box 3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8" name="Text Box 3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69" name="Text Box 3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0" name="Text Box 3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1" name="Text Box 3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2" name="Text Box 3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3" name="Text Box 3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4" name="Text Box 3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5" name="Text Box 3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6" name="Text Box 3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7" name="Text Box 3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8" name="Text Box 3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79" name="Text Box 3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0" name="Text Box 3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1" name="Text Box 3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2" name="Text Box 3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3" name="Text Box 3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4" name="Text Box 3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5" name="Text Box 3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6" name="Text Box 3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7" name="Text Box 3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8" name="Text Box 3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89" name="Text Box 3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0" name="Text Box 3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1" name="Text Box 3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2" name="Text Box 3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3" name="Text Box 3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4" name="Text Box 3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5" name="Text Box 3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6" name="Text Box 3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7" name="Text Box 3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8" name="Text Box 3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799" name="Text Box 3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0" name="Text Box 3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1" name="Text Box 3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2" name="Text Box 3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3" name="Text Box 3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4" name="Text Box 3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5" name="Text Box 3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6" name="Text Box 3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7" name="Text Box 3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8" name="Text Box 3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09" name="Text Box 3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0" name="Text Box 3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1" name="Text Box 3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2" name="Text Box 3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3" name="Text Box 3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4" name="Text Box 3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5" name="Text Box 3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6" name="Text Box 3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7" name="Text Box 3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8" name="Text Box 3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19" name="Text Box 3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0" name="Text Box 3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1" name="Text Box 3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2" name="Text Box 3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3" name="Text Box 3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4" name="Text Box 3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5" name="Text Box 3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6" name="Text Box 3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7" name="Text Box 3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8" name="Text Box 3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29" name="Text Box 3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0" name="Text Box 3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1" name="Text Box 3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2" name="Text Box 3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3" name="Text Box 3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4" name="Text Box 3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5" name="Text Box 3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6" name="Text Box 3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7" name="Text Box 3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8" name="Text Box 3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39" name="Text Box 3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0" name="Text Box 3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1" name="Text Box 3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2" name="Text Box 3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3" name="Text Box 3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4" name="Text Box 3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5" name="Text Box 3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6" name="Text Box 3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7" name="Text Box 3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8" name="Text Box 3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49" name="Text Box 3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0" name="Text Box 3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1" name="Text Box 3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2" name="Text Box 3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3" name="Text Box 3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4" name="Text Box 3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5" name="Text Box 3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6" name="Text Box 3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7" name="Text Box 3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8" name="Text Box 3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59" name="Text Box 3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0" name="Text Box 3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1" name="Text Box 3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2" name="Text Box 3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3" name="Text Box 3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4" name="Text Box 3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5" name="Text Box 3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6" name="Text Box 3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7" name="Text Box 3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8" name="Text Box 3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69" name="Text Box 3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0" name="Text Box 3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1" name="Text Box 3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2" name="Text Box 3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3" name="Text Box 3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4" name="Text Box 3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5" name="Text Box 3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6" name="Text Box 3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7" name="Text Box 3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8" name="Text Box 3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79" name="Text Box 3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0" name="Text Box 3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1" name="Text Box 3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2" name="Text Box 3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3" name="Text Box 3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4" name="Text Box 3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5" name="Text Box 3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6" name="Text Box 3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7" name="Text Box 3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8" name="Text Box 3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89" name="Text Box 3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0" name="Text Box 3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1" name="Text Box 3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2" name="Text Box 3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3" name="Text Box 3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4" name="Text Box 3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5" name="Text Box 3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6" name="Text Box 3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7" name="Text Box 3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8" name="Text Box 3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899" name="Text Box 3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0" name="Text Box 3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1" name="Text Box 3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2" name="Text Box 3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3" name="Text Box 3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4" name="Text Box 3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5" name="Text Box 3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6" name="Text Box 3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7" name="Text Box 3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8" name="Text Box 3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09" name="Text Box 3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0" name="Text Box 3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1" name="Text Box 3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2" name="Text Box 3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3" name="Text Box 3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4" name="Text Box 3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5" name="Text Box 3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6" name="Text Box 3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7" name="Text Box 3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8" name="Text Box 3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19" name="Text Box 3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0" name="Text Box 3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1" name="Text Box 3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2" name="Text Box 3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3" name="Text Box 3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4" name="Text Box 3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5" name="Text Box 3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6" name="Text Box 3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7" name="Text Box 3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8" name="Text Box 3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29" name="Text Box 3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0" name="Text Box 3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1" name="Text Box 3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2" name="Text Box 3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3" name="Text Box 3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4" name="Text Box 3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5" name="Text Box 3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6" name="Text Box 3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7" name="Text Box 3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8" name="Text Box 3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39" name="Text Box 3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0" name="Text Box 3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1" name="Text Box 3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2" name="Text Box 3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3" name="Text Box 3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4" name="Text Box 3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5" name="Text Box 3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6" name="Text Box 3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7" name="Text Box 3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8" name="Text Box 3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49" name="Text Box 3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0" name="Text Box 3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1" name="Text Box 3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2" name="Text Box 3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3" name="Text Box 3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4" name="Text Box 3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5" name="Text Box 3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6" name="Text Box 3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7" name="Text Box 3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8" name="Text Box 3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59" name="Text Box 3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0" name="Text Box 3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1" name="Text Box 3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2" name="Text Box 3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3" name="Text Box 3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4" name="Text Box 3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5" name="Text Box 3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6" name="Text Box 3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7" name="Text Box 3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8" name="Text Box 3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69" name="Text Box 3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0" name="Text Box 3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1" name="Text Box 3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2" name="Text Box 3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3" name="Text Box 3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4" name="Text Box 3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5" name="Text Box 3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6" name="Text Box 3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7" name="Text Box 3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8" name="Text Box 3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79" name="Text Box 3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0" name="Text Box 3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1" name="Text Box 3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2" name="Text Box 3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3" name="Text Box 3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4" name="Text Box 3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5" name="Text Box 3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6" name="Text Box 3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7" name="Text Box 3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8" name="Text Box 3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89" name="Text Box 3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0" name="Text Box 3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1" name="Text Box 3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2" name="Text Box 3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3" name="Text Box 3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4" name="Text Box 3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5" name="Text Box 3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6" name="Text Box 3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7" name="Text Box 3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8" name="Text Box 3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999" name="Text Box 3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0" name="Text Box 3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1" name="Text Box 3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2" name="Text Box 3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3" name="Text Box 3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4" name="Text Box 3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5" name="Text Box 3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6" name="Text Box 3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7" name="Text Box 3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8" name="Text Box 3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09" name="Text Box 3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0" name="Text Box 3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1" name="Text Box 3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2" name="Text Box 3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3" name="Text Box 3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4" name="Text Box 3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5" name="Text Box 3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6" name="Text Box 3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7" name="Text Box 3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8" name="Text Box 3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19" name="Text Box 3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0" name="Text Box 3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1" name="Text Box 3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2" name="Text Box 3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3" name="Text Box 3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4" name="Text Box 3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5" name="Text Box 3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6" name="Text Box 3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7" name="Text Box 3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8" name="Text Box 3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29" name="Text Box 3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0" name="Text Box 3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1" name="Text Box 3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2" name="Text Box 3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3" name="Text Box 3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4" name="Text Box 3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5" name="Text Box 3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6" name="Text Box 3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7" name="Text Box 3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8" name="Text Box 3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39" name="Text Box 3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0" name="Text Box 3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1" name="Text Box 3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2" name="Text Box 3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3" name="Text Box 3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4" name="Text Box 3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5" name="Text Box 3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6" name="Text Box 3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7" name="Text Box 3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8" name="Text Box 3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49" name="Text Box 3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0" name="Text Box 3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1" name="Text Box 3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2" name="Text Box 3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3" name="Text Box 3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4" name="Text Box 3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5" name="Text Box 3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6" name="Text Box 3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7" name="Text Box 3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8" name="Text Box 3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59" name="Text Box 3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0" name="Text Box 3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1" name="Text Box 3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2" name="Text Box 3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3" name="Text Box 3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4" name="Text Box 3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5" name="Text Box 3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6" name="Text Box 3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7" name="Text Box 3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8" name="Text Box 3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69" name="Text Box 3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0" name="Text Box 3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1" name="Text Box 3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2" name="Text Box 3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3" name="Text Box 3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4" name="Text Box 3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5" name="Text Box 3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6" name="Text Box 3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7" name="Text Box 3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8" name="Text Box 3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79" name="Text Box 3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0" name="Text Box 3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1" name="Text Box 3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2" name="Text Box 3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3" name="Text Box 3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4" name="Text Box 3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5" name="Text Box 3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6" name="Text Box 3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7" name="Text Box 3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8" name="Text Box 3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89" name="Text Box 3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0" name="Text Box 3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1" name="Text Box 3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2" name="Text Box 3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3" name="Text Box 3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4" name="Text Box 3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5" name="Text Box 3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6" name="Text Box 3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7" name="Text Box 3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8" name="Text Box 3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099" name="Text Box 3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0" name="Text Box 3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1" name="Text Box 3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2" name="Text Box 3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3" name="Text Box 3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4" name="Text Box 3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5" name="Text Box 3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6" name="Text Box 3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7" name="Text Box 3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8" name="Text Box 3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09" name="Text Box 3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0" name="Text Box 3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1" name="Text Box 3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2" name="Text Box 3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3" name="Text Box 3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4" name="Text Box 3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5" name="Text Box 3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6" name="Text Box 3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7" name="Text Box 3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8" name="Text Box 3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19" name="Text Box 3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0" name="Text Box 3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1" name="Text Box 3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2" name="Text Box 3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3" name="Text Box 3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4" name="Text Box 3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5" name="Text Box 3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6" name="Text Box 3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7" name="Text Box 3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8" name="Text Box 3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29" name="Text Box 3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0" name="Text Box 3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1" name="Text Box 3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2" name="Text Box 3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3" name="Text Box 3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4" name="Text Box 3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5" name="Text Box 3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6" name="Text Box 3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7" name="Text Box 3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8" name="Text Box 3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39" name="Text Box 3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0" name="Text Box 3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1" name="Text Box 3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2" name="Text Box 3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3" name="Text Box 3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4" name="Text Box 3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5" name="Text Box 3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6" name="Text Box 3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7" name="Text Box 3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8" name="Text Box 3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49" name="Text Box 3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0" name="Text Box 3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1" name="Text Box 3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2" name="Text Box 3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3" name="Text Box 3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4" name="Text Box 3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5" name="Text Box 3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6" name="Text Box 3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7" name="Text Box 3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8" name="Text Box 3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59" name="Text Box 3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0" name="Text Box 3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1" name="Text Box 3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2" name="Text Box 3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3" name="Text Box 3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4" name="Text Box 3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5" name="Text Box 3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6" name="Text Box 3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7" name="Text Box 3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8" name="Text Box 3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69" name="Text Box 3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0" name="Text Box 3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1" name="Text Box 3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2" name="Text Box 3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3" name="Text Box 3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4" name="Text Box 3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5" name="Text Box 3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6" name="Text Box 3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7" name="Text Box 3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8" name="Text Box 3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79" name="Text Box 3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0" name="Text Box 3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1" name="Text Box 3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2" name="Text Box 3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3" name="Text Box 3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4" name="Text Box 3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5" name="Text Box 3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6" name="Text Box 3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7" name="Text Box 3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8" name="Text Box 3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89" name="Text Box 3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0" name="Text Box 3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1" name="Text Box 3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2" name="Text Box 3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3" name="Text Box 3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4" name="Text Box 3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5" name="Text Box 3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6" name="Text Box 3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7" name="Text Box 3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8" name="Text Box 3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199" name="Text Box 3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0" name="Text Box 3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1" name="Text Box 3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2" name="Text Box 3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3" name="Text Box 3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4" name="Text Box 3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5" name="Text Box 3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6" name="Text Box 3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7" name="Text Box 3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8" name="Text Box 3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09" name="Text Box 3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0" name="Text Box 3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1" name="Text Box 3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2" name="Text Box 3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3" name="Text Box 3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4" name="Text Box 3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5" name="Text Box 3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6" name="Text Box 3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7" name="Text Box 3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8" name="Text Box 3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19" name="Text Box 3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0" name="Text Box 3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1" name="Text Box 3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2" name="Text Box 3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3" name="Text Box 3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4" name="Text Box 3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5" name="Text Box 3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6" name="Text Box 3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7" name="Text Box 3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8" name="Text Box 3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29" name="Text Box 3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0" name="Text Box 3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1" name="Text Box 3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2" name="Text Box 3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3" name="Text Box 3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4" name="Text Box 3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5" name="Text Box 3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6" name="Text Box 3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7" name="Text Box 3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8" name="Text Box 3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39" name="Text Box 3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0" name="Text Box 3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1" name="Text Box 3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2" name="Text Box 3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3" name="Text Box 3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4" name="Text Box 3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5" name="Text Box 3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6" name="Text Box 3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7" name="Text Box 3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8" name="Text Box 3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49" name="Text Box 3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0" name="Text Box 3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1" name="Text Box 3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2" name="Text Box 3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3" name="Text Box 3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4" name="Text Box 3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5" name="Text Box 3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6" name="Text Box 3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7" name="Text Box 3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8" name="Text Box 3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59" name="Text Box 3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0" name="Text Box 3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1" name="Text Box 3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2" name="Text Box 3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3" name="Text Box 3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4" name="Text Box 3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5" name="Text Box 3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6" name="Text Box 3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7" name="Text Box 3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8" name="Text Box 3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69" name="Text Box 3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0" name="Text Box 3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1" name="Text Box 3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2" name="Text Box 3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3" name="Text Box 3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4" name="Text Box 3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5" name="Text Box 3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6" name="Text Box 3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7" name="Text Box 3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8" name="Text Box 3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79" name="Text Box 3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0" name="Text Box 3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1" name="Text Box 3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2" name="Text Box 3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3" name="Text Box 3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4" name="Text Box 3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5" name="Text Box 3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6" name="Text Box 3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7" name="Text Box 3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8" name="Text Box 3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89" name="Text Box 3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0" name="Text Box 3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1" name="Text Box 3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2" name="Text Box 3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3" name="Text Box 3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4" name="Text Box 3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5" name="Text Box 3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6" name="Text Box 3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7" name="Text Box 3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8" name="Text Box 3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299" name="Text Box 3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0" name="Text Box 3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1" name="Text Box 3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2" name="Text Box 3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3" name="Text Box 3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4" name="Text Box 3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5" name="Text Box 3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6" name="Text Box 3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7" name="Text Box 3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8" name="Text Box 3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09" name="Text Box 3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0" name="Text Box 3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1" name="Text Box 3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2" name="Text Box 3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3" name="Text Box 3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4" name="Text Box 3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5" name="Text Box 3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6" name="Text Box 3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7" name="Text Box 3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8" name="Text Box 3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19" name="Text Box 3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0" name="Text Box 3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1" name="Text Box 3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2" name="Text Box 3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3" name="Text Box 3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4" name="Text Box 3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5" name="Text Box 3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6" name="Text Box 3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7" name="Text Box 3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8" name="Text Box 3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29" name="Text Box 3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0" name="Text Box 3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1" name="Text Box 3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2" name="Text Box 3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3" name="Text Box 3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4" name="Text Box 3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5" name="Text Box 3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6" name="Text Box 3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7" name="Text Box 3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8" name="Text Box 3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39" name="Text Box 3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0" name="Text Box 3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1" name="Text Box 3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2" name="Text Box 3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3" name="Text Box 3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4" name="Text Box 3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5" name="Text Box 3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6" name="Text Box 3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7" name="Text Box 3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8" name="Text Box 3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49" name="Text Box 3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0" name="Text Box 3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1" name="Text Box 3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2" name="Text Box 3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3" name="Text Box 3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4" name="Text Box 3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5" name="Text Box 3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6" name="Text Box 3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7" name="Text Box 3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8" name="Text Box 3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59" name="Text Box 3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0" name="Text Box 3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1" name="Text Box 3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2" name="Text Box 3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3" name="Text Box 3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4" name="Text Box 3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5" name="Text Box 3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6" name="Text Box 3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7" name="Text Box 3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8" name="Text Box 3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69" name="Text Box 3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0" name="Text Box 3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1" name="Text Box 3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2" name="Text Box 3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3" name="Text Box 3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4" name="Text Box 4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5" name="Text Box 4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6" name="Text Box 4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7" name="Text Box 4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8" name="Text Box 4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79" name="Text Box 4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0" name="Text Box 4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1" name="Text Box 4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2" name="Text Box 4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3" name="Text Box 4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4" name="Text Box 4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5" name="Text Box 4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6" name="Text Box 4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7" name="Text Box 4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8" name="Text Box 4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89" name="Text Box 4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0" name="Text Box 4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1" name="Text Box 4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2" name="Text Box 4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3" name="Text Box 4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4" name="Text Box 4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5" name="Text Box 4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6" name="Text Box 4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7" name="Text Box 4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8" name="Text Box 4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399" name="Text Box 4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0" name="Text Box 4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1" name="Text Box 4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2" name="Text Box 4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3" name="Text Box 4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4" name="Text Box 4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5" name="Text Box 4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6" name="Text Box 4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7" name="Text Box 4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8" name="Text Box 4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09" name="Text Box 4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0" name="Text Box 4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1" name="Text Box 4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2" name="Text Box 4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3" name="Text Box 4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4" name="Text Box 4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5" name="Text Box 4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6" name="Text Box 4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7" name="Text Box 4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8" name="Text Box 4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19" name="Text Box 4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0" name="Text Box 4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1" name="Text Box 4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2" name="Text Box 4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3" name="Text Box 4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4" name="Text Box 4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5" name="Text Box 4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6" name="Text Box 4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7" name="Text Box 4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8" name="Text Box 4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29" name="Text Box 4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0" name="Text Box 4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1" name="Text Box 4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2" name="Text Box 4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3" name="Text Box 4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4" name="Text Box 4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5" name="Text Box 4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6" name="Text Box 4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7" name="Text Box 4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8" name="Text Box 4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39" name="Text Box 4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0" name="Text Box 4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1" name="Text Box 4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2" name="Text Box 4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3" name="Text Box 4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4" name="Text Box 4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5" name="Text Box 4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6" name="Text Box 4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7" name="Text Box 4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8" name="Text Box 4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49" name="Text Box 4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0" name="Text Box 4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1" name="Text Box 4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2" name="Text Box 4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3" name="Text Box 4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4" name="Text Box 4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5" name="Text Box 4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6" name="Text Box 4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7" name="Text Box 4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8" name="Text Box 4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59" name="Text Box 4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0" name="Text Box 4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1" name="Text Box 4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2" name="Text Box 4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3" name="Text Box 4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4" name="Text Box 4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5" name="Text Box 4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6" name="Text Box 4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7" name="Text Box 4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8" name="Text Box 4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69" name="Text Box 4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0" name="Text Box 4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1" name="Text Box 4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2" name="Text Box 4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3" name="Text Box 4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4" name="Text Box 4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5" name="Text Box 4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6" name="Text Box 4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7" name="Text Box 4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8" name="Text Box 4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79" name="Text Box 4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0" name="Text Box 4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1" name="Text Box 4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2" name="Text Box 4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3" name="Text Box 4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4" name="Text Box 4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5" name="Text Box 4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6" name="Text Box 4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7" name="Text Box 4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8" name="Text Box 4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89" name="Text Box 4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0" name="Text Box 4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1" name="Text Box 4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2" name="Text Box 4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3" name="Text Box 4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4" name="Text Box 4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5" name="Text Box 4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6" name="Text Box 4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7" name="Text Box 4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8" name="Text Box 4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499" name="Text Box 4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0" name="Text Box 4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1" name="Text Box 4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2" name="Text Box 4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3" name="Text Box 4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4" name="Text Box 4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5" name="Text Box 4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6" name="Text Box 4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7" name="Text Box 4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8" name="Text Box 4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09" name="Text Box 4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0" name="Text Box 4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1" name="Text Box 4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2" name="Text Box 4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3" name="Text Box 4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4" name="Text Box 4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5" name="Text Box 4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6" name="Text Box 4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7" name="Text Box 4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8" name="Text Box 4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19" name="Text Box 4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0" name="Text Box 4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1" name="Text Box 4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2" name="Text Box 4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3" name="Text Box 4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4" name="Text Box 4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5" name="Text Box 4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6" name="Text Box 4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7" name="Text Box 4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8" name="Text Box 4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29" name="Text Box 4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0" name="Text Box 4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1" name="Text Box 4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2" name="Text Box 4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3" name="Text Box 4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4" name="Text Box 4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5" name="Text Box 4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6" name="Text Box 4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7" name="Text Box 4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8" name="Text Box 4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39" name="Text Box 4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0" name="Text Box 4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1" name="Text Box 4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2" name="Text Box 4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3" name="Text Box 4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4" name="Text Box 4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5" name="Text Box 4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6" name="Text Box 4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7" name="Text Box 4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8" name="Text Box 4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49" name="Text Box 4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0" name="Text Box 4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1" name="Text Box 4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2" name="Text Box 4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3" name="Text Box 4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4" name="Text Box 4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5" name="Text Box 4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6" name="Text Box 4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7" name="Text Box 4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8" name="Text Box 4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59" name="Text Box 4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0" name="Text Box 4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1" name="Text Box 4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2" name="Text Box 4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3" name="Text Box 4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4" name="Text Box 4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5" name="Text Box 4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6" name="Text Box 4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7" name="Text Box 4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8" name="Text Box 4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69" name="Text Box 4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0" name="Text Box 4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1" name="Text Box 4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2" name="Text Box 4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3" name="Text Box 4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4" name="Text Box 4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5" name="Text Box 4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6" name="Text Box 4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7" name="Text Box 4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8" name="Text Box 4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79" name="Text Box 4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0" name="Text Box 4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1" name="Text Box 4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2" name="Text Box 4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3" name="Text Box 4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4" name="Text Box 4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5" name="Text Box 4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6" name="Text Box 4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7" name="Text Box 4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8" name="Text Box 4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89" name="Text Box 4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0" name="Text Box 4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1" name="Text Box 4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2" name="Text Box 4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3" name="Text Box 4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4" name="Text Box 4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5" name="Text Box 4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6" name="Text Box 4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7" name="Text Box 4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8" name="Text Box 4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599" name="Text Box 4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0" name="Text Box 4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1" name="Text Box 4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2" name="Text Box 4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3" name="Text Box 4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4" name="Text Box 4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5" name="Text Box 4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6" name="Text Box 4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7" name="Text Box 4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8" name="Text Box 4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09" name="Text Box 4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0" name="Text Box 4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1" name="Text Box 4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2" name="Text Box 4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3" name="Text Box 4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4" name="Text Box 4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5" name="Text Box 4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6" name="Text Box 4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7" name="Text Box 4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8" name="Text Box 4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19" name="Text Box 4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0" name="Text Box 4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1" name="Text Box 4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2" name="Text Box 4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3" name="Text Box 4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4" name="Text Box 4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5" name="Text Box 4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6" name="Text Box 4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7" name="Text Box 4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8" name="Text Box 4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29" name="Text Box 4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0" name="Text Box 4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1" name="Text Box 4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2" name="Text Box 4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3" name="Text Box 4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4" name="Text Box 4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5" name="Text Box 4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6" name="Text Box 4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7" name="Text Box 4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8" name="Text Box 4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39" name="Text Box 4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0" name="Text Box 4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1" name="Text Box 4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2" name="Text Box 4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3" name="Text Box 4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4" name="Text Box 4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5" name="Text Box 4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6" name="Text Box 4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7" name="Text Box 4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8" name="Text Box 4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49" name="Text Box 4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0" name="Text Box 4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1" name="Text Box 4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2" name="Text Box 4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3" name="Text Box 4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4" name="Text Box 4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5" name="Text Box 4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6" name="Text Box 4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7" name="Text Box 4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8" name="Text Box 4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59" name="Text Box 4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0" name="Text Box 4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1" name="Text Box 4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2" name="Text Box 4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3" name="Text Box 4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4" name="Text Box 4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5" name="Text Box 4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6" name="Text Box 4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7" name="Text Box 4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8" name="Text Box 4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69" name="Text Box 4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0" name="Text Box 4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1" name="Text Box 4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2" name="Text Box 4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3" name="Text Box 4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4" name="Text Box 4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5" name="Text Box 4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6" name="Text Box 4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7" name="Text Box 4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8" name="Text Box 4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79" name="Text Box 4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0" name="Text Box 4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1" name="Text Box 4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2" name="Text Box 4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3" name="Text Box 4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4" name="Text Box 4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5" name="Text Box 4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6" name="Text Box 4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7" name="Text Box 4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8" name="Text Box 4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89" name="Text Box 4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0" name="Text Box 4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1" name="Text Box 4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2" name="Text Box 4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3" name="Text Box 4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4" name="Text Box 4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5" name="Text Box 4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6" name="Text Box 4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7" name="Text Box 4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8" name="Text Box 4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699" name="Text Box 4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0" name="Text Box 4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1" name="Text Box 4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2" name="Text Box 4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3" name="Text Box 4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4" name="Text Box 4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5" name="Text Box 4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6" name="Text Box 4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7" name="Text Box 4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8" name="Text Box 4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09" name="Text Box 4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0" name="Text Box 4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1" name="Text Box 4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2" name="Text Box 4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3" name="Text Box 4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4" name="Text Box 4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5" name="Text Box 4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6" name="Text Box 4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7" name="Text Box 4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8" name="Text Box 4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19" name="Text Box 4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0" name="Text Box 4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1" name="Text Box 4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2" name="Text Box 4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3" name="Text Box 4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4" name="Text Box 4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5" name="Text Box 4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6" name="Text Box 4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7" name="Text Box 4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8" name="Text Box 4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29" name="Text Box 4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0" name="Text Box 4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1" name="Text Box 4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2" name="Text Box 4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3" name="Text Box 4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4" name="Text Box 4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5" name="Text Box 4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6" name="Text Box 4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7" name="Text Box 4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8" name="Text Box 4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39" name="Text Box 4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0" name="Text Box 4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1" name="Text Box 4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2" name="Text Box 4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3" name="Text Box 4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4" name="Text Box 4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5" name="Text Box 4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6" name="Text Box 4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7" name="Text Box 4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8" name="Text Box 4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49" name="Text Box 4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0" name="Text Box 4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1" name="Text Box 4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2" name="Text Box 4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3" name="Text Box 4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4" name="Text Box 4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5" name="Text Box 4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6" name="Text Box 4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7" name="Text Box 4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8" name="Text Box 4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59" name="Text Box 4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0" name="Text Box 4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1" name="Text Box 4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2" name="Text Box 4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3" name="Text Box 4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4" name="Text Box 4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5" name="Text Box 4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6" name="Text Box 4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7" name="Text Box 4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8" name="Text Box 4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69" name="Text Box 4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0" name="Text Box 4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1" name="Text Box 4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2" name="Text Box 4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3" name="Text Box 4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4" name="Text Box 4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5" name="Text Box 4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6" name="Text Box 4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7" name="Text Box 4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8" name="Text Box 4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79" name="Text Box 4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0" name="Text Box 4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1" name="Text Box 4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2" name="Text Box 44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3" name="Text Box 44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4" name="Text Box 44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5" name="Text Box 44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6" name="Text Box 44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7" name="Text Box 44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8" name="Text Box 44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89" name="Text Box 44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0" name="Text Box 44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1" name="Text Box 44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2" name="Text Box 44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3" name="Text Box 44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4" name="Text Box 44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5" name="Text Box 44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6" name="Text Box 44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7" name="Text Box 44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8" name="Text Box 44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799" name="Text Box 44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0" name="Text Box 44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1" name="Text Box 4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2" name="Text Box 4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3" name="Text Box 4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4" name="Text Box 4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5" name="Text Box 4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6" name="Text Box 4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7" name="Text Box 4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8" name="Text Box 4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09" name="Text Box 4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0" name="Text Box 4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1" name="Text Box 4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2" name="Text Box 4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3" name="Text Box 4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4" name="Text Box 4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5" name="Text Box 4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6" name="Text Box 4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7" name="Text Box 4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8" name="Text Box 4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19" name="Text Box 4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0" name="Text Box 4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1" name="Text Box 4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2" name="Text Box 4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3" name="Text Box 4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4" name="Text Box 4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5" name="Text Box 4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6" name="Text Box 4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7" name="Text Box 4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8" name="Text Box 4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29" name="Text Box 4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0" name="Text Box 4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1" name="Text Box 4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2" name="Text Box 4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3" name="Text Box 4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4" name="Text Box 4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5" name="Text Box 4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6" name="Text Box 4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7" name="Text Box 4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8" name="Text Box 4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39" name="Text Box 4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0" name="Text Box 4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1" name="Text Box 4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2" name="Text Box 4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3" name="Text Box 44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4" name="Text Box 44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5" name="Text Box 44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6" name="Text Box 44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7" name="Text Box 44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8" name="Text Box 44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49" name="Text Box 44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0" name="Text Box 44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1" name="Text Box 44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2" name="Text Box 44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3" name="Text Box 44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4" name="Text Box 44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5" name="Text Box 44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6" name="Text Box 44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7" name="Text Box 44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8" name="Text Box 44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59" name="Text Box 44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0" name="Text Box 44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1" name="Text Box 44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2" name="Text Box 44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3" name="Text Box 44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4" name="Text Box 44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5" name="Text Box 44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6" name="Text Box 44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7" name="Text Box 44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8" name="Text Box 44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69" name="Text Box 44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0" name="Text Box 44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1" name="Text Box 44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2" name="Text Box 44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3" name="Text Box 44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4" name="Text Box 45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5" name="Text Box 45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6" name="Text Box 45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7" name="Text Box 45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8" name="Text Box 45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79" name="Text Box 45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0" name="Text Box 45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1" name="Text Box 45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2" name="Text Box 45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3" name="Text Box 45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4" name="Text Box 45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5" name="Text Box 45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6" name="Text Box 45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7" name="Text Box 45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8" name="Text Box 45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89" name="Text Box 45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0" name="Text Box 45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1" name="Text Box 45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2" name="Text Box 45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3" name="Text Box 45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4" name="Text Box 45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5" name="Text Box 45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6" name="Text Box 45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7" name="Text Box 45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8" name="Text Box 45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899" name="Text Box 45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0" name="Text Box 45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1" name="Text Box 45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2" name="Text Box 45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3" name="Text Box 45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4" name="Text Box 45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5" name="Text Box 45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6" name="Text Box 45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7" name="Text Box 45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8" name="Text Box 45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09" name="Text Box 45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0" name="Text Box 45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1" name="Text Box 45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2" name="Text Box 45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3" name="Text Box 45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4" name="Text Box 45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5" name="Text Box 45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6" name="Text Box 45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7" name="Text Box 45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8" name="Text Box 45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19" name="Text Box 45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0" name="Text Box 45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1" name="Text Box 45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2" name="Text Box 45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3" name="Text Box 45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4" name="Text Box 45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5" name="Text Box 45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6" name="Text Box 45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7" name="Text Box 45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8" name="Text Box 45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29" name="Text Box 45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0" name="Text Box 45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1" name="Text Box 45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2" name="Text Box 45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3" name="Text Box 45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4" name="Text Box 45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5" name="Text Box 45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6" name="Text Box 45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7" name="Text Box 45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8" name="Text Box 45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39" name="Text Box 45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0" name="Text Box 45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1" name="Text Box 45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2" name="Text Box 45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3" name="Text Box 45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4" name="Text Box 45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5" name="Text Box 45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6" name="Text Box 45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7" name="Text Box 45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8" name="Text Box 45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49" name="Text Box 45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0" name="Text Box 45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1" name="Text Box 45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2" name="Text Box 45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3" name="Text Box 45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4" name="Text Box 45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5" name="Text Box 45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6" name="Text Box 45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7" name="Text Box 45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8" name="Text Box 45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59" name="Text Box 45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0" name="Text Box 45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1" name="Text Box 45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2" name="Text Box 45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3" name="Text Box 45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4" name="Text Box 45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5" name="Text Box 45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6" name="Text Box 45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7" name="Text Box 45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8" name="Text Box 45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69" name="Text Box 45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0" name="Text Box 45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1" name="Text Box 45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2" name="Text Box 45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3" name="Text Box 45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4" name="Text Box 46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5" name="Text Box 46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6" name="Text Box 46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7" name="Text Box 46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8" name="Text Box 46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79" name="Text Box 46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0" name="Text Box 46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1" name="Text Box 46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2" name="Text Box 46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3" name="Text Box 46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4" name="Text Box 46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5" name="Text Box 46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6" name="Text Box 46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7" name="Text Box 46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8" name="Text Box 46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89" name="Text Box 46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0" name="Text Box 46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1" name="Text Box 46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2" name="Text Box 46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3" name="Text Box 46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4" name="Text Box 46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5" name="Text Box 46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6" name="Text Box 46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7" name="Text Box 46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8" name="Text Box 46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1999" name="Text Box 46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0" name="Text Box 46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1" name="Text Box 46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2" name="Text Box 46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3" name="Text Box 46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4" name="Text Box 46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5" name="Text Box 46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6" name="Text Box 46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7" name="Text Box 46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8" name="Text Box 46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09" name="Text Box 46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0" name="Text Box 46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1" name="Text Box 46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2" name="Text Box 46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3" name="Text Box 46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4" name="Text Box 46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5" name="Text Box 46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6" name="Text Box 46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7" name="Text Box 46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8" name="Text Box 46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19" name="Text Box 46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0" name="Text Box 46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1" name="Text Box 46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2" name="Text Box 46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3" name="Text Box 46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4" name="Text Box 46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5" name="Text Box 46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6" name="Text Box 46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7" name="Text Box 46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8" name="Text Box 46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29" name="Text Box 46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0" name="Text Box 46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1" name="Text Box 46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2" name="Text Box 46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3" name="Text Box 46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4" name="Text Box 46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5" name="Text Box 46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6" name="Text Box 46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7" name="Text Box 46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8" name="Text Box 46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39" name="Text Box 46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0" name="Text Box 46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1" name="Text Box 46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2" name="Text Box 46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3" name="Text Box 46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4" name="Text Box 46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5" name="Text Box 46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6" name="Text Box 46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7" name="Text Box 46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8" name="Text Box 46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49" name="Text Box 46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0" name="Text Box 46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1" name="Text Box 46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2" name="Text Box 46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3" name="Text Box 46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4" name="Text Box 46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5" name="Text Box 46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6" name="Text Box 46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7" name="Text Box 46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8" name="Text Box 46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59" name="Text Box 46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0" name="Text Box 46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1" name="Text Box 46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2" name="Text Box 46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3" name="Text Box 46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4" name="Text Box 46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5" name="Text Box 46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6" name="Text Box 46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7" name="Text Box 46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8" name="Text Box 46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69" name="Text Box 46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0" name="Text Box 46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1" name="Text Box 46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2" name="Text Box 46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3" name="Text Box 46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4" name="Text Box 47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5" name="Text Box 47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6" name="Text Box 47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7" name="Text Box 47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8" name="Text Box 47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79" name="Text Box 47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0" name="Text Box 47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1" name="Text Box 47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2" name="Text Box 47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3" name="Text Box 47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4" name="Text Box 47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5" name="Text Box 47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6" name="Text Box 47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7" name="Text Box 47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8" name="Text Box 47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89" name="Text Box 47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0" name="Text Box 47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1" name="Text Box 47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2" name="Text Box 47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3" name="Text Box 47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4" name="Text Box 47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5" name="Text Box 47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6" name="Text Box 47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7" name="Text Box 47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8" name="Text Box 47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099" name="Text Box 47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0" name="Text Box 47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1" name="Text Box 47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2" name="Text Box 47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3" name="Text Box 47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4" name="Text Box 47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5" name="Text Box 47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6" name="Text Box 47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7" name="Text Box 47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8" name="Text Box 47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09" name="Text Box 47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0" name="Text Box 47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1" name="Text Box 47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2" name="Text Box 47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3" name="Text Box 47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4" name="Text Box 47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5" name="Text Box 47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6" name="Text Box 47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7" name="Text Box 47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8" name="Text Box 47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19" name="Text Box 47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0" name="Text Box 47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1" name="Text Box 47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2" name="Text Box 47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3" name="Text Box 47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4" name="Text Box 47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5" name="Text Box 47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6" name="Text Box 47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7" name="Text Box 47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8" name="Text Box 47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29" name="Text Box 47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0" name="Text Box 47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1" name="Text Box 47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2" name="Text Box 47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3" name="Text Box 47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4" name="Text Box 47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5" name="Text Box 47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6" name="Text Box 47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7" name="Text Box 47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8" name="Text Box 47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39" name="Text Box 47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0" name="Text Box 47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1" name="Text Box 47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2" name="Text Box 47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3" name="Text Box 47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4" name="Text Box 47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5" name="Text Box 47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6" name="Text Box 47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7" name="Text Box 47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8" name="Text Box 47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49" name="Text Box 47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0" name="Text Box 47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1" name="Text Box 47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2" name="Text Box 47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3" name="Text Box 47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4" name="Text Box 47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5" name="Text Box 47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6" name="Text Box 47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7" name="Text Box 47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8" name="Text Box 47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59" name="Text Box 47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0" name="Text Box 47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1" name="Text Box 47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2" name="Text Box 47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3" name="Text Box 47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4" name="Text Box 47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5" name="Text Box 47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6" name="Text Box 47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7" name="Text Box 47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8" name="Text Box 47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69" name="Text Box 47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0" name="Text Box 47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1" name="Text Box 47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2" name="Text Box 47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3" name="Text Box 47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4" name="Text Box 48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5" name="Text Box 48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6" name="Text Box 48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7" name="Text Box 48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8" name="Text Box 48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79" name="Text Box 48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0" name="Text Box 48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1" name="Text Box 48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2" name="Text Box 48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3" name="Text Box 48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4" name="Text Box 48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5" name="Text Box 48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6" name="Text Box 48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7" name="Text Box 48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8" name="Text Box 48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89" name="Text Box 48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0" name="Text Box 48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1" name="Text Box 48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2" name="Text Box 48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3" name="Text Box 48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4" name="Text Box 48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5" name="Text Box 48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6" name="Text Box 48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7" name="Text Box 48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8" name="Text Box 48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199" name="Text Box 48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0" name="Text Box 48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1" name="Text Box 48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2" name="Text Box 48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3" name="Text Box 48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4" name="Text Box 48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5" name="Text Box 48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6" name="Text Box 48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7" name="Text Box 48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8" name="Text Box 48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09" name="Text Box 48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0" name="Text Box 48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1" name="Text Box 48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2" name="Text Box 48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3" name="Text Box 48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4" name="Text Box 48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5" name="Text Box 48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6" name="Text Box 48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7" name="Text Box 48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8" name="Text Box 48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19" name="Text Box 48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0" name="Text Box 48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1" name="Text Box 48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2" name="Text Box 48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3" name="Text Box 48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4" name="Text Box 48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5" name="Text Box 48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6" name="Text Box 48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7" name="Text Box 48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8" name="Text Box 48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29" name="Text Box 48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0" name="Text Box 48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1" name="Text Box 48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2" name="Text Box 48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3" name="Text Box 48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4" name="Text Box 48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5" name="Text Box 48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6" name="Text Box 48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7" name="Text Box 48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8" name="Text Box 48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39" name="Text Box 48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0" name="Text Box 48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1" name="Text Box 48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2" name="Text Box 48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3" name="Text Box 48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4" name="Text Box 48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5" name="Text Box 48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6" name="Text Box 48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7" name="Text Box 48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8" name="Text Box 48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49" name="Text Box 48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0" name="Text Box 48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1" name="Text Box 48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2" name="Text Box 48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3" name="Text Box 48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4" name="Text Box 48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5" name="Text Box 48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6" name="Text Box 48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7" name="Text Box 48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8" name="Text Box 48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59" name="Text Box 48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0" name="Text Box 48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1" name="Text Box 48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2" name="Text Box 48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3" name="Text Box 48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4" name="Text Box 48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5" name="Text Box 48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6" name="Text Box 48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7" name="Text Box 48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8" name="Text Box 48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69" name="Text Box 48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0" name="Text Box 48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1" name="Text Box 48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2" name="Text Box 48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3" name="Text Box 48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4" name="Text Box 49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5" name="Text Box 49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6" name="Text Box 49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7" name="Text Box 49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8" name="Text Box 49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79" name="Text Box 49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0" name="Text Box 49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1" name="Text Box 49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2" name="Text Box 49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3" name="Text Box 49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4" name="Text Box 49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5" name="Text Box 49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6" name="Text Box 49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7" name="Text Box 49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8" name="Text Box 49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89" name="Text Box 49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0" name="Text Box 49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1" name="Text Box 49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2" name="Text Box 49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3" name="Text Box 49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4" name="Text Box 49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5" name="Text Box 49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6" name="Text Box 49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7" name="Text Box 49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8" name="Text Box 49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299" name="Text Box 49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0" name="Text Box 49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1" name="Text Box 49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2" name="Text Box 49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3" name="Text Box 49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4" name="Text Box 49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5" name="Text Box 49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6" name="Text Box 49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7" name="Text Box 49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8" name="Text Box 49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09" name="Text Box 49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0" name="Text Box 49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1" name="Text Box 49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2" name="Text Box 49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3" name="Text Box 49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4" name="Text Box 49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5" name="Text Box 49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6" name="Text Box 49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7" name="Text Box 49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8" name="Text Box 49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19" name="Text Box 49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0" name="Text Box 49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1" name="Text Box 49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2" name="Text Box 49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3" name="Text Box 49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4" name="Text Box 49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5" name="Text Box 49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6" name="Text Box 49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7" name="Text Box 49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8" name="Text Box 49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29" name="Text Box 49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0" name="Text Box 49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1" name="Text Box 49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2" name="Text Box 49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3" name="Text Box 49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4" name="Text Box 49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5" name="Text Box 49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6" name="Text Box 49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7" name="Text Box 49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8" name="Text Box 49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39" name="Text Box 49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0" name="Text Box 49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1" name="Text Box 49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2" name="Text Box 49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3" name="Text Box 49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4" name="Text Box 49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5" name="Text Box 49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6" name="Text Box 49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7" name="Text Box 49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8" name="Text Box 49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49" name="Text Box 49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0" name="Text Box 49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1" name="Text Box 49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2" name="Text Box 49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3" name="Text Box 49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4" name="Text Box 49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5" name="Text Box 49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6" name="Text Box 49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7" name="Text Box 49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8" name="Text Box 49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59" name="Text Box 49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0" name="Text Box 49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1" name="Text Box 49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2" name="Text Box 49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3" name="Text Box 49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4" name="Text Box 49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5" name="Text Box 49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6" name="Text Box 49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7" name="Text Box 49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8" name="Text Box 49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69" name="Text Box 49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0" name="Text Box 49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1" name="Text Box 49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2" name="Text Box 49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3" name="Text Box 49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4" name="Text Box 50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5" name="Text Box 50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6" name="Text Box 50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7" name="Text Box 50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8" name="Text Box 50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79" name="Text Box 50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0" name="Text Box 50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1" name="Text Box 50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2" name="Text Box 50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3" name="Text Box 50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4" name="Text Box 50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5" name="Text Box 50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6" name="Text Box 50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7" name="Text Box 50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8" name="Text Box 50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89" name="Text Box 50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0" name="Text Box 50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1" name="Text Box 50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2" name="Text Box 50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3" name="Text Box 50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4" name="Text Box 50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5" name="Text Box 50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6" name="Text Box 50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7" name="Text Box 50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8" name="Text Box 50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399" name="Text Box 50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0" name="Text Box 50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1" name="Text Box 50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2" name="Text Box 50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3" name="Text Box 50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4" name="Text Box 50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5" name="Text Box 50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6" name="Text Box 50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7" name="Text Box 50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8" name="Text Box 50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09" name="Text Box 50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0" name="Text Box 50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1" name="Text Box 50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2" name="Text Box 50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3" name="Text Box 50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4" name="Text Box 50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5" name="Text Box 50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6" name="Text Box 50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7" name="Text Box 50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8" name="Text Box 50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19" name="Text Box 50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0" name="Text Box 50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1" name="Text Box 50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2" name="Text Box 50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3" name="Text Box 50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4" name="Text Box 50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5" name="Text Box 50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6" name="Text Box 50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7" name="Text Box 50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8" name="Text Box 50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29" name="Text Box 50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0" name="Text Box 50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1" name="Text Box 50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2" name="Text Box 50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3" name="Text Box 50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4" name="Text Box 50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5" name="Text Box 50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6" name="Text Box 50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7" name="Text Box 50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8" name="Text Box 50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39" name="Text Box 50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0" name="Text Box 50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1" name="Text Box 50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2" name="Text Box 50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3" name="Text Box 50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4" name="Text Box 50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5" name="Text Box 50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6" name="Text Box 50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7" name="Text Box 50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8" name="Text Box 50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49" name="Text Box 50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0" name="Text Box 50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1" name="Text Box 50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2" name="Text Box 50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3" name="Text Box 50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4" name="Text Box 50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5" name="Text Box 50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6" name="Text Box 50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7" name="Text Box 50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8" name="Text Box 50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59" name="Text Box 50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0" name="Text Box 50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1" name="Text Box 50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2" name="Text Box 50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3" name="Text Box 50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4" name="Text Box 50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5" name="Text Box 50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6" name="Text Box 50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7" name="Text Box 50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8" name="Text Box 50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69" name="Text Box 50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0" name="Text Box 50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1" name="Text Box 50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2" name="Text Box 50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3" name="Text Box 50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4" name="Text Box 51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5" name="Text Box 51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6" name="Text Box 51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7" name="Text Box 51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8" name="Text Box 51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79" name="Text Box 51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0" name="Text Box 51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1" name="Text Box 51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2" name="Text Box 51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3" name="Text Box 51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4" name="Text Box 51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5" name="Text Box 51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6" name="Text Box 51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7" name="Text Box 51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8" name="Text Box 51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89" name="Text Box 51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0" name="Text Box 51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1" name="Text Box 51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2" name="Text Box 51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3" name="Text Box 51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4" name="Text Box 51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5" name="Text Box 51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6" name="Text Box 51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7" name="Text Box 51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8" name="Text Box 51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499" name="Text Box 51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0" name="Text Box 51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1" name="Text Box 51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2" name="Text Box 51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3" name="Text Box 51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4" name="Text Box 51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5" name="Text Box 51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6" name="Text Box 51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7" name="Text Box 51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8" name="Text Box 51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09" name="Text Box 51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0" name="Text Box 51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1" name="Text Box 51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2" name="Text Box 51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3" name="Text Box 51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4" name="Text Box 51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5" name="Text Box 51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6" name="Text Box 51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7" name="Text Box 51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8" name="Text Box 51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19" name="Text Box 51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0" name="Text Box 51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1" name="Text Box 51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2" name="Text Box 51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3" name="Text Box 51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4" name="Text Box 51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5" name="Text Box 51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6" name="Text Box 51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7" name="Text Box 51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8" name="Text Box 51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29" name="Text Box 51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0" name="Text Box 51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1" name="Text Box 51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2" name="Text Box 51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3" name="Text Box 51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4" name="Text Box 51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5" name="Text Box 51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6" name="Text Box 51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7" name="Text Box 51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8" name="Text Box 51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39" name="Text Box 51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0" name="Text Box 51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1" name="Text Box 51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2" name="Text Box 51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3" name="Text Box 51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4" name="Text Box 51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5" name="Text Box 51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6" name="Text Box 51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7" name="Text Box 51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8" name="Text Box 51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49" name="Text Box 51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0" name="Text Box 51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1" name="Text Box 51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2" name="Text Box 51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3" name="Text Box 51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4" name="Text Box 51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5" name="Text Box 51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6" name="Text Box 51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7" name="Text Box 51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8" name="Text Box 51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59" name="Text Box 51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0" name="Text Box 51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1" name="Text Box 51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2" name="Text Box 51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3" name="Text Box 51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4" name="Text Box 51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5" name="Text Box 51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6" name="Text Box 51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7" name="Text Box 51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8" name="Text Box 51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69" name="Text Box 51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0" name="Text Box 51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1" name="Text Box 51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2" name="Text Box 51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3" name="Text Box 51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4" name="Text Box 52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5" name="Text Box 52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6" name="Text Box 52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7" name="Text Box 52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8" name="Text Box 52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79" name="Text Box 52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0" name="Text Box 52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1" name="Text Box 52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2" name="Text Box 52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3" name="Text Box 52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4" name="Text Box 52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5" name="Text Box 52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6" name="Text Box 52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7" name="Text Box 52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8" name="Text Box 52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89" name="Text Box 52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0" name="Text Box 52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1" name="Text Box 52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2" name="Text Box 52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3" name="Text Box 52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4" name="Text Box 52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5" name="Text Box 52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6" name="Text Box 52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7" name="Text Box 52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8" name="Text Box 52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599" name="Text Box 52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0" name="Text Box 52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1" name="Text Box 52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2" name="Text Box 52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3" name="Text Box 52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4" name="Text Box 52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5" name="Text Box 52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6" name="Text Box 52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7" name="Text Box 52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8" name="Text Box 52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09" name="Text Box 52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0" name="Text Box 52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1" name="Text Box 52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2" name="Text Box 52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3" name="Text Box 52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4" name="Text Box 52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5" name="Text Box 52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6" name="Text Box 52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7" name="Text Box 52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8" name="Text Box 52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19" name="Text Box 52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0" name="Text Box 52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1" name="Text Box 52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2" name="Text Box 52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3" name="Text Box 52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4" name="Text Box 52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5" name="Text Box 52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6" name="Text Box 52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7" name="Text Box 52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8" name="Text Box 52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29" name="Text Box 52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0" name="Text Box 52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1" name="Text Box 52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2" name="Text Box 52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3" name="Text Box 52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4" name="Text Box 52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5" name="Text Box 52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6" name="Text Box 52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7" name="Text Box 52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8" name="Text Box 52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39" name="Text Box 52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0" name="Text Box 52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1" name="Text Box 52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2" name="Text Box 52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3" name="Text Box 52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4" name="Text Box 52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5" name="Text Box 52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6" name="Text Box 52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7" name="Text Box 52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8" name="Text Box 52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49" name="Text Box 52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0" name="Text Box 52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1" name="Text Box 52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2" name="Text Box 52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3" name="Text Box 52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4" name="Text Box 52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5" name="Text Box 52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6" name="Text Box 52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7" name="Text Box 52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8" name="Text Box 52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59" name="Text Box 52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0" name="Text Box 52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1" name="Text Box 52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2" name="Text Box 52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3" name="Text Box 52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4" name="Text Box 52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5" name="Text Box 52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6" name="Text Box 52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7" name="Text Box 52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8" name="Text Box 52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69" name="Text Box 52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0" name="Text Box 52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1" name="Text Box 52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2" name="Text Box 52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3" name="Text Box 52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4" name="Text Box 53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5" name="Text Box 53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6" name="Text Box 53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7" name="Text Box 53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8" name="Text Box 53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79" name="Text Box 53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0" name="Text Box 53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1" name="Text Box 53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2" name="Text Box 530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3" name="Text Box 530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4" name="Text Box 531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5" name="Text Box 531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6" name="Text Box 531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7" name="Text Box 531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8" name="Text Box 531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89" name="Text Box 531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0" name="Text Box 531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1" name="Text Box 531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2" name="Text Box 531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3" name="Text Box 531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4" name="Text Box 532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5" name="Text Box 532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6" name="Text Box 532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7" name="Text Box 532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8" name="Text Box 532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699" name="Text Box 532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0" name="Text Box 532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1" name="Text Box 53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2" name="Text Box 53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3" name="Text Box 53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4" name="Text Box 53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5" name="Text Box 53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6" name="Text Box 53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7" name="Text Box 53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8" name="Text Box 53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09" name="Text Box 53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0" name="Text Box 53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1" name="Text Box 53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2" name="Text Box 53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3" name="Text Box 53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4" name="Text Box 53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5" name="Text Box 53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6" name="Text Box 53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7" name="Text Box 53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8" name="Text Box 53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19" name="Text Box 53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0" name="Text Box 53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1" name="Text Box 53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2" name="Text Box 53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3" name="Text Box 53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4" name="Text Box 53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5" name="Text Box 53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6" name="Text Box 53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7" name="Text Box 53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8" name="Text Box 53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29" name="Text Box 53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0" name="Text Box 53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1" name="Text Box 53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2" name="Text Box 53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3" name="Text Box 53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4" name="Text Box 53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5" name="Text Box 53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6" name="Text Box 53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7" name="Text Box 53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8" name="Text Box 53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39" name="Text Box 53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0" name="Text Box 53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1" name="Text Box 53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2" name="Text Box 53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3" name="Text Box 536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4" name="Text Box 537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5" name="Text Box 537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6" name="Text Box 537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7" name="Text Box 537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8" name="Text Box 537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49" name="Text Box 537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0" name="Text Box 537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1" name="Text Box 537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2" name="Text Box 537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3" name="Text Box 537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4" name="Text Box 538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5" name="Text Box 538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6" name="Text Box 538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7" name="Text Box 538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8" name="Text Box 538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59" name="Text Box 538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0" name="Text Box 538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1" name="Text Box 538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2" name="Text Box 538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3" name="Text Box 538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4" name="Text Box 539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5" name="Text Box 539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6" name="Text Box 539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7" name="Text Box 539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8" name="Text Box 539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69" name="Text Box 539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0" name="Text Box 539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1" name="Text Box 539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2" name="Text Box 539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3" name="Text Box 539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4" name="Text Box 540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5" name="Text Box 540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6" name="Text Box 540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7" name="Text Box 540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8" name="Text Box 540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79" name="Text Box 540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0" name="Text Box 540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1" name="Text Box 540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2" name="Text Box 542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3" name="Text Box 542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4" name="Text Box 542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5" name="Text Box 543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6" name="Text Box 543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7" name="Text Box 543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8" name="Text Box 543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89" name="Text Box 543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0" name="Text Box 543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1" name="Text Box 543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2" name="Text Box 543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3" name="Text Box 543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4" name="Text Box 543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5" name="Text Box 544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6" name="Text Box 544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7" name="Text Box 544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8" name="Text Box 544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799" name="Text Box 544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0" name="Text Box 544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1" name="Text Box 544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2" name="Text Box 544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3" name="Text Box 544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4" name="Text Box 544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5" name="Text Box 545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6" name="Text Box 545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7" name="Text Box 545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8" name="Text Box 545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09" name="Text Box 545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0" name="Text Box 545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1" name="Text Box 545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2" name="Text Box 545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3" name="Text Box 545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4" name="Text Box 5459"/>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5" name="Text Box 5460"/>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6" name="Text Box 5461"/>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7" name="Text Box 5462"/>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8" name="Text Box 5463"/>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19" name="Text Box 5464"/>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0" name="Text Box 5465"/>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1" name="Text Box 5466"/>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2" name="Text Box 5467"/>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1</xdr:row>
      <xdr:rowOff>19050</xdr:rowOff>
    </xdr:to>
    <xdr:sp macro="" textlink="">
      <xdr:nvSpPr>
        <xdr:cNvPr id="2823" name="Text Box 5468"/>
        <xdr:cNvSpPr txBox="1">
          <a:spLocks noChangeArrowheads="1"/>
        </xdr:cNvSpPr>
      </xdr:nvSpPr>
      <xdr:spPr bwMode="auto">
        <a:xfrm>
          <a:off x="4686300" y="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24" name="Text Box 377"/>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25" name="Text Box 378"/>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26" name="Text Box 379"/>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27" name="Text Box 380"/>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28" name="Text Box 381"/>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29" name="Text Box 382"/>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30" name="Text Box 383"/>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31" name="Text Box 384"/>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32" name="Text Box 385"/>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33" name="Text Box 386"/>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34" name="Text Box 387"/>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245</xdr:row>
      <xdr:rowOff>0</xdr:rowOff>
    </xdr:from>
    <xdr:to>
      <xdr:col>4</xdr:col>
      <xdr:colOff>85725</xdr:colOff>
      <xdr:row>246</xdr:row>
      <xdr:rowOff>328</xdr:rowOff>
    </xdr:to>
    <xdr:sp macro="" textlink="">
      <xdr:nvSpPr>
        <xdr:cNvPr id="2835" name="Text Box 388"/>
        <xdr:cNvSpPr txBox="1">
          <a:spLocks noChangeArrowheads="1"/>
        </xdr:cNvSpPr>
      </xdr:nvSpPr>
      <xdr:spPr bwMode="auto">
        <a:xfrm>
          <a:off x="4686300" y="46672500"/>
          <a:ext cx="85725" cy="19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36" name="Text Box 389"/>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37" name="Text Box 390"/>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38" name="Text Box 391"/>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39" name="Text Box 392"/>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40" name="Text Box 393"/>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41" name="Text Box 394"/>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42" name="Text Box 395"/>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43" name="Text Box 396"/>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44" name="Text Box 397"/>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246</xdr:row>
      <xdr:rowOff>0</xdr:rowOff>
    </xdr:from>
    <xdr:to>
      <xdr:col>4</xdr:col>
      <xdr:colOff>85725</xdr:colOff>
      <xdr:row>247</xdr:row>
      <xdr:rowOff>333</xdr:rowOff>
    </xdr:to>
    <xdr:sp macro="" textlink="">
      <xdr:nvSpPr>
        <xdr:cNvPr id="2845" name="Text Box 398"/>
        <xdr:cNvSpPr txBox="1">
          <a:spLocks noChangeArrowheads="1"/>
        </xdr:cNvSpPr>
      </xdr:nvSpPr>
      <xdr:spPr bwMode="auto">
        <a:xfrm>
          <a:off x="4686300" y="46863000"/>
          <a:ext cx="85725" cy="1908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800600" y="190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800600" y="38100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xdr:row>
      <xdr:rowOff>0</xdr:rowOff>
    </xdr:from>
    <xdr:ext cx="85725" cy="205408"/>
    <xdr:sp macro="" textlink="">
      <xdr:nvSpPr>
        <xdr:cNvPr id="24"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4"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5"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6"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7"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8"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9"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0"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1"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2"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3"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4"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5"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6"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7"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8"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9"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0"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1"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2"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3"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4"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5"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6"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7"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8"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9"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0"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1"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2"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3"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4"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5"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6"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7"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8"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9"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0"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1"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2"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3"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4"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5"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6"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7"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8"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9"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0"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1"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2"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3"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4"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5"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6"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7"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8"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9"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0"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1"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2"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3"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4"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5"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6"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7"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8"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9"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0"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1"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2"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3"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4"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5"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6"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7"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8"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9"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0"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1"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2"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3"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4"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5"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6"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7"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8"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9"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0"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1"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2"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3"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4"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5"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6"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7"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8"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9"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0"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1"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2"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3"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4"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5"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6"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7"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8"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9"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0"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1"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2"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3"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4"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5"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6"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7"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8"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9"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0"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1"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2"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3"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4"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5"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6"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7"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8"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9"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0"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1"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2"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3"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4"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5"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6"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7"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8"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9"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0"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1"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2"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3"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4"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5"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6"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7"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8"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9"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0"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1"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2"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3"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4"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5"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 name="Text Box 4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 name="Text Box 4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 name="Text Box 4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 name="Text Box 5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 name="Text Box 5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 name="Text Box 5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 name="Text Box 5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 name="Text Box 5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 name="Text Box 5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 name="Text Box 5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 name="Text Box 5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 name="Text Box 5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 name="Text Box 5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 name="Text Box 6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 name="Text Box 6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 name="Text Box 6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 name="Text Box 6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 name="Text Box 6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 name="Text Box 6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 name="Text Box 6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 name="Text Box 6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 name="Text Box 6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 name="Text Box 6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 name="Text Box 7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 name="Text Box 7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 name="Text Box 7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 name="Text Box 7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 name="Text Box 7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 name="Text Box 7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 name="Text Box 7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 name="Text Box 7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 name="Text Box 7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 name="Text Box 7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 name="Text Box 8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 name="Text Box 8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 name="Text Box 8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 name="Text Box 8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 name="Text Box 8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 name="Text Box 8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 name="Text Box 8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6" name="Text Box 8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7" name="Text Box 8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8"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9"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0"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1"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2"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3"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4"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5"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6"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7"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8"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9"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0"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1"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2"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3"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4"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5"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6"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7"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8"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9"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0"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1"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2"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3"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4"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5"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6"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7"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8"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9"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0"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1"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2"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3"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4"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5"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6"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7"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8"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9"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0"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1"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2"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3"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4"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5"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6"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7"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8"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9"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0"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1"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2"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3"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4"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5"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 name="Text Box 4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 name="Text Box 4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 name="Text Box 4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 name="Text Box 5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 name="Text Box 5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 name="Text Box 5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 name="Text Box 5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 name="Text Box 5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 name="Text Box 5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 name="Text Box 5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 name="Text Box 5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 name="Text Box 5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 name="Text Box 5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 name="Text Box 6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 name="Text Box 6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 name="Text Box 6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 name="Text Box 6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 name="Text Box 6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 name="Text Box 6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 name="Text Box 6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 name="Text Box 6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 name="Text Box 6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 name="Text Box 6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 name="Text Box 7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 name="Text Box 7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 name="Text Box 7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 name="Text Box 7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 name="Text Box 7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 name="Text Box 7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 name="Text Box 7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 name="Text Box 7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 name="Text Box 7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 name="Text Box 7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 name="Text Box 8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 name="Text Box 8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 name="Text Box 8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 name="Text Box 8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 name="Text Box 8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 name="Text Box 8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 name="Text Box 8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 name="Text Box 8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 name="Text Box 8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8"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9"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0"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1"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2"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3"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4"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5"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6"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7"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8"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9"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24</xdr:row>
      <xdr:rowOff>0</xdr:rowOff>
    </xdr:from>
    <xdr:to>
      <xdr:col>4</xdr:col>
      <xdr:colOff>85725</xdr:colOff>
      <xdr:row>25</xdr:row>
      <xdr:rowOff>19050</xdr:rowOff>
    </xdr:to>
    <xdr:sp macro="" textlink="">
      <xdr:nvSpPr>
        <xdr:cNvPr id="340" name="Text Box 542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41" name="Text Box 542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42" name="Text Box 5429"/>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43" name="Text Box 5430"/>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44" name="Text Box 5431"/>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45" name="Text Box 5432"/>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46" name="Text Box 5433"/>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47" name="Text Box 5434"/>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48" name="Text Box 5435"/>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49" name="Text Box 5436"/>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0" name="Text Box 543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1" name="Text Box 543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2" name="Text Box 5439"/>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3" name="Text Box 5440"/>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4" name="Text Box 5441"/>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5" name="Text Box 5442"/>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6" name="Text Box 5443"/>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7" name="Text Box 5444"/>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8" name="Text Box 5445"/>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59" name="Text Box 5446"/>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0" name="Text Box 544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1" name="Text Box 544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2" name="Text Box 5449"/>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3" name="Text Box 5450"/>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4" name="Text Box 5451"/>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5" name="Text Box 5452"/>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6" name="Text Box 5453"/>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7" name="Text Box 5454"/>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8" name="Text Box 5455"/>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69" name="Text Box 5456"/>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0" name="Text Box 545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1" name="Text Box 545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2" name="Text Box 5459"/>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3" name="Text Box 5460"/>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4" name="Text Box 5461"/>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5" name="Text Box 5462"/>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6" name="Text Box 5463"/>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7" name="Text Box 5464"/>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8" name="Text Box 5465"/>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79" name="Text Box 5466"/>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80" name="Text Box 546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24</xdr:row>
      <xdr:rowOff>0</xdr:rowOff>
    </xdr:from>
    <xdr:to>
      <xdr:col>4</xdr:col>
      <xdr:colOff>85725</xdr:colOff>
      <xdr:row>25</xdr:row>
      <xdr:rowOff>19050</xdr:rowOff>
    </xdr:to>
    <xdr:sp macro="" textlink="">
      <xdr:nvSpPr>
        <xdr:cNvPr id="381" name="Text Box 546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85725</xdr:colOff>
      <xdr:row>0</xdr:row>
      <xdr:rowOff>171449</xdr:rowOff>
    </xdr:to>
    <xdr:sp macro="" textlink="">
      <xdr:nvSpPr>
        <xdr:cNvPr id="2" name="Text Box 37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3" name="Text Box 37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4" name="Text Box 379"/>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5" name="Text Box 380"/>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6" name="Text Box 381"/>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7" name="Text Box 382"/>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8" name="Text Box 383"/>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9" name="Text Box 384"/>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0" name="Text Box 385"/>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1" name="Text Box 386"/>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2" name="Text Box 387"/>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171449</xdr:rowOff>
    </xdr:to>
    <xdr:sp macro="" textlink="">
      <xdr:nvSpPr>
        <xdr:cNvPr id="13" name="Text Box 388"/>
        <xdr:cNvSpPr txBox="1">
          <a:spLocks noChangeArrowheads="1"/>
        </xdr:cNvSpPr>
      </xdr:nvSpPr>
      <xdr:spPr bwMode="auto">
        <a:xfrm>
          <a:off x="4667250" y="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4" name="Text Box 389"/>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5" name="Text Box 390"/>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6" name="Text Box 391"/>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7" name="Text Box 392"/>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8" name="Text Box 393"/>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19" name="Text Box 394"/>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0" name="Text Box 395"/>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1" name="Text Box 396"/>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2" name="Text Box 397"/>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0</xdr:row>
      <xdr:rowOff>0</xdr:rowOff>
    </xdr:from>
    <xdr:to>
      <xdr:col>4</xdr:col>
      <xdr:colOff>85725</xdr:colOff>
      <xdr:row>0</xdr:row>
      <xdr:rowOff>163831</xdr:rowOff>
    </xdr:to>
    <xdr:sp macro="" textlink="">
      <xdr:nvSpPr>
        <xdr:cNvPr id="23" name="Text Box 398"/>
        <xdr:cNvSpPr txBox="1">
          <a:spLocks noChangeArrowheads="1"/>
        </xdr:cNvSpPr>
      </xdr:nvSpPr>
      <xdr:spPr bwMode="auto">
        <a:xfrm>
          <a:off x="4667250" y="0"/>
          <a:ext cx="85725" cy="163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1</xdr:row>
      <xdr:rowOff>0</xdr:rowOff>
    </xdr:from>
    <xdr:ext cx="85725" cy="205408"/>
    <xdr:sp macro="" textlink="">
      <xdr:nvSpPr>
        <xdr:cNvPr id="24"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9"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0"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1"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4"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5"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6"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7"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8"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9"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0"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1"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2"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3"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4"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5"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6"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7"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8"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49"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0"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1"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2"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3"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4"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5"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6"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7"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8"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59"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0"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1"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2"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3"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4"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5"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6"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7"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8"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69"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0"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1"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2"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3"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4"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5"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6"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7"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8"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79"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0"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1"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2"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3"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4"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5"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6"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7"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8"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89"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0"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1"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2"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3"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4"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5"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6"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7"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8"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99"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0"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1"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2"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3"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4"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5"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6"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7"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8"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09"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0"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1"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2"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3"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4"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5"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6"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7"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8"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19"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0"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1"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2"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3"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4"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5"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6"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7"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8"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29"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0"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1"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2"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3"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4"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5"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6"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7"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8"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39"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0"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1"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2"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3"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4"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5"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6"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7"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8"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49"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0"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1"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2"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3"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4"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5"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6"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7"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8"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59"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0"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1"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2"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3"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4"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5"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6"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7"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8"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69"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0"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1"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2"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3"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4"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5"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6"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7"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8"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79"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0"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1"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2"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3"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4"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185"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6" name="Text Box 4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7" name="Text Box 4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8" name="Text Box 4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89" name="Text Box 5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0" name="Text Box 5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1" name="Text Box 5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2" name="Text Box 5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3" name="Text Box 5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4" name="Text Box 5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5" name="Text Box 5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6" name="Text Box 5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7" name="Text Box 5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8" name="Text Box 5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199" name="Text Box 6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0" name="Text Box 6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1" name="Text Box 6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2" name="Text Box 6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3" name="Text Box 6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4" name="Text Box 6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5" name="Text Box 6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6" name="Text Box 6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7" name="Text Box 6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8" name="Text Box 6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09" name="Text Box 7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0" name="Text Box 7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1" name="Text Box 7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2" name="Text Box 7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3" name="Text Box 7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4" name="Text Box 7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5" name="Text Box 7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6" name="Text Box 7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7" name="Text Box 7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8" name="Text Box 7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19" name="Text Box 8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0" name="Text Box 8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1" name="Text Box 8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2" name="Text Box 8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3" name="Text Box 8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4" name="Text Box 8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5" name="Text Box 8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6" name="Text Box 8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27" name="Text Box 8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8"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29"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0"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1"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2"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3"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4"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5"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6"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7"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8"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39"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0" name="Text Box 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1" name="Text Box 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2" name="Text Box 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3" name="Text Box 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4" name="Text Box 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5" name="Text Box 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6" name="Text Box 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7" name="Text Box 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8" name="Text Box 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49" name="Text Box 1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0" name="Text Box 1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1" name="Text Box 1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2" name="Text Box 1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3" name="Text Box 1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4" name="Text Box 1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5" name="Text Box 1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6" name="Text Box 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7" name="Text Box 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8" name="Text Box 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59" name="Text Box 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0" name="Text Box 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1" name="Text Box 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2" name="Text Box 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3" name="Text Box 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4" name="Text Box 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5" name="Text Box 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6" name="Text Box 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7" name="Text Box 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8" name="Text Box 2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69" name="Text Box 3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0" name="Text Box 3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1" name="Text Box 3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2" name="Text Box 3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3" name="Text Box 3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4" name="Text Box 3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5" name="Text Box 3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6" name="Text Box 3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7" name="Text Box 3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8" name="Text Box 3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79" name="Text Box 4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0" name="Text Box 4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1" name="Text Box 4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2" name="Text Box 4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3" name="Text Box 4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4" name="Text Box 4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285" name="Text Box 4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6" name="Text Box 4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7" name="Text Box 4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8" name="Text Box 4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89" name="Text Box 5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0" name="Text Box 5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1" name="Text Box 5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2" name="Text Box 5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3" name="Text Box 5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4" name="Text Box 5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5" name="Text Box 5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6" name="Text Box 5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7" name="Text Box 5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8" name="Text Box 5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299" name="Text Box 6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0" name="Text Box 6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1" name="Text Box 6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2" name="Text Box 6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3" name="Text Box 6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4" name="Text Box 6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5" name="Text Box 6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6" name="Text Box 6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7" name="Text Box 6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8" name="Text Box 6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09" name="Text Box 7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0" name="Text Box 7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1" name="Text Box 7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2" name="Text Box 7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3" name="Text Box 7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4" name="Text Box 7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5" name="Text Box 7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6" name="Text Box 7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7" name="Text Box 7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8" name="Text Box 79"/>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19" name="Text Box 80"/>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0" name="Text Box 81"/>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1" name="Text Box 82"/>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2" name="Text Box 83"/>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3" name="Text Box 84"/>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4" name="Text Box 85"/>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5" name="Text Box 86"/>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6" name="Text Box 87"/>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0</xdr:row>
      <xdr:rowOff>0</xdr:rowOff>
    </xdr:from>
    <xdr:ext cx="85725" cy="205409"/>
    <xdr:sp macro="" textlink="">
      <xdr:nvSpPr>
        <xdr:cNvPr id="327" name="Text Box 88"/>
        <xdr:cNvSpPr txBox="1">
          <a:spLocks noChangeArrowheads="1"/>
        </xdr:cNvSpPr>
      </xdr:nvSpPr>
      <xdr:spPr bwMode="auto">
        <a:xfrm>
          <a:off x="4667250" y="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8" name="Text Box 11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29" name="Text Box 11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0" name="Text Box 119"/>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1" name="Text Box 120"/>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2" name="Text Box 121"/>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3" name="Text Box 122"/>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4" name="Text Box 123"/>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5" name="Text Box 124"/>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6" name="Text Box 125"/>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7" name="Text Box 126"/>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8" name="Text Box 127"/>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1</xdr:row>
      <xdr:rowOff>0</xdr:rowOff>
    </xdr:from>
    <xdr:ext cx="85725" cy="205408"/>
    <xdr:sp macro="" textlink="">
      <xdr:nvSpPr>
        <xdr:cNvPr id="339" name="Text Box 128"/>
        <xdr:cNvSpPr txBox="1">
          <a:spLocks noChangeArrowheads="1"/>
        </xdr:cNvSpPr>
      </xdr:nvSpPr>
      <xdr:spPr bwMode="auto">
        <a:xfrm>
          <a:off x="4667250" y="190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23</xdr:row>
      <xdr:rowOff>0</xdr:rowOff>
    </xdr:from>
    <xdr:to>
      <xdr:col>4</xdr:col>
      <xdr:colOff>85725</xdr:colOff>
      <xdr:row>24</xdr:row>
      <xdr:rowOff>19049</xdr:rowOff>
    </xdr:to>
    <xdr:sp macro="" textlink="">
      <xdr:nvSpPr>
        <xdr:cNvPr id="340" name="Text Box 542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41" name="Text Box 542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42" name="Text Box 5429"/>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43" name="Text Box 5430"/>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44" name="Text Box 5431"/>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45" name="Text Box 5432"/>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46" name="Text Box 5433"/>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47" name="Text Box 5434"/>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48" name="Text Box 5435"/>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49" name="Text Box 5436"/>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0" name="Text Box 543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1" name="Text Box 543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2" name="Text Box 5439"/>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3" name="Text Box 5440"/>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4" name="Text Box 5441"/>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5" name="Text Box 5442"/>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6" name="Text Box 5443"/>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7" name="Text Box 5444"/>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8" name="Text Box 5445"/>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59" name="Text Box 5446"/>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0" name="Text Box 544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1" name="Text Box 544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2" name="Text Box 5449"/>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3" name="Text Box 5450"/>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4" name="Text Box 5451"/>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5" name="Text Box 5452"/>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6" name="Text Box 5453"/>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7" name="Text Box 5454"/>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8" name="Text Box 5455"/>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69" name="Text Box 5456"/>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0" name="Text Box 545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1" name="Text Box 545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2" name="Text Box 5459"/>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3" name="Text Box 5460"/>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4" name="Text Box 5461"/>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5" name="Text Box 5462"/>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6" name="Text Box 5463"/>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7" name="Text Box 5464"/>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8" name="Text Box 5465"/>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79" name="Text Box 5466"/>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80" name="Text Box 5467"/>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23</xdr:row>
      <xdr:rowOff>0</xdr:rowOff>
    </xdr:from>
    <xdr:to>
      <xdr:col>4</xdr:col>
      <xdr:colOff>85725</xdr:colOff>
      <xdr:row>24</xdr:row>
      <xdr:rowOff>19049</xdr:rowOff>
    </xdr:to>
    <xdr:sp macro="" textlink="">
      <xdr:nvSpPr>
        <xdr:cNvPr id="381" name="Text Box 5468"/>
        <xdr:cNvSpPr txBox="1">
          <a:spLocks noChangeArrowheads="1"/>
        </xdr:cNvSpPr>
      </xdr:nvSpPr>
      <xdr:spPr bwMode="auto">
        <a:xfrm>
          <a:off x="4667250" y="43815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82" name="Text Box 5427"/>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83" name="Text Box 5428"/>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84" name="Text Box 5429"/>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85" name="Text Box 5430"/>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86" name="Text Box 5431"/>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87" name="Text Box 5432"/>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88" name="Text Box 5433"/>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89" name="Text Box 5434"/>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0" name="Text Box 5435"/>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1" name="Text Box 5436"/>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2" name="Text Box 5437"/>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3" name="Text Box 5438"/>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4" name="Text Box 5439"/>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5" name="Text Box 5440"/>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6" name="Text Box 5441"/>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7" name="Text Box 5442"/>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8" name="Text Box 5443"/>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399" name="Text Box 5444"/>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0" name="Text Box 5445"/>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1" name="Text Box 5446"/>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2" name="Text Box 5447"/>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3" name="Text Box 5448"/>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4" name="Text Box 5449"/>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5" name="Text Box 5450"/>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6" name="Text Box 5451"/>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7" name="Text Box 5452"/>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8" name="Text Box 5453"/>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09" name="Text Box 5454"/>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0" name="Text Box 5455"/>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1" name="Text Box 5456"/>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2" name="Text Box 5457"/>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3" name="Text Box 5458"/>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4" name="Text Box 5459"/>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5" name="Text Box 5460"/>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6" name="Text Box 5461"/>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7" name="Text Box 5462"/>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8" name="Text Box 5463"/>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19" name="Text Box 5464"/>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20" name="Text Box 5465"/>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21" name="Text Box 5466"/>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22" name="Text Box 5467"/>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48</xdr:row>
      <xdr:rowOff>0</xdr:rowOff>
    </xdr:from>
    <xdr:to>
      <xdr:col>4</xdr:col>
      <xdr:colOff>85725</xdr:colOff>
      <xdr:row>49</xdr:row>
      <xdr:rowOff>19049</xdr:rowOff>
    </xdr:to>
    <xdr:sp macro="" textlink="">
      <xdr:nvSpPr>
        <xdr:cNvPr id="423" name="Text Box 5468"/>
        <xdr:cNvSpPr txBox="1">
          <a:spLocks noChangeArrowheads="1"/>
        </xdr:cNvSpPr>
      </xdr:nvSpPr>
      <xdr:spPr bwMode="auto">
        <a:xfrm>
          <a:off x="4667250" y="9144000"/>
          <a:ext cx="85725"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0</xdr:colOff>
      <xdr:row>27</xdr:row>
      <xdr:rowOff>0</xdr:rowOff>
    </xdr:from>
    <xdr:ext cx="85725" cy="205408"/>
    <xdr:sp macro="" textlink="">
      <xdr:nvSpPr>
        <xdr:cNvPr id="424" name="Text Box 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25" name="Text Box 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26" name="Text Box 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27" name="Text Box 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28" name="Text Box 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29" name="Text Box 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0" name="Text Box 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1" name="Text Box 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2" name="Text Box 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3" name="Text Box 1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4" name="Text Box 1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5" name="Text Box 1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6" name="Text Box 1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7" name="Text Box 1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8" name="Text Box 1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39" name="Text Box 1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0" name="Text Box 1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1" name="Text Box 1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2" name="Text Box 1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3" name="Text Box 2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4" name="Text Box 2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5" name="Text Box 2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6" name="Text Box 2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7" name="Text Box 2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8" name="Text Box 2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49" name="Text Box 2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0" name="Text Box 2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1" name="Text Box 2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2" name="Text Box 2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3" name="Text Box 3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4" name="Text Box 3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5" name="Text Box 3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6" name="Text Box 3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7" name="Text Box 3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8" name="Text Box 3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59" name="Text Box 3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0" name="Text Box 3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1" name="Text Box 3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2" name="Text Box 3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3" name="Text Box 4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4" name="Text Box 4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5" name="Text Box 4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6" name="Text Box 4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7" name="Text Box 4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8" name="Text Box 4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69" name="Text Box 4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0" name="Text Box 11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1" name="Text Box 11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2" name="Text Box 11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3" name="Text Box 12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4" name="Text Box 12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5" name="Text Box 12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6" name="Text Box 12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7" name="Text Box 12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8" name="Text Box 12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79" name="Text Box 12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0" name="Text Box 12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1" name="Text Box 12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2" name="Text Box 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3" name="Text Box 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4" name="Text Box 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5" name="Text Box 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6" name="Text Box 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7" name="Text Box 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8" name="Text Box 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89" name="Text Box 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0" name="Text Box 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1" name="Text Box 1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2" name="Text Box 1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3" name="Text Box 1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4" name="Text Box 1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5" name="Text Box 1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6" name="Text Box 1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7" name="Text Box 1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8" name="Text Box 1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499" name="Text Box 1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0" name="Text Box 1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1" name="Text Box 2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2" name="Text Box 2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3" name="Text Box 2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4" name="Text Box 2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5" name="Text Box 2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6" name="Text Box 2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7" name="Text Box 2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8" name="Text Box 2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09" name="Text Box 2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0" name="Text Box 2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1" name="Text Box 3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2" name="Text Box 3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3" name="Text Box 3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4" name="Text Box 3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5" name="Text Box 3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6" name="Text Box 3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7" name="Text Box 3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8" name="Text Box 3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19" name="Text Box 3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0" name="Text Box 3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1" name="Text Box 4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2" name="Text Box 4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3" name="Text Box 4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4" name="Text Box 4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5" name="Text Box 4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6" name="Text Box 4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7" name="Text Box 4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8" name="Text Box 11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29" name="Text Box 11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0" name="Text Box 11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1" name="Text Box 12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2" name="Text Box 12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3" name="Text Box 12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4" name="Text Box 12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5" name="Text Box 12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6" name="Text Box 12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7" name="Text Box 12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8" name="Text Box 12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39" name="Text Box 12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0" name="Text Box 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1" name="Text Box 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2" name="Text Box 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3" name="Text Box 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4" name="Text Box 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5" name="Text Box 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6" name="Text Box 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7" name="Text Box 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8" name="Text Box 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49" name="Text Box 1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0" name="Text Box 1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1" name="Text Box 1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2" name="Text Box 1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3" name="Text Box 1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4" name="Text Box 1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5" name="Text Box 1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6" name="Text Box 1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7" name="Text Box 1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8" name="Text Box 1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59" name="Text Box 2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0" name="Text Box 2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1" name="Text Box 2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2" name="Text Box 2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3" name="Text Box 2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4" name="Text Box 2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5" name="Text Box 2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6" name="Text Box 2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7" name="Text Box 2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8" name="Text Box 2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69" name="Text Box 3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0" name="Text Box 3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1" name="Text Box 3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2" name="Text Box 3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3" name="Text Box 3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4" name="Text Box 3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5" name="Text Box 3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6" name="Text Box 3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7" name="Text Box 3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8" name="Text Box 3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79" name="Text Box 4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80" name="Text Box 4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81" name="Text Box 4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82" name="Text Box 4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83" name="Text Box 4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84" name="Text Box 4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585" name="Text Box 4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86" name="Text Box 4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87" name="Text Box 4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88" name="Text Box 49"/>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89" name="Text Box 50"/>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0" name="Text Box 51"/>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1" name="Text Box 52"/>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2" name="Text Box 53"/>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3" name="Text Box 54"/>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4" name="Text Box 55"/>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5" name="Text Box 56"/>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6" name="Text Box 5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7" name="Text Box 5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8" name="Text Box 59"/>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599" name="Text Box 60"/>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0" name="Text Box 61"/>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1" name="Text Box 62"/>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2" name="Text Box 63"/>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3" name="Text Box 64"/>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4" name="Text Box 65"/>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5" name="Text Box 66"/>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6" name="Text Box 6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7" name="Text Box 6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8" name="Text Box 69"/>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09" name="Text Box 70"/>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0" name="Text Box 71"/>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1" name="Text Box 72"/>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2" name="Text Box 73"/>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3" name="Text Box 74"/>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4" name="Text Box 75"/>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5" name="Text Box 76"/>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6" name="Text Box 7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7" name="Text Box 7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8" name="Text Box 79"/>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19" name="Text Box 80"/>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20" name="Text Box 81"/>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21" name="Text Box 82"/>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22" name="Text Box 83"/>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23" name="Text Box 84"/>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24" name="Text Box 85"/>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25" name="Text Box 86"/>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26" name="Text Box 8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27" name="Text Box 8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28" name="Text Box 11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29" name="Text Box 11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0" name="Text Box 11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1" name="Text Box 12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2" name="Text Box 12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3" name="Text Box 12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4" name="Text Box 12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5" name="Text Box 12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6" name="Text Box 12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7" name="Text Box 12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8" name="Text Box 12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39" name="Text Box 12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0" name="Text Box 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1" name="Text Box 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2" name="Text Box 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3" name="Text Box 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4" name="Text Box 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5" name="Text Box 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6" name="Text Box 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7" name="Text Box 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8" name="Text Box 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49" name="Text Box 1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0" name="Text Box 1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1" name="Text Box 1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2" name="Text Box 1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3" name="Text Box 1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4" name="Text Box 1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5" name="Text Box 1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6" name="Text Box 1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7" name="Text Box 1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8" name="Text Box 1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59" name="Text Box 2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0" name="Text Box 2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1" name="Text Box 2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2" name="Text Box 2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3" name="Text Box 2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4" name="Text Box 2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5" name="Text Box 2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6" name="Text Box 2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7" name="Text Box 2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8" name="Text Box 2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69" name="Text Box 3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0" name="Text Box 3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1" name="Text Box 3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2" name="Text Box 3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3" name="Text Box 3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4" name="Text Box 3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5" name="Text Box 3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6" name="Text Box 3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7" name="Text Box 3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8" name="Text Box 3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79" name="Text Box 4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80" name="Text Box 4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81" name="Text Box 4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82" name="Text Box 4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83" name="Text Box 4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84" name="Text Box 4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685" name="Text Box 4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86" name="Text Box 4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87" name="Text Box 4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88" name="Text Box 49"/>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89" name="Text Box 50"/>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0" name="Text Box 51"/>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1" name="Text Box 52"/>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2" name="Text Box 53"/>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3" name="Text Box 54"/>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4" name="Text Box 55"/>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5" name="Text Box 56"/>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6" name="Text Box 5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7" name="Text Box 5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8" name="Text Box 59"/>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699" name="Text Box 60"/>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0" name="Text Box 61"/>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1" name="Text Box 62"/>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2" name="Text Box 63"/>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3" name="Text Box 64"/>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4" name="Text Box 65"/>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5" name="Text Box 66"/>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6" name="Text Box 6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7" name="Text Box 6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8" name="Text Box 69"/>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09" name="Text Box 70"/>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0" name="Text Box 71"/>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1" name="Text Box 72"/>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2" name="Text Box 73"/>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3" name="Text Box 74"/>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4" name="Text Box 75"/>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5" name="Text Box 76"/>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6" name="Text Box 7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7" name="Text Box 7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8" name="Text Box 79"/>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19" name="Text Box 80"/>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20" name="Text Box 81"/>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21" name="Text Box 82"/>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22" name="Text Box 83"/>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23" name="Text Box 84"/>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24" name="Text Box 85"/>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25" name="Text Box 86"/>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26" name="Text Box 87"/>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26</xdr:row>
      <xdr:rowOff>0</xdr:rowOff>
    </xdr:from>
    <xdr:ext cx="85725" cy="205409"/>
    <xdr:sp macro="" textlink="">
      <xdr:nvSpPr>
        <xdr:cNvPr id="727" name="Text Box 88"/>
        <xdr:cNvSpPr txBox="1">
          <a:spLocks noChangeArrowheads="1"/>
        </xdr:cNvSpPr>
      </xdr:nvSpPr>
      <xdr:spPr bwMode="auto">
        <a:xfrm>
          <a:off x="4667250" y="4953000"/>
          <a:ext cx="85725" cy="2054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28" name="Text Box 11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29" name="Text Box 11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0" name="Text Box 119"/>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1" name="Text Box 120"/>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2" name="Text Box 121"/>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3" name="Text Box 122"/>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4" name="Text Box 123"/>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5" name="Text Box 124"/>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6" name="Text Box 125"/>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7" name="Text Box 126"/>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8" name="Text Box 127"/>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27</xdr:row>
      <xdr:rowOff>0</xdr:rowOff>
    </xdr:from>
    <xdr:ext cx="85725" cy="205408"/>
    <xdr:sp macro="" textlink="">
      <xdr:nvSpPr>
        <xdr:cNvPr id="739" name="Text Box 128"/>
        <xdr:cNvSpPr txBox="1">
          <a:spLocks noChangeArrowheads="1"/>
        </xdr:cNvSpPr>
      </xdr:nvSpPr>
      <xdr:spPr bwMode="auto">
        <a:xfrm>
          <a:off x="4667250" y="5143500"/>
          <a:ext cx="85725" cy="2054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0</xdr:colOff>
      <xdr:row>27</xdr:row>
      <xdr:rowOff>0</xdr:rowOff>
    </xdr:from>
    <xdr:to>
      <xdr:col>4</xdr:col>
      <xdr:colOff>85725</xdr:colOff>
      <xdr:row>27</xdr:row>
      <xdr:rowOff>171449</xdr:rowOff>
    </xdr:to>
    <xdr:sp macro="" textlink="">
      <xdr:nvSpPr>
        <xdr:cNvPr id="740" name="Text Box 378"/>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41" name="Text Box 379"/>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42" name="Text Box 380"/>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43" name="Text Box 381"/>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44" name="Text Box 382"/>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45" name="Text Box 383"/>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46" name="Text Box 384"/>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47" name="Text Box 385"/>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48" name="Text Box 386"/>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49" name="Text Box 387"/>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27</xdr:row>
      <xdr:rowOff>171449</xdr:rowOff>
    </xdr:to>
    <xdr:sp macro="" textlink="">
      <xdr:nvSpPr>
        <xdr:cNvPr id="750" name="Text Box 388"/>
        <xdr:cNvSpPr txBox="1">
          <a:spLocks noChangeArrowheads="1"/>
        </xdr:cNvSpPr>
      </xdr:nvSpPr>
      <xdr:spPr bwMode="auto">
        <a:xfrm>
          <a:off x="4667250" y="5143500"/>
          <a:ext cx="85725" cy="1714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51" name="Text Box 25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52" name="Text Box 25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53" name="Text Box 25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54" name="Text Box 25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55" name="Text Box 25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56" name="Text Box 25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57" name="Text Box 25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58" name="Text Box 25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59" name="Text Box 25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0" name="Text Box 25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1" name="Text Box 25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2" name="Text Box 25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3" name="Text Box 25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4" name="Text Box 25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5" name="Text Box 26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6" name="Text Box 26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7" name="Text Box 26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8" name="Text Box 26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69" name="Text Box 26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0" name="Text Box 26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1" name="Text Box 26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2" name="Text Box 26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3" name="Text Box 26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4" name="Text Box 26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5" name="Text Box 26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6" name="Text Box 26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7" name="Text Box 26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8" name="Text Box 26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79" name="Text Box 26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0" name="Text Box 26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1" name="Text Box 26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2" name="Text Box 26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3" name="Text Box 26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4" name="Text Box 26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5" name="Text Box 26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6" name="Text Box 26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7" name="Text Box 26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8" name="Text Box 26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89" name="Text Box 26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0" name="Text Box 26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1" name="Text Box 26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2" name="Text Box 26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3" name="Text Box 26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4" name="Text Box 26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5" name="Text Box 26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6" name="Text Box 26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7" name="Text Box 26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8" name="Text Box 26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799" name="Text Box 26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0" name="Text Box 26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1" name="Text Box 26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2" name="Text Box 26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3" name="Text Box 26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4" name="Text Box 26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5" name="Text Box 26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6" name="Text Box 26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7" name="Text Box 26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8" name="Text Box 26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09" name="Text Box 26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0" name="Text Box 26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1" name="Text Box 26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2" name="Text Box 26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3" name="Text Box 26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4" name="Text Box 26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5" name="Text Box 26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6" name="Text Box 26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7" name="Text Box 26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8" name="Text Box 26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19" name="Text Box 26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0" name="Text Box 26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1" name="Text Box 26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2" name="Text Box 26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3" name="Text Box 27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4" name="Text Box 27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5" name="Text Box 27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6" name="Text Box 27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7" name="Text Box 27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8" name="Text Box 27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29" name="Text Box 27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0" name="Text Box 27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1" name="Text Box 27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2" name="Text Box 27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3" name="Text Box 27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4" name="Text Box 27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5" name="Text Box 27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6" name="Text Box 27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7" name="Text Box 27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8" name="Text Box 27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39" name="Text Box 27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0" name="Text Box 27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1" name="Text Box 27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2" name="Text Box 27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3" name="Text Box 27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4" name="Text Box 27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5" name="Text Box 27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6" name="Text Box 27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7" name="Text Box 27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8" name="Text Box 27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49" name="Text Box 27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0" name="Text Box 27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1" name="Text Box 27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2" name="Text Box 27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3" name="Text Box 27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4" name="Text Box 27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5" name="Text Box 27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6" name="Text Box 27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7" name="Text Box 27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8" name="Text Box 27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59" name="Text Box 27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0" name="Text Box 27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1" name="Text Box 27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2" name="Text Box 27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3" name="Text Box 27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4" name="Text Box 27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5" name="Text Box 27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6" name="Text Box 27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7" name="Text Box 27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8" name="Text Box 27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69" name="Text Box 27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0" name="Text Box 27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1" name="Text Box 27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2" name="Text Box 27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3" name="Text Box 27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4" name="Text Box 27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5" name="Text Box 27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6" name="Text Box 27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7" name="Text Box 27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8" name="Text Box 27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79" name="Text Box 27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0" name="Text Box 27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1" name="Text Box 27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2" name="Text Box 27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3" name="Text Box 27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4" name="Text Box 27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5" name="Text Box 27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6" name="Text Box 27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7" name="Text Box 27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8" name="Text Box 27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89" name="Text Box 27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0" name="Text Box 27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1" name="Text Box 27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2" name="Text Box 27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3" name="Text Box 27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4" name="Text Box 27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5" name="Text Box 27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6" name="Text Box 27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7" name="Text Box 27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8" name="Text Box 27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899" name="Text Box 27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0" name="Text Box 27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1" name="Text Box 27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2" name="Text Box 27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3" name="Text Box 27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4" name="Text Box 27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5" name="Text Box 27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6" name="Text Box 27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7" name="Text Box 27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8" name="Text Box 27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09" name="Text Box 27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0" name="Text Box 27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1" name="Text Box 27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2" name="Text Box 27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3" name="Text Box 27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4" name="Text Box 27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5" name="Text Box 27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6" name="Text Box 27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7" name="Text Box 27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8" name="Text Box 27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19" name="Text Box 27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0" name="Text Box 27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1" name="Text Box 27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2" name="Text Box 27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3" name="Text Box 28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4" name="Text Box 28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5" name="Text Box 28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6" name="Text Box 28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7" name="Text Box 28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8" name="Text Box 28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29" name="Text Box 28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0" name="Text Box 28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1" name="Text Box 28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2" name="Text Box 28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3" name="Text Box 28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4" name="Text Box 28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5" name="Text Box 28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6" name="Text Box 28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7" name="Text Box 28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8" name="Text Box 28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39" name="Text Box 28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0" name="Text Box 28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1" name="Text Box 28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2" name="Text Box 28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3" name="Text Box 28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4" name="Text Box 28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5" name="Text Box 28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6" name="Text Box 28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7" name="Text Box 28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8" name="Text Box 28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49" name="Text Box 28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0" name="Text Box 28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1" name="Text Box 28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2" name="Text Box 28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3" name="Text Box 28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4" name="Text Box 28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5" name="Text Box 28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6" name="Text Box 28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7" name="Text Box 28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8" name="Text Box 28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59" name="Text Box 28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0" name="Text Box 28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1" name="Text Box 28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2" name="Text Box 28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3" name="Text Box 28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4" name="Text Box 28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5" name="Text Box 28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6" name="Text Box 28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7" name="Text Box 28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8" name="Text Box 28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69" name="Text Box 28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0" name="Text Box 28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1" name="Text Box 28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2" name="Text Box 28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3" name="Text Box 28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4" name="Text Box 28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5" name="Text Box 28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6" name="Text Box 28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7" name="Text Box 28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8" name="Text Box 28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79" name="Text Box 28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0" name="Text Box 28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1" name="Text Box 28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2" name="Text Box 28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3" name="Text Box 28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4" name="Text Box 28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5" name="Text Box 28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6" name="Text Box 28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7" name="Text Box 28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8" name="Text Box 28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89" name="Text Box 28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0" name="Text Box 28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1" name="Text Box 28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2" name="Text Box 28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3" name="Text Box 28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4" name="Text Box 28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5" name="Text Box 28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6" name="Text Box 28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7" name="Text Box 28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8" name="Text Box 28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999" name="Text Box 28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0" name="Text Box 28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1" name="Text Box 28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2" name="Text Box 28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3" name="Text Box 28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4" name="Text Box 28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5" name="Text Box 28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6" name="Text Box 28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7" name="Text Box 28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8" name="Text Box 28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09" name="Text Box 28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0" name="Text Box 28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1" name="Text Box 28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2" name="Text Box 28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3" name="Text Box 28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4" name="Text Box 28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5" name="Text Box 28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6" name="Text Box 28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7" name="Text Box 28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8" name="Text Box 28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19" name="Text Box 28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0" name="Text Box 28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1" name="Text Box 28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2" name="Text Box 28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3" name="Text Box 29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4" name="Text Box 29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5" name="Text Box 29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6" name="Text Box 29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7" name="Text Box 29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8" name="Text Box 29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29" name="Text Box 29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0" name="Text Box 29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1" name="Text Box 29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2" name="Text Box 29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3" name="Text Box 29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4" name="Text Box 29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5" name="Text Box 29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6" name="Text Box 29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7" name="Text Box 29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8" name="Text Box 29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39" name="Text Box 29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0" name="Text Box 29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1" name="Text Box 29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2" name="Text Box 29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3" name="Text Box 29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4" name="Text Box 29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5" name="Text Box 29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6" name="Text Box 29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7" name="Text Box 29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8" name="Text Box 29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49" name="Text Box 29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0" name="Text Box 29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1" name="Text Box 29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2" name="Text Box 29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3" name="Text Box 29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4" name="Text Box 29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5" name="Text Box 29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6" name="Text Box 29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7" name="Text Box 29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8" name="Text Box 29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59" name="Text Box 29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0" name="Text Box 29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1" name="Text Box 29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2" name="Text Box 29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3" name="Text Box 29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4" name="Text Box 29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5" name="Text Box 29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6" name="Text Box 29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7" name="Text Box 29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8" name="Text Box 29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69" name="Text Box 29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0" name="Text Box 29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1" name="Text Box 29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2" name="Text Box 29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3" name="Text Box 29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4" name="Text Box 29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5" name="Text Box 29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6" name="Text Box 29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7" name="Text Box 29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8" name="Text Box 29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79" name="Text Box 29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0" name="Text Box 29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1" name="Text Box 29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2" name="Text Box 29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3" name="Text Box 29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4" name="Text Box 29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5" name="Text Box 29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6" name="Text Box 29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7" name="Text Box 29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8" name="Text Box 29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89" name="Text Box 29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0" name="Text Box 29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1" name="Text Box 29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2" name="Text Box 29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3" name="Text Box 29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4" name="Text Box 29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5" name="Text Box 29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6" name="Text Box 29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7" name="Text Box 29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8" name="Text Box 29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099" name="Text Box 29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0" name="Text Box 29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1" name="Text Box 29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2" name="Text Box 29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3" name="Text Box 29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4" name="Text Box 29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5" name="Text Box 29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6" name="Text Box 29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7" name="Text Box 29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8" name="Text Box 29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09" name="Text Box 29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0" name="Text Box 29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1" name="Text Box 29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2" name="Text Box 29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3" name="Text Box 29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4" name="Text Box 29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5" name="Text Box 29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6" name="Text Box 29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7" name="Text Box 29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8" name="Text Box 29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19" name="Text Box 29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0" name="Text Box 29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1" name="Text Box 29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2" name="Text Box 29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3" name="Text Box 30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4" name="Text Box 30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5" name="Text Box 30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6" name="Text Box 30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7" name="Text Box 30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8" name="Text Box 30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29" name="Text Box 30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0" name="Text Box 30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1" name="Text Box 30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2" name="Text Box 30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3" name="Text Box 30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4" name="Text Box 30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5" name="Text Box 30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6" name="Text Box 30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7" name="Text Box 30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8" name="Text Box 30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39" name="Text Box 30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0" name="Text Box 30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1" name="Text Box 30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2" name="Text Box 30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3" name="Text Box 30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4" name="Text Box 30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5" name="Text Box 30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6" name="Text Box 30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7" name="Text Box 30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8" name="Text Box 30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49" name="Text Box 30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0" name="Text Box 30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1" name="Text Box 30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2" name="Text Box 30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3" name="Text Box 30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4" name="Text Box 30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5" name="Text Box 30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6" name="Text Box 30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7" name="Text Box 30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8" name="Text Box 30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59" name="Text Box 30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0" name="Text Box 30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1" name="Text Box 30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2" name="Text Box 30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3" name="Text Box 30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4" name="Text Box 30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5" name="Text Box 30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6" name="Text Box 30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7" name="Text Box 30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8" name="Text Box 30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69" name="Text Box 30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0" name="Text Box 30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1" name="Text Box 30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2" name="Text Box 30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3" name="Text Box 30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4" name="Text Box 30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5" name="Text Box 30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6" name="Text Box 30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7" name="Text Box 30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8" name="Text Box 30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79" name="Text Box 30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0" name="Text Box 30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1" name="Text Box 30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2" name="Text Box 30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3" name="Text Box 30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4" name="Text Box 30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5" name="Text Box 30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6" name="Text Box 30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7" name="Text Box 30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8" name="Text Box 30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89" name="Text Box 30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0" name="Text Box 30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1" name="Text Box 30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2" name="Text Box 30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3" name="Text Box 30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4" name="Text Box 30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5" name="Text Box 30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6" name="Text Box 30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7" name="Text Box 30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8" name="Text Box 30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199" name="Text Box 30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0" name="Text Box 30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1" name="Text Box 30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2" name="Text Box 30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3" name="Text Box 30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4" name="Text Box 30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5" name="Text Box 30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6" name="Text Box 30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7" name="Text Box 30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8" name="Text Box 30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09" name="Text Box 30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0" name="Text Box 30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1" name="Text Box 30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2" name="Text Box 30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3" name="Text Box 30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4" name="Text Box 30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5" name="Text Box 30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6" name="Text Box 30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7" name="Text Box 30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8" name="Text Box 30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19" name="Text Box 30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0" name="Text Box 30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1" name="Text Box 30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2" name="Text Box 30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3" name="Text Box 31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4" name="Text Box 31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5" name="Text Box 31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6" name="Text Box 31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7" name="Text Box 31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8" name="Text Box 31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29" name="Text Box 31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0" name="Text Box 31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1" name="Text Box 31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2" name="Text Box 31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3" name="Text Box 31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4" name="Text Box 31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5" name="Text Box 31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6" name="Text Box 31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7" name="Text Box 31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8" name="Text Box 31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39" name="Text Box 31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0" name="Text Box 31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1" name="Text Box 31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2" name="Text Box 31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3" name="Text Box 31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4" name="Text Box 31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5" name="Text Box 31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6" name="Text Box 31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7" name="Text Box 31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8" name="Text Box 31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49" name="Text Box 31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0" name="Text Box 31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1" name="Text Box 31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2" name="Text Box 31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3" name="Text Box 31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4" name="Text Box 31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5" name="Text Box 31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6" name="Text Box 31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7" name="Text Box 31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8" name="Text Box 31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59" name="Text Box 31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0" name="Text Box 31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1" name="Text Box 31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2" name="Text Box 31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3" name="Text Box 31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4" name="Text Box 31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5" name="Text Box 31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6" name="Text Box 31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7" name="Text Box 31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8" name="Text Box 31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69" name="Text Box 31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0" name="Text Box 31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1" name="Text Box 31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2" name="Text Box 31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3" name="Text Box 31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4" name="Text Box 31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5" name="Text Box 31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6" name="Text Box 31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7" name="Text Box 31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8" name="Text Box 31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79" name="Text Box 31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0" name="Text Box 31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1" name="Text Box 31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2" name="Text Box 31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3" name="Text Box 31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4" name="Text Box 31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5" name="Text Box 31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6" name="Text Box 31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7" name="Text Box 31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8" name="Text Box 31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89" name="Text Box 31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0" name="Text Box 31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1" name="Text Box 31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2" name="Text Box 31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3" name="Text Box 31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4" name="Text Box 31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5" name="Text Box 31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6" name="Text Box 31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7" name="Text Box 31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8" name="Text Box 31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299" name="Text Box 31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0" name="Text Box 31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1" name="Text Box 31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2" name="Text Box 31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3" name="Text Box 31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4" name="Text Box 31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5" name="Text Box 31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6" name="Text Box 31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7" name="Text Box 31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8" name="Text Box 31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09" name="Text Box 31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0" name="Text Box 31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1" name="Text Box 31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2" name="Text Box 31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3" name="Text Box 31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4" name="Text Box 31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5" name="Text Box 31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6" name="Text Box 31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7" name="Text Box 31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8" name="Text Box 31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19" name="Text Box 31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0" name="Text Box 31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1" name="Text Box 31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2" name="Text Box 31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3" name="Text Box 32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4" name="Text Box 32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5" name="Text Box 32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6" name="Text Box 32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7" name="Text Box 32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8" name="Text Box 32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29" name="Text Box 32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0" name="Text Box 32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1" name="Text Box 32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2" name="Text Box 32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3" name="Text Box 32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4" name="Text Box 32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5" name="Text Box 32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6" name="Text Box 32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7" name="Text Box 32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8" name="Text Box 32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39" name="Text Box 32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0" name="Text Box 32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1" name="Text Box 32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2" name="Text Box 32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3" name="Text Box 32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4" name="Text Box 32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5" name="Text Box 32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6" name="Text Box 32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7" name="Text Box 32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8" name="Text Box 32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49" name="Text Box 32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0" name="Text Box 32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1" name="Text Box 32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2" name="Text Box 32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3" name="Text Box 32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4" name="Text Box 32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5" name="Text Box 32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6" name="Text Box 32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7" name="Text Box 32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8" name="Text Box 32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59" name="Text Box 32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0" name="Text Box 32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1" name="Text Box 32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2" name="Text Box 32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3" name="Text Box 32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4" name="Text Box 32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5" name="Text Box 32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6" name="Text Box 32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7" name="Text Box 32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8" name="Text Box 32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69" name="Text Box 32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0" name="Text Box 32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1" name="Text Box 32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2" name="Text Box 32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3" name="Text Box 32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4" name="Text Box 32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5" name="Text Box 32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6" name="Text Box 32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7" name="Text Box 32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8" name="Text Box 32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79" name="Text Box 32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0" name="Text Box 32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1" name="Text Box 32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2" name="Text Box 32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3" name="Text Box 32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4" name="Text Box 32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5" name="Text Box 32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6" name="Text Box 32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7" name="Text Box 32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8" name="Text Box 32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89" name="Text Box 32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0" name="Text Box 32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1" name="Text Box 32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2" name="Text Box 32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3" name="Text Box 32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4" name="Text Box 32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5" name="Text Box 32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6" name="Text Box 32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7" name="Text Box 32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8" name="Text Box 32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399" name="Text Box 32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0" name="Text Box 32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1" name="Text Box 32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2" name="Text Box 32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3" name="Text Box 32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4" name="Text Box 32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5" name="Text Box 32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6" name="Text Box 32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7" name="Text Box 32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8" name="Text Box 32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09" name="Text Box 32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0" name="Text Box 32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1" name="Text Box 32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2" name="Text Box 32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3" name="Text Box 32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4" name="Text Box 32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5" name="Text Box 32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6" name="Text Box 32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7" name="Text Box 32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8" name="Text Box 32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19" name="Text Box 32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0" name="Text Box 32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1" name="Text Box 32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2" name="Text Box 32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3" name="Text Box 33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4" name="Text Box 33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5" name="Text Box 33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6" name="Text Box 33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7" name="Text Box 33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8" name="Text Box 33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29" name="Text Box 33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0" name="Text Box 33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1" name="Text Box 33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2" name="Text Box 33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3" name="Text Box 33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4" name="Text Box 33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5" name="Text Box 33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6" name="Text Box 33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7" name="Text Box 33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8" name="Text Box 33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39" name="Text Box 33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0" name="Text Box 33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1" name="Text Box 33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2" name="Text Box 33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3" name="Text Box 33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4" name="Text Box 33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5" name="Text Box 33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6" name="Text Box 33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7" name="Text Box 33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8" name="Text Box 33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49" name="Text Box 33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0" name="Text Box 33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1" name="Text Box 33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2" name="Text Box 33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3" name="Text Box 33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4" name="Text Box 33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5" name="Text Box 33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6" name="Text Box 33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7" name="Text Box 33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8" name="Text Box 33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59" name="Text Box 33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0" name="Text Box 33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1" name="Text Box 33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2" name="Text Box 33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3" name="Text Box 33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4" name="Text Box 33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5" name="Text Box 33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6" name="Text Box 33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7" name="Text Box 33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8" name="Text Box 33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69" name="Text Box 33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0" name="Text Box 33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1" name="Text Box 33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2" name="Text Box 33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3" name="Text Box 33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4" name="Text Box 33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5" name="Text Box 33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6" name="Text Box 33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7" name="Text Box 33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8" name="Text Box 33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79" name="Text Box 33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0" name="Text Box 33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1" name="Text Box 33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2" name="Text Box 33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3" name="Text Box 33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4" name="Text Box 33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5" name="Text Box 33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6" name="Text Box 33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7" name="Text Box 33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8" name="Text Box 33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89" name="Text Box 33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0" name="Text Box 33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1" name="Text Box 33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2" name="Text Box 33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3" name="Text Box 33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4" name="Text Box 33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5" name="Text Box 33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6" name="Text Box 33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7" name="Text Box 33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8" name="Text Box 33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499" name="Text Box 33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0" name="Text Box 33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1" name="Text Box 33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2" name="Text Box 33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3" name="Text Box 33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4" name="Text Box 33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5" name="Text Box 33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6" name="Text Box 33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7" name="Text Box 33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8" name="Text Box 33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09" name="Text Box 33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0" name="Text Box 33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1" name="Text Box 33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2" name="Text Box 33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3" name="Text Box 33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4" name="Text Box 33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5" name="Text Box 33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6" name="Text Box 33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7" name="Text Box 33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8" name="Text Box 33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19" name="Text Box 33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0" name="Text Box 33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1" name="Text Box 33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2" name="Text Box 33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3" name="Text Box 34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4" name="Text Box 34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5" name="Text Box 34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6" name="Text Box 34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7" name="Text Box 34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8" name="Text Box 34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29" name="Text Box 34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0" name="Text Box 34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1" name="Text Box 34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2" name="Text Box 34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3" name="Text Box 34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4" name="Text Box 34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5" name="Text Box 34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6" name="Text Box 34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7" name="Text Box 34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8" name="Text Box 34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39" name="Text Box 34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0" name="Text Box 34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1" name="Text Box 34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2" name="Text Box 34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3" name="Text Box 34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4" name="Text Box 34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5" name="Text Box 34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6" name="Text Box 34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7" name="Text Box 34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8" name="Text Box 34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49" name="Text Box 34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0" name="Text Box 34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1" name="Text Box 34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2" name="Text Box 34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3" name="Text Box 34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4" name="Text Box 34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5" name="Text Box 34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6" name="Text Box 34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7" name="Text Box 34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8" name="Text Box 34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59" name="Text Box 34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0" name="Text Box 34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1" name="Text Box 34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2" name="Text Box 34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3" name="Text Box 34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4" name="Text Box 34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5" name="Text Box 34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6" name="Text Box 34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7" name="Text Box 34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8" name="Text Box 34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69" name="Text Box 34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0" name="Text Box 34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1" name="Text Box 34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2" name="Text Box 34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3" name="Text Box 34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4" name="Text Box 34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5" name="Text Box 34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6" name="Text Box 34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7" name="Text Box 34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8" name="Text Box 34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79" name="Text Box 34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0" name="Text Box 34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1" name="Text Box 34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2" name="Text Box 34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3" name="Text Box 34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4" name="Text Box 34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5" name="Text Box 34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6" name="Text Box 34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7" name="Text Box 34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8" name="Text Box 34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89" name="Text Box 34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0" name="Text Box 34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1" name="Text Box 34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2" name="Text Box 34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3" name="Text Box 34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4" name="Text Box 34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5" name="Text Box 34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6" name="Text Box 34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7" name="Text Box 34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8" name="Text Box 34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599" name="Text Box 34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0" name="Text Box 34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1" name="Text Box 34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2" name="Text Box 34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3" name="Text Box 34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4" name="Text Box 34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5" name="Text Box 34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6" name="Text Box 34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7" name="Text Box 34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8" name="Text Box 34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09" name="Text Box 34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0" name="Text Box 34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1" name="Text Box 34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2" name="Text Box 34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3" name="Text Box 34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4" name="Text Box 34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5" name="Text Box 34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6" name="Text Box 34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7" name="Text Box 34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8" name="Text Box 34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19" name="Text Box 34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0" name="Text Box 34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1" name="Text Box 34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2" name="Text Box 34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3" name="Text Box 35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4" name="Text Box 35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5" name="Text Box 35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6" name="Text Box 35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7" name="Text Box 35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8" name="Text Box 35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29" name="Text Box 35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0" name="Text Box 35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1" name="Text Box 35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2" name="Text Box 35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3" name="Text Box 35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4" name="Text Box 35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5" name="Text Box 35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6" name="Text Box 35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7" name="Text Box 35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8" name="Text Box 35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39" name="Text Box 35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0" name="Text Box 35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1" name="Text Box 35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2" name="Text Box 35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3" name="Text Box 35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4" name="Text Box 35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5" name="Text Box 35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6" name="Text Box 35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7" name="Text Box 35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8" name="Text Box 35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49" name="Text Box 35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0" name="Text Box 35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1" name="Text Box 35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2" name="Text Box 35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3" name="Text Box 35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4" name="Text Box 35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5" name="Text Box 35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6" name="Text Box 35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7" name="Text Box 35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8" name="Text Box 35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59" name="Text Box 35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0" name="Text Box 35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1" name="Text Box 35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2" name="Text Box 35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3" name="Text Box 35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4" name="Text Box 35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5" name="Text Box 35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6" name="Text Box 35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7" name="Text Box 35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8" name="Text Box 35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69" name="Text Box 35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0" name="Text Box 35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1" name="Text Box 35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2" name="Text Box 35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3" name="Text Box 35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4" name="Text Box 35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5" name="Text Box 35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6" name="Text Box 35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7" name="Text Box 35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8" name="Text Box 35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79" name="Text Box 35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0" name="Text Box 35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1" name="Text Box 35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2" name="Text Box 35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3" name="Text Box 35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4" name="Text Box 35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5" name="Text Box 35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6" name="Text Box 35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7" name="Text Box 35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8" name="Text Box 35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89" name="Text Box 35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0" name="Text Box 35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1" name="Text Box 35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2" name="Text Box 35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3" name="Text Box 35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4" name="Text Box 35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5" name="Text Box 35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6" name="Text Box 35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7" name="Text Box 35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8" name="Text Box 35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699" name="Text Box 35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0" name="Text Box 35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1" name="Text Box 35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2" name="Text Box 35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3" name="Text Box 35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4" name="Text Box 35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5" name="Text Box 35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6" name="Text Box 35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7" name="Text Box 35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8" name="Text Box 35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09" name="Text Box 35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0" name="Text Box 35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1" name="Text Box 35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2" name="Text Box 35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3" name="Text Box 35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4" name="Text Box 35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5" name="Text Box 35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6" name="Text Box 35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7" name="Text Box 35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8" name="Text Box 35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19" name="Text Box 35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0" name="Text Box 35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1" name="Text Box 35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2" name="Text Box 35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3" name="Text Box 36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4" name="Text Box 36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5" name="Text Box 36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6" name="Text Box 36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7" name="Text Box 36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8" name="Text Box 36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29" name="Text Box 36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0" name="Text Box 36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1" name="Text Box 36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2" name="Text Box 36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3" name="Text Box 36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4" name="Text Box 36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5" name="Text Box 36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6" name="Text Box 36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7" name="Text Box 36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8" name="Text Box 36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39" name="Text Box 36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0" name="Text Box 36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1" name="Text Box 36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2" name="Text Box 36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3" name="Text Box 36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4" name="Text Box 36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5" name="Text Box 36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6" name="Text Box 36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7" name="Text Box 36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8" name="Text Box 36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49" name="Text Box 36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0" name="Text Box 36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1" name="Text Box 36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2" name="Text Box 36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3" name="Text Box 36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4" name="Text Box 36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5" name="Text Box 36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6" name="Text Box 36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7" name="Text Box 36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8" name="Text Box 36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59" name="Text Box 36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0" name="Text Box 36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1" name="Text Box 36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2" name="Text Box 36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3" name="Text Box 36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4" name="Text Box 36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5" name="Text Box 36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6" name="Text Box 36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7" name="Text Box 36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8" name="Text Box 36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69" name="Text Box 36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0" name="Text Box 36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1" name="Text Box 36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2" name="Text Box 36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3" name="Text Box 36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4" name="Text Box 36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5" name="Text Box 36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6" name="Text Box 36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7" name="Text Box 36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8" name="Text Box 36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79" name="Text Box 36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0" name="Text Box 36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1" name="Text Box 36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2" name="Text Box 36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3" name="Text Box 36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4" name="Text Box 36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5" name="Text Box 36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6" name="Text Box 36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7" name="Text Box 36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8" name="Text Box 36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89" name="Text Box 36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0" name="Text Box 36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1" name="Text Box 36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2" name="Text Box 36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3" name="Text Box 36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4" name="Text Box 36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5" name="Text Box 36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6" name="Text Box 36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7" name="Text Box 36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8" name="Text Box 36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799" name="Text Box 36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0" name="Text Box 36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1" name="Text Box 36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2" name="Text Box 36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3" name="Text Box 36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4" name="Text Box 36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5" name="Text Box 36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6" name="Text Box 36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7" name="Text Box 36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8" name="Text Box 36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09" name="Text Box 36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0" name="Text Box 36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1" name="Text Box 36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2" name="Text Box 36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3" name="Text Box 36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4" name="Text Box 36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5" name="Text Box 36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6" name="Text Box 36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7" name="Text Box 36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8" name="Text Box 36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19" name="Text Box 36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0" name="Text Box 36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1" name="Text Box 36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2" name="Text Box 36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3" name="Text Box 37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4" name="Text Box 37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5" name="Text Box 37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6" name="Text Box 37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7" name="Text Box 37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8" name="Text Box 37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29" name="Text Box 37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0" name="Text Box 37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1" name="Text Box 37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2" name="Text Box 37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3" name="Text Box 37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4" name="Text Box 37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5" name="Text Box 37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6" name="Text Box 37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7" name="Text Box 37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8" name="Text Box 37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39" name="Text Box 37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0" name="Text Box 37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1" name="Text Box 37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2" name="Text Box 37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3" name="Text Box 37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4" name="Text Box 37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5" name="Text Box 37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6" name="Text Box 37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7" name="Text Box 37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8" name="Text Box 37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49" name="Text Box 37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0" name="Text Box 37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1" name="Text Box 37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2" name="Text Box 37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3" name="Text Box 37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4" name="Text Box 37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5" name="Text Box 37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6" name="Text Box 37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7" name="Text Box 37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8" name="Text Box 37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59" name="Text Box 37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0" name="Text Box 37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1" name="Text Box 37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2" name="Text Box 37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3" name="Text Box 37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4" name="Text Box 37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5" name="Text Box 37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6" name="Text Box 37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7" name="Text Box 37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8" name="Text Box 37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69" name="Text Box 37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0" name="Text Box 37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1" name="Text Box 37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2" name="Text Box 37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3" name="Text Box 37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4" name="Text Box 37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5" name="Text Box 37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6" name="Text Box 37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7" name="Text Box 37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8" name="Text Box 37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79" name="Text Box 37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0" name="Text Box 37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1" name="Text Box 37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2" name="Text Box 37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3" name="Text Box 37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4" name="Text Box 37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5" name="Text Box 37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6" name="Text Box 37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7" name="Text Box 37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8" name="Text Box 37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89" name="Text Box 37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0" name="Text Box 37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1" name="Text Box 37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2" name="Text Box 37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3" name="Text Box 37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4" name="Text Box 37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5" name="Text Box 37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6" name="Text Box 37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7" name="Text Box 37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8" name="Text Box 37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899" name="Text Box 37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0" name="Text Box 37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1" name="Text Box 37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2" name="Text Box 37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3" name="Text Box 37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4" name="Text Box 37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5" name="Text Box 37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6" name="Text Box 37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7" name="Text Box 37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8" name="Text Box 37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09" name="Text Box 37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0" name="Text Box 37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1" name="Text Box 37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2" name="Text Box 37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3" name="Text Box 37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4" name="Text Box 37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5" name="Text Box 37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6" name="Text Box 37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7" name="Text Box 37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8" name="Text Box 37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19" name="Text Box 37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0" name="Text Box 37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1" name="Text Box 37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2" name="Text Box 37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3" name="Text Box 38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4" name="Text Box 38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5" name="Text Box 38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6" name="Text Box 38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7" name="Text Box 38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8" name="Text Box 38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29" name="Text Box 38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0" name="Text Box 38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1" name="Text Box 38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2" name="Text Box 38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3" name="Text Box 38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4" name="Text Box 38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5" name="Text Box 38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6" name="Text Box 38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7" name="Text Box 38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8" name="Text Box 38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39" name="Text Box 38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0" name="Text Box 38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1" name="Text Box 38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2" name="Text Box 38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3" name="Text Box 38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4" name="Text Box 38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5" name="Text Box 38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6" name="Text Box 38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7" name="Text Box 38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8" name="Text Box 38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49" name="Text Box 38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0" name="Text Box 38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1" name="Text Box 38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2" name="Text Box 38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3" name="Text Box 38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4" name="Text Box 38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5" name="Text Box 38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6" name="Text Box 38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7" name="Text Box 38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8" name="Text Box 38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59" name="Text Box 38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0" name="Text Box 38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1" name="Text Box 38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2" name="Text Box 38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3" name="Text Box 38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4" name="Text Box 38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5" name="Text Box 38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6" name="Text Box 38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7" name="Text Box 38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8" name="Text Box 38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69" name="Text Box 38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0" name="Text Box 38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1" name="Text Box 38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2" name="Text Box 38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3" name="Text Box 38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4" name="Text Box 38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5" name="Text Box 38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6" name="Text Box 38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7" name="Text Box 38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8" name="Text Box 38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79" name="Text Box 38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0" name="Text Box 38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1" name="Text Box 38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2" name="Text Box 38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3" name="Text Box 38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4" name="Text Box 38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5" name="Text Box 38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6" name="Text Box 38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7" name="Text Box 38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8" name="Text Box 38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89" name="Text Box 38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0" name="Text Box 38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1" name="Text Box 38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2" name="Text Box 38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3" name="Text Box 38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4" name="Text Box 38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5" name="Text Box 38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6" name="Text Box 38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7" name="Text Box 38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8" name="Text Box 38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1999" name="Text Box 38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0" name="Text Box 38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1" name="Text Box 38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2" name="Text Box 38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3" name="Text Box 38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4" name="Text Box 38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5" name="Text Box 38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6" name="Text Box 38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7" name="Text Box 38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8" name="Text Box 38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09" name="Text Box 38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0" name="Text Box 38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1" name="Text Box 38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2" name="Text Box 38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3" name="Text Box 38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4" name="Text Box 38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5" name="Text Box 38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6" name="Text Box 38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7" name="Text Box 38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8" name="Text Box 38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19" name="Text Box 38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0" name="Text Box 38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1" name="Text Box 38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2" name="Text Box 38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3" name="Text Box 39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4" name="Text Box 39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5" name="Text Box 39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6" name="Text Box 39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7" name="Text Box 39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8" name="Text Box 39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29" name="Text Box 39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0" name="Text Box 39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1" name="Text Box 39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2" name="Text Box 39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3" name="Text Box 39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4" name="Text Box 39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5" name="Text Box 39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6" name="Text Box 39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7" name="Text Box 39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8" name="Text Box 39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39" name="Text Box 39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0" name="Text Box 39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1" name="Text Box 39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2" name="Text Box 39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3" name="Text Box 39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4" name="Text Box 39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5" name="Text Box 39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6" name="Text Box 39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7" name="Text Box 39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8" name="Text Box 39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49" name="Text Box 39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0" name="Text Box 39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1" name="Text Box 39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2" name="Text Box 39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3" name="Text Box 39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4" name="Text Box 39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5" name="Text Box 39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6" name="Text Box 39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7" name="Text Box 39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8" name="Text Box 39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59" name="Text Box 39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0" name="Text Box 39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1" name="Text Box 39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2" name="Text Box 39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3" name="Text Box 39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4" name="Text Box 39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5" name="Text Box 39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6" name="Text Box 39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7" name="Text Box 39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8" name="Text Box 39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69" name="Text Box 39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0" name="Text Box 39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1" name="Text Box 39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2" name="Text Box 39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3" name="Text Box 39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4" name="Text Box 39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5" name="Text Box 39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6" name="Text Box 39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7" name="Text Box 39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8" name="Text Box 39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79" name="Text Box 39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0" name="Text Box 39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1" name="Text Box 39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2" name="Text Box 39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3" name="Text Box 39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4" name="Text Box 39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5" name="Text Box 39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6" name="Text Box 39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7" name="Text Box 39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8" name="Text Box 39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89" name="Text Box 39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0" name="Text Box 39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1" name="Text Box 39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2" name="Text Box 39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3" name="Text Box 39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4" name="Text Box 39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5" name="Text Box 39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6" name="Text Box 39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7" name="Text Box 39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8" name="Text Box 39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099" name="Text Box 39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0" name="Text Box 39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1" name="Text Box 39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2" name="Text Box 39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3" name="Text Box 39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4" name="Text Box 39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5" name="Text Box 39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6" name="Text Box 39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7" name="Text Box 39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8" name="Text Box 39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09" name="Text Box 39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0" name="Text Box 39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1" name="Text Box 39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2" name="Text Box 39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3" name="Text Box 39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4" name="Text Box 39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5" name="Text Box 39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6" name="Text Box 39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7" name="Text Box 39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8" name="Text Box 39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19" name="Text Box 39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0" name="Text Box 39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1" name="Text Box 39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2" name="Text Box 39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3" name="Text Box 40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4" name="Text Box 40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5" name="Text Box 40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6" name="Text Box 40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7" name="Text Box 40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8" name="Text Box 40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29" name="Text Box 40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0" name="Text Box 40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1" name="Text Box 40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2" name="Text Box 40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3" name="Text Box 40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4" name="Text Box 40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5" name="Text Box 40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6" name="Text Box 40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7" name="Text Box 40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8" name="Text Box 40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39" name="Text Box 40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0" name="Text Box 40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1" name="Text Box 40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2" name="Text Box 40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3" name="Text Box 40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4" name="Text Box 40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5" name="Text Box 40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6" name="Text Box 40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7" name="Text Box 40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8" name="Text Box 40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49" name="Text Box 40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0" name="Text Box 40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1" name="Text Box 40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2" name="Text Box 40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3" name="Text Box 40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4" name="Text Box 40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5" name="Text Box 40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6" name="Text Box 40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7" name="Text Box 40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8" name="Text Box 40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59" name="Text Box 40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0" name="Text Box 40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1" name="Text Box 40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2" name="Text Box 40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3" name="Text Box 40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4" name="Text Box 40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5" name="Text Box 40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6" name="Text Box 40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7" name="Text Box 40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8" name="Text Box 40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69" name="Text Box 40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0" name="Text Box 40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1" name="Text Box 40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2" name="Text Box 40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3" name="Text Box 40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4" name="Text Box 40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5" name="Text Box 40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6" name="Text Box 40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7" name="Text Box 40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8" name="Text Box 40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79" name="Text Box 40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0" name="Text Box 40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1" name="Text Box 40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2" name="Text Box 40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3" name="Text Box 40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4" name="Text Box 40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5" name="Text Box 40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6" name="Text Box 40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7" name="Text Box 40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8" name="Text Box 40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89" name="Text Box 40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0" name="Text Box 40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1" name="Text Box 40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2" name="Text Box 40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3" name="Text Box 40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4" name="Text Box 40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5" name="Text Box 40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6" name="Text Box 40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7" name="Text Box 40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8" name="Text Box 40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199" name="Text Box 40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0" name="Text Box 40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1" name="Text Box 40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2" name="Text Box 40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3" name="Text Box 40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4" name="Text Box 40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5" name="Text Box 40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6" name="Text Box 40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7" name="Text Box 40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8" name="Text Box 40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09" name="Text Box 40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0" name="Text Box 40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1" name="Text Box 40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2" name="Text Box 40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3" name="Text Box 40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4" name="Text Box 40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5" name="Text Box 40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6" name="Text Box 40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7" name="Text Box 40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8" name="Text Box 40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19" name="Text Box 40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0" name="Text Box 40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1" name="Text Box 40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2" name="Text Box 40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3" name="Text Box 41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4" name="Text Box 41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5" name="Text Box 41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6" name="Text Box 41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7" name="Text Box 41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8" name="Text Box 41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29" name="Text Box 41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0" name="Text Box 41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1" name="Text Box 41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2" name="Text Box 41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3" name="Text Box 41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4" name="Text Box 41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5" name="Text Box 41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6" name="Text Box 41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7" name="Text Box 41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8" name="Text Box 41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39" name="Text Box 41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0" name="Text Box 41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1" name="Text Box 41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2" name="Text Box 41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3" name="Text Box 41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4" name="Text Box 41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5" name="Text Box 41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6" name="Text Box 41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7" name="Text Box 41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8" name="Text Box 41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49" name="Text Box 41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0" name="Text Box 41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1" name="Text Box 41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2" name="Text Box 41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3" name="Text Box 41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4" name="Text Box 41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5" name="Text Box 41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6" name="Text Box 41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7" name="Text Box 41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8" name="Text Box 41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59" name="Text Box 41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0" name="Text Box 41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1" name="Text Box 41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2" name="Text Box 41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3" name="Text Box 41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4" name="Text Box 41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5" name="Text Box 41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6" name="Text Box 41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7" name="Text Box 41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8" name="Text Box 41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69" name="Text Box 41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0" name="Text Box 41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1" name="Text Box 41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2" name="Text Box 41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3" name="Text Box 41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4" name="Text Box 41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5" name="Text Box 41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6" name="Text Box 41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7" name="Text Box 41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8" name="Text Box 41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79" name="Text Box 41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0" name="Text Box 41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1" name="Text Box 41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2" name="Text Box 41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3" name="Text Box 41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4" name="Text Box 41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5" name="Text Box 41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6" name="Text Box 41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7" name="Text Box 41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8" name="Text Box 41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89" name="Text Box 41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0" name="Text Box 41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1" name="Text Box 41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2" name="Text Box 41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3" name="Text Box 41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4" name="Text Box 41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5" name="Text Box 41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6" name="Text Box 41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7" name="Text Box 41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8" name="Text Box 41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299" name="Text Box 41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0" name="Text Box 41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1" name="Text Box 41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2" name="Text Box 41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3" name="Text Box 41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4" name="Text Box 41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5" name="Text Box 41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6" name="Text Box 41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7" name="Text Box 41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8" name="Text Box 41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09" name="Text Box 41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0" name="Text Box 41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1" name="Text Box 41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2" name="Text Box 41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3" name="Text Box 41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4" name="Text Box 41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5" name="Text Box 41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6" name="Text Box 41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7" name="Text Box 41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8" name="Text Box 41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19" name="Text Box 41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0" name="Text Box 41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1" name="Text Box 41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2" name="Text Box 41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3" name="Text Box 42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4" name="Text Box 42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5" name="Text Box 42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6" name="Text Box 42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7" name="Text Box 42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8" name="Text Box 42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29" name="Text Box 42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0" name="Text Box 42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1" name="Text Box 42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2" name="Text Box 42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3" name="Text Box 42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4" name="Text Box 42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5" name="Text Box 42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6" name="Text Box 42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7" name="Text Box 42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8" name="Text Box 42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39" name="Text Box 42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0" name="Text Box 42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1" name="Text Box 42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2" name="Text Box 42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3" name="Text Box 42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4" name="Text Box 42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5" name="Text Box 42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6" name="Text Box 42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7" name="Text Box 42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8" name="Text Box 42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49" name="Text Box 42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0" name="Text Box 42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1" name="Text Box 42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2" name="Text Box 42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3" name="Text Box 42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4" name="Text Box 42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5" name="Text Box 42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6" name="Text Box 42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7" name="Text Box 42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8" name="Text Box 42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59" name="Text Box 42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0" name="Text Box 42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1" name="Text Box 42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2" name="Text Box 42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3" name="Text Box 42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4" name="Text Box 42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5" name="Text Box 42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6" name="Text Box 42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7" name="Text Box 42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8" name="Text Box 42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69" name="Text Box 42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0" name="Text Box 42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1" name="Text Box 42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2" name="Text Box 42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3" name="Text Box 42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4" name="Text Box 42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5" name="Text Box 42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6" name="Text Box 42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7" name="Text Box 42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8" name="Text Box 42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79" name="Text Box 42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0" name="Text Box 42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1" name="Text Box 42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2" name="Text Box 42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3" name="Text Box 42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4" name="Text Box 42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5" name="Text Box 42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6" name="Text Box 42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7" name="Text Box 42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8" name="Text Box 42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89" name="Text Box 42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0" name="Text Box 42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1" name="Text Box 42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2" name="Text Box 42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3" name="Text Box 42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4" name="Text Box 42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5" name="Text Box 42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6" name="Text Box 42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7" name="Text Box 42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8" name="Text Box 42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399" name="Text Box 42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0" name="Text Box 42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1" name="Text Box 42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2" name="Text Box 42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3" name="Text Box 42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4" name="Text Box 42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5" name="Text Box 42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6" name="Text Box 42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7" name="Text Box 42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8" name="Text Box 42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09" name="Text Box 42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0" name="Text Box 42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1" name="Text Box 42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2" name="Text Box 42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3" name="Text Box 42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4" name="Text Box 42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5" name="Text Box 42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6" name="Text Box 42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7" name="Text Box 42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8" name="Text Box 42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19" name="Text Box 42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0" name="Text Box 42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1" name="Text Box 42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2" name="Text Box 42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3" name="Text Box 43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4" name="Text Box 43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5" name="Text Box 43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6" name="Text Box 43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7" name="Text Box 43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8" name="Text Box 43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29" name="Text Box 43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0" name="Text Box 43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1" name="Text Box 43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2" name="Text Box 43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3" name="Text Box 43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4" name="Text Box 43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5" name="Text Box 43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6" name="Text Box 43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7" name="Text Box 43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8" name="Text Box 43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39" name="Text Box 43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0" name="Text Box 43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1" name="Text Box 43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2" name="Text Box 43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3" name="Text Box 43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4" name="Text Box 43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5" name="Text Box 43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6" name="Text Box 43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7" name="Text Box 43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8" name="Text Box 43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49" name="Text Box 43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0" name="Text Box 43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1" name="Text Box 43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2" name="Text Box 43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3" name="Text Box 43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4" name="Text Box 43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5" name="Text Box 43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6" name="Text Box 43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7" name="Text Box 43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8" name="Text Box 43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59" name="Text Box 43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0" name="Text Box 43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1" name="Text Box 43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2" name="Text Box 43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3" name="Text Box 43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4" name="Text Box 43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5" name="Text Box 43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6" name="Text Box 43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7" name="Text Box 43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8" name="Text Box 43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69" name="Text Box 43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0" name="Text Box 43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1" name="Text Box 43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2" name="Text Box 43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3" name="Text Box 43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4" name="Text Box 43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5" name="Text Box 43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6" name="Text Box 43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7" name="Text Box 43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8" name="Text Box 43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79" name="Text Box 43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0" name="Text Box 43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1" name="Text Box 43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2" name="Text Box 43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3" name="Text Box 43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4" name="Text Box 43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5" name="Text Box 43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6" name="Text Box 43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7" name="Text Box 43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8" name="Text Box 43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89" name="Text Box 43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0" name="Text Box 43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1" name="Text Box 43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2" name="Text Box 43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3" name="Text Box 43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4" name="Text Box 43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5" name="Text Box 43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6" name="Text Box 43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7" name="Text Box 43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8" name="Text Box 43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499" name="Text Box 43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0" name="Text Box 43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1" name="Text Box 43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2" name="Text Box 43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3" name="Text Box 43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4" name="Text Box 43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5" name="Text Box 43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6" name="Text Box 43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7" name="Text Box 43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8" name="Text Box 43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09" name="Text Box 43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0" name="Text Box 43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1" name="Text Box 43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2" name="Text Box 43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3" name="Text Box 43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4" name="Text Box 43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5" name="Text Box 43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6" name="Text Box 43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7" name="Text Box 43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8" name="Text Box 43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19" name="Text Box 43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0" name="Text Box 43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1" name="Text Box 43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2" name="Text Box 43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3" name="Text Box 44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4" name="Text Box 44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5" name="Text Box 44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6" name="Text Box 44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7" name="Text Box 44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8" name="Text Box 44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29" name="Text Box 44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0" name="Text Box 44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1" name="Text Box 44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2" name="Text Box 44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3" name="Text Box 44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4" name="Text Box 44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5" name="Text Box 44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6" name="Text Box 44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7" name="Text Box 44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8" name="Text Box 44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39" name="Text Box 44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0" name="Text Box 44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1" name="Text Box 44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2" name="Text Box 44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3" name="Text Box 44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4" name="Text Box 44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5" name="Text Box 44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6" name="Text Box 44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7" name="Text Box 44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8" name="Text Box 44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49" name="Text Box 44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0" name="Text Box 44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1" name="Text Box 44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2" name="Text Box 44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3" name="Text Box 44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4" name="Text Box 44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5" name="Text Box 44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6" name="Text Box 44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7" name="Text Box 44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8" name="Text Box 44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59" name="Text Box 44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0" name="Text Box 44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1" name="Text Box 44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2" name="Text Box 44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3" name="Text Box 44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4" name="Text Box 44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5" name="Text Box 44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6" name="Text Box 44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7" name="Text Box 44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8" name="Text Box 44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69" name="Text Box 44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0" name="Text Box 44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1" name="Text Box 44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2" name="Text Box 44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3" name="Text Box 44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4" name="Text Box 44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5" name="Text Box 44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6" name="Text Box 44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7" name="Text Box 44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8" name="Text Box 44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79" name="Text Box 44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0" name="Text Box 44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1" name="Text Box 44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2" name="Text Box 44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3" name="Text Box 44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4" name="Text Box 44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5" name="Text Box 44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6" name="Text Box 44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7" name="Text Box 44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8" name="Text Box 44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89" name="Text Box 44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0" name="Text Box 44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1" name="Text Box 44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2" name="Text Box 44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3" name="Text Box 44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4" name="Text Box 44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5" name="Text Box 44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6" name="Text Box 44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7" name="Text Box 44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8" name="Text Box 44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599" name="Text Box 44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0" name="Text Box 44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1" name="Text Box 44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2" name="Text Box 44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3" name="Text Box 44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4" name="Text Box 44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5" name="Text Box 44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6" name="Text Box 44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7" name="Text Box 44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8" name="Text Box 44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09" name="Text Box 44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0" name="Text Box 44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1" name="Text Box 44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2" name="Text Box 44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3" name="Text Box 44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4" name="Text Box 44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5" name="Text Box 44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6" name="Text Box 44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7" name="Text Box 44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8" name="Text Box 44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19" name="Text Box 44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0" name="Text Box 44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1" name="Text Box 44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2" name="Text Box 44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3" name="Text Box 45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4" name="Text Box 45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5" name="Text Box 45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6" name="Text Box 45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7" name="Text Box 45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8" name="Text Box 45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29" name="Text Box 45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0" name="Text Box 45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1" name="Text Box 45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2" name="Text Box 45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3" name="Text Box 45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4" name="Text Box 45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5" name="Text Box 45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6" name="Text Box 45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7" name="Text Box 45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8" name="Text Box 45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39" name="Text Box 45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0" name="Text Box 45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1" name="Text Box 45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2" name="Text Box 45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3" name="Text Box 45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4" name="Text Box 45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5" name="Text Box 45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6" name="Text Box 45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7" name="Text Box 45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8" name="Text Box 45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49" name="Text Box 45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0" name="Text Box 45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1" name="Text Box 45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2" name="Text Box 45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3" name="Text Box 45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4" name="Text Box 45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5" name="Text Box 45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6" name="Text Box 45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7" name="Text Box 45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8" name="Text Box 45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59" name="Text Box 45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0" name="Text Box 45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1" name="Text Box 45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2" name="Text Box 45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3" name="Text Box 45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4" name="Text Box 45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5" name="Text Box 45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6" name="Text Box 45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7" name="Text Box 45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8" name="Text Box 45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69" name="Text Box 45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0" name="Text Box 45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1" name="Text Box 45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2" name="Text Box 45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3" name="Text Box 45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4" name="Text Box 45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5" name="Text Box 45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6" name="Text Box 45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7" name="Text Box 45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8" name="Text Box 45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79" name="Text Box 45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0" name="Text Box 45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1" name="Text Box 45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2" name="Text Box 45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3" name="Text Box 45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4" name="Text Box 45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5" name="Text Box 45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6" name="Text Box 45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7" name="Text Box 45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8" name="Text Box 45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89" name="Text Box 45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0" name="Text Box 45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1" name="Text Box 45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2" name="Text Box 45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3" name="Text Box 45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4" name="Text Box 45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5" name="Text Box 45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6" name="Text Box 45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7" name="Text Box 45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8" name="Text Box 45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699" name="Text Box 45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0" name="Text Box 45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1" name="Text Box 45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2" name="Text Box 45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3" name="Text Box 45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4" name="Text Box 45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5" name="Text Box 45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6" name="Text Box 45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7" name="Text Box 45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8" name="Text Box 45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09" name="Text Box 45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0" name="Text Box 45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1" name="Text Box 45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2" name="Text Box 45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3" name="Text Box 45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4" name="Text Box 45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5" name="Text Box 45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6" name="Text Box 45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7" name="Text Box 45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8" name="Text Box 45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19" name="Text Box 45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0" name="Text Box 45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1" name="Text Box 45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2" name="Text Box 45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3" name="Text Box 46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4" name="Text Box 46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5" name="Text Box 46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6" name="Text Box 46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7" name="Text Box 46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8" name="Text Box 46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29" name="Text Box 46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0" name="Text Box 46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1" name="Text Box 46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2" name="Text Box 46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3" name="Text Box 46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4" name="Text Box 46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5" name="Text Box 46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6" name="Text Box 46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7" name="Text Box 46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8" name="Text Box 46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39" name="Text Box 46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0" name="Text Box 46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1" name="Text Box 46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2" name="Text Box 46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3" name="Text Box 46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4" name="Text Box 46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5" name="Text Box 46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6" name="Text Box 46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7" name="Text Box 46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8" name="Text Box 46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49" name="Text Box 46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0" name="Text Box 46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1" name="Text Box 46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2" name="Text Box 46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3" name="Text Box 46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4" name="Text Box 46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5" name="Text Box 46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6" name="Text Box 46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7" name="Text Box 46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8" name="Text Box 46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59" name="Text Box 46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0" name="Text Box 46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1" name="Text Box 46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2" name="Text Box 46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3" name="Text Box 46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4" name="Text Box 46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5" name="Text Box 46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6" name="Text Box 46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7" name="Text Box 46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8" name="Text Box 46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69" name="Text Box 46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0" name="Text Box 46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1" name="Text Box 46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2" name="Text Box 46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3" name="Text Box 46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4" name="Text Box 46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5" name="Text Box 46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6" name="Text Box 46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7" name="Text Box 46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8" name="Text Box 46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79" name="Text Box 46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0" name="Text Box 46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1" name="Text Box 46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2" name="Text Box 46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3" name="Text Box 46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4" name="Text Box 46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5" name="Text Box 46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6" name="Text Box 46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7" name="Text Box 46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8" name="Text Box 46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89" name="Text Box 46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0" name="Text Box 46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1" name="Text Box 46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2" name="Text Box 46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3" name="Text Box 46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4" name="Text Box 46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5" name="Text Box 46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6" name="Text Box 46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7" name="Text Box 46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8" name="Text Box 46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799" name="Text Box 46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0" name="Text Box 46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1" name="Text Box 46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2" name="Text Box 46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3" name="Text Box 46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4" name="Text Box 46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5" name="Text Box 46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6" name="Text Box 46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7" name="Text Box 46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8" name="Text Box 46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09" name="Text Box 46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0" name="Text Box 46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1" name="Text Box 46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2" name="Text Box 46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3" name="Text Box 46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4" name="Text Box 46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5" name="Text Box 46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6" name="Text Box 46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7" name="Text Box 46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8" name="Text Box 46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19" name="Text Box 46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0" name="Text Box 46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1" name="Text Box 46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2" name="Text Box 46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3" name="Text Box 47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4" name="Text Box 47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5" name="Text Box 47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6" name="Text Box 47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7" name="Text Box 47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8" name="Text Box 47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29" name="Text Box 47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0" name="Text Box 47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1" name="Text Box 47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2" name="Text Box 47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3" name="Text Box 47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4" name="Text Box 47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5" name="Text Box 47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6" name="Text Box 47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7" name="Text Box 47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8" name="Text Box 47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39" name="Text Box 47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0" name="Text Box 47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1" name="Text Box 47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2" name="Text Box 47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3" name="Text Box 47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4" name="Text Box 47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5" name="Text Box 47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6" name="Text Box 47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7" name="Text Box 47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8" name="Text Box 47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49" name="Text Box 47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0" name="Text Box 47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1" name="Text Box 47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2" name="Text Box 47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3" name="Text Box 47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4" name="Text Box 47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5" name="Text Box 47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6" name="Text Box 47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7" name="Text Box 47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8" name="Text Box 47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59" name="Text Box 47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0" name="Text Box 47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1" name="Text Box 47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2" name="Text Box 47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3" name="Text Box 47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4" name="Text Box 47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5" name="Text Box 47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6" name="Text Box 47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7" name="Text Box 47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8" name="Text Box 47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69" name="Text Box 47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0" name="Text Box 47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1" name="Text Box 47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2" name="Text Box 47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3" name="Text Box 47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4" name="Text Box 47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5" name="Text Box 47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6" name="Text Box 47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7" name="Text Box 47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8" name="Text Box 47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79" name="Text Box 47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0" name="Text Box 47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1" name="Text Box 47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2" name="Text Box 47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3" name="Text Box 47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4" name="Text Box 47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5" name="Text Box 47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6" name="Text Box 47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7" name="Text Box 47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8" name="Text Box 47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89" name="Text Box 47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0" name="Text Box 47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1" name="Text Box 47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2" name="Text Box 47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3" name="Text Box 47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4" name="Text Box 47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5" name="Text Box 47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6" name="Text Box 47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7" name="Text Box 47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8" name="Text Box 47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899" name="Text Box 47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0" name="Text Box 47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1" name="Text Box 47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2" name="Text Box 47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3" name="Text Box 47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4" name="Text Box 47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5" name="Text Box 47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6" name="Text Box 47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7" name="Text Box 47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8" name="Text Box 47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09" name="Text Box 47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0" name="Text Box 47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1" name="Text Box 47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2" name="Text Box 47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3" name="Text Box 47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4" name="Text Box 47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5" name="Text Box 47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6" name="Text Box 47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7" name="Text Box 47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8" name="Text Box 47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19" name="Text Box 47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0" name="Text Box 47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1" name="Text Box 47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2" name="Text Box 47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3" name="Text Box 48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4" name="Text Box 48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5" name="Text Box 48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6" name="Text Box 48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7" name="Text Box 48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8" name="Text Box 48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29" name="Text Box 48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0" name="Text Box 48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1" name="Text Box 48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2" name="Text Box 48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3" name="Text Box 48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4" name="Text Box 48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5" name="Text Box 48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6" name="Text Box 48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7" name="Text Box 48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8" name="Text Box 48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39" name="Text Box 48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0" name="Text Box 48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1" name="Text Box 48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2" name="Text Box 48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3" name="Text Box 48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4" name="Text Box 48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5" name="Text Box 48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6" name="Text Box 48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7" name="Text Box 48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8" name="Text Box 48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49" name="Text Box 48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0" name="Text Box 48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1" name="Text Box 48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2" name="Text Box 48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3" name="Text Box 48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4" name="Text Box 48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5" name="Text Box 48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6" name="Text Box 48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7" name="Text Box 48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8" name="Text Box 48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59" name="Text Box 48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0" name="Text Box 48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1" name="Text Box 48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2" name="Text Box 48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3" name="Text Box 48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4" name="Text Box 48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5" name="Text Box 48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6" name="Text Box 48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7" name="Text Box 48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8" name="Text Box 48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69" name="Text Box 48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0" name="Text Box 48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1" name="Text Box 48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2" name="Text Box 48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3" name="Text Box 48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4" name="Text Box 48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5" name="Text Box 48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6" name="Text Box 48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7" name="Text Box 48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8" name="Text Box 48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79" name="Text Box 48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0" name="Text Box 48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1" name="Text Box 48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2" name="Text Box 48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3" name="Text Box 48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4" name="Text Box 48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5" name="Text Box 48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6" name="Text Box 48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7" name="Text Box 48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8" name="Text Box 48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89" name="Text Box 48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0" name="Text Box 48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1" name="Text Box 48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2" name="Text Box 48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3" name="Text Box 48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4" name="Text Box 48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5" name="Text Box 48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6" name="Text Box 48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7" name="Text Box 48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8" name="Text Box 48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2999" name="Text Box 48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0" name="Text Box 48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1" name="Text Box 48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2" name="Text Box 48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3" name="Text Box 48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4" name="Text Box 48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5" name="Text Box 48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6" name="Text Box 48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7" name="Text Box 48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8" name="Text Box 48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09" name="Text Box 48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0" name="Text Box 48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1" name="Text Box 48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2" name="Text Box 48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3" name="Text Box 48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4" name="Text Box 48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5" name="Text Box 48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6" name="Text Box 48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7" name="Text Box 48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8" name="Text Box 48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19" name="Text Box 48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0" name="Text Box 48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1" name="Text Box 48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2" name="Text Box 48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3" name="Text Box 49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4" name="Text Box 49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5" name="Text Box 49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6" name="Text Box 49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7" name="Text Box 49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8" name="Text Box 49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29" name="Text Box 49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0" name="Text Box 49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1" name="Text Box 49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2" name="Text Box 49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3" name="Text Box 49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4" name="Text Box 49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5" name="Text Box 49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6" name="Text Box 49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7" name="Text Box 49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8" name="Text Box 49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39" name="Text Box 49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0" name="Text Box 49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1" name="Text Box 49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2" name="Text Box 49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3" name="Text Box 49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4" name="Text Box 49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5" name="Text Box 49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6" name="Text Box 49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7" name="Text Box 49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8" name="Text Box 49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49" name="Text Box 49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0" name="Text Box 49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1" name="Text Box 49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2" name="Text Box 49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3" name="Text Box 49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4" name="Text Box 49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5" name="Text Box 49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6" name="Text Box 49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7" name="Text Box 49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8" name="Text Box 49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59" name="Text Box 49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0" name="Text Box 49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1" name="Text Box 49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2" name="Text Box 49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3" name="Text Box 49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4" name="Text Box 49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5" name="Text Box 49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6" name="Text Box 49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7" name="Text Box 49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8" name="Text Box 49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69" name="Text Box 49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0" name="Text Box 49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1" name="Text Box 49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2" name="Text Box 49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3" name="Text Box 49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4" name="Text Box 49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5" name="Text Box 49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6" name="Text Box 49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7" name="Text Box 49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8" name="Text Box 49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79" name="Text Box 49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0" name="Text Box 49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1" name="Text Box 49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2" name="Text Box 49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3" name="Text Box 49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4" name="Text Box 49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5" name="Text Box 49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6" name="Text Box 49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7" name="Text Box 49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8" name="Text Box 49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89" name="Text Box 49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0" name="Text Box 49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1" name="Text Box 49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2" name="Text Box 49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3" name="Text Box 49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4" name="Text Box 49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5" name="Text Box 49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6" name="Text Box 49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7" name="Text Box 49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8" name="Text Box 49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099" name="Text Box 49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0" name="Text Box 49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1" name="Text Box 49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2" name="Text Box 49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3" name="Text Box 49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4" name="Text Box 49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5" name="Text Box 49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6" name="Text Box 49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7" name="Text Box 49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8" name="Text Box 49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09" name="Text Box 49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0" name="Text Box 49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1" name="Text Box 49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2" name="Text Box 49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3" name="Text Box 49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4" name="Text Box 49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5" name="Text Box 49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6" name="Text Box 49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7" name="Text Box 49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8" name="Text Box 49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19" name="Text Box 49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0" name="Text Box 49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1" name="Text Box 49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2" name="Text Box 49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3" name="Text Box 50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4" name="Text Box 50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5" name="Text Box 50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6" name="Text Box 50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7" name="Text Box 50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8" name="Text Box 50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29" name="Text Box 50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0" name="Text Box 50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1" name="Text Box 50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2" name="Text Box 50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3" name="Text Box 50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4" name="Text Box 50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5" name="Text Box 50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6" name="Text Box 50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7" name="Text Box 50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8" name="Text Box 50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39" name="Text Box 50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0" name="Text Box 50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1" name="Text Box 50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2" name="Text Box 50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3" name="Text Box 50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4" name="Text Box 50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5" name="Text Box 50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6" name="Text Box 50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7" name="Text Box 50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8" name="Text Box 50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49" name="Text Box 50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0" name="Text Box 50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1" name="Text Box 50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2" name="Text Box 50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3" name="Text Box 50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4" name="Text Box 50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5" name="Text Box 50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6" name="Text Box 50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7" name="Text Box 50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8" name="Text Box 50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59" name="Text Box 50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0" name="Text Box 50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1" name="Text Box 50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2" name="Text Box 50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3" name="Text Box 50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4" name="Text Box 50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5" name="Text Box 50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6" name="Text Box 50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7" name="Text Box 50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8" name="Text Box 50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69" name="Text Box 50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0" name="Text Box 50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1" name="Text Box 50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2" name="Text Box 50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3" name="Text Box 50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4" name="Text Box 50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5" name="Text Box 50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6" name="Text Box 50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7" name="Text Box 50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8" name="Text Box 50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79" name="Text Box 50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0" name="Text Box 50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1" name="Text Box 50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2" name="Text Box 50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3" name="Text Box 50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4" name="Text Box 50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5" name="Text Box 50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6" name="Text Box 50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7" name="Text Box 50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8" name="Text Box 50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89" name="Text Box 50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0" name="Text Box 50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1" name="Text Box 50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2" name="Text Box 50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3" name="Text Box 50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4" name="Text Box 50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5" name="Text Box 50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6" name="Text Box 50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7" name="Text Box 50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8" name="Text Box 50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199" name="Text Box 50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0" name="Text Box 50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1" name="Text Box 50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2" name="Text Box 50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3" name="Text Box 50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4" name="Text Box 50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5" name="Text Box 50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6" name="Text Box 50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7" name="Text Box 50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8" name="Text Box 50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09" name="Text Box 50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0" name="Text Box 50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1" name="Text Box 50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2" name="Text Box 50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3" name="Text Box 50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4" name="Text Box 50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5" name="Text Box 50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6" name="Text Box 50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7" name="Text Box 50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8" name="Text Box 50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19" name="Text Box 50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0" name="Text Box 50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1" name="Text Box 50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2" name="Text Box 50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3" name="Text Box 51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4" name="Text Box 51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5" name="Text Box 51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6" name="Text Box 51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7" name="Text Box 51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8" name="Text Box 51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29" name="Text Box 51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0" name="Text Box 51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1" name="Text Box 51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2" name="Text Box 51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3" name="Text Box 51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4" name="Text Box 51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5" name="Text Box 51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6" name="Text Box 51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7" name="Text Box 51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8" name="Text Box 51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39" name="Text Box 51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0" name="Text Box 51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1" name="Text Box 51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2" name="Text Box 51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3" name="Text Box 51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4" name="Text Box 51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5" name="Text Box 51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6" name="Text Box 51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7" name="Text Box 51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8" name="Text Box 51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49" name="Text Box 51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0" name="Text Box 51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1" name="Text Box 51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2" name="Text Box 51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3" name="Text Box 51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4" name="Text Box 51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5" name="Text Box 51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6" name="Text Box 51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7" name="Text Box 51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8" name="Text Box 51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59" name="Text Box 51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0" name="Text Box 51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1" name="Text Box 51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2" name="Text Box 51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3" name="Text Box 51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4" name="Text Box 51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5" name="Text Box 51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6" name="Text Box 51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7" name="Text Box 51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8" name="Text Box 51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69" name="Text Box 51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0" name="Text Box 51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1" name="Text Box 51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2" name="Text Box 51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3" name="Text Box 51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4" name="Text Box 51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5" name="Text Box 51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6" name="Text Box 51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7" name="Text Box 51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8" name="Text Box 51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79" name="Text Box 51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0" name="Text Box 51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1" name="Text Box 51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2" name="Text Box 51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3" name="Text Box 51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4" name="Text Box 51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5" name="Text Box 51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6" name="Text Box 51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7" name="Text Box 51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8" name="Text Box 51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89" name="Text Box 51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0" name="Text Box 51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1" name="Text Box 51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2" name="Text Box 51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3" name="Text Box 51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4" name="Text Box 51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5" name="Text Box 51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6" name="Text Box 51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7" name="Text Box 51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8" name="Text Box 51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299" name="Text Box 51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0" name="Text Box 51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1" name="Text Box 51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2" name="Text Box 51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3" name="Text Box 51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4" name="Text Box 51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5" name="Text Box 51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6" name="Text Box 51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7" name="Text Box 51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8" name="Text Box 51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09" name="Text Box 51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0" name="Text Box 51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1" name="Text Box 51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2" name="Text Box 51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3" name="Text Box 51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4" name="Text Box 51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5" name="Text Box 51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6" name="Text Box 51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7" name="Text Box 51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8" name="Text Box 51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19" name="Text Box 51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0" name="Text Box 51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1" name="Text Box 51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2" name="Text Box 51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3" name="Text Box 52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4" name="Text Box 52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5" name="Text Box 52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6" name="Text Box 52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7" name="Text Box 52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8" name="Text Box 52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29" name="Text Box 52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0" name="Text Box 52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1" name="Text Box 52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2" name="Text Box 52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3" name="Text Box 52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4" name="Text Box 52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5" name="Text Box 52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6" name="Text Box 52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7" name="Text Box 52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8" name="Text Box 52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39" name="Text Box 52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0" name="Text Box 52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1" name="Text Box 52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2" name="Text Box 52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3" name="Text Box 52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4" name="Text Box 52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5" name="Text Box 52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6" name="Text Box 52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7" name="Text Box 52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8" name="Text Box 52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49" name="Text Box 52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0" name="Text Box 52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1" name="Text Box 52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2" name="Text Box 52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3" name="Text Box 52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4" name="Text Box 52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5" name="Text Box 52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6" name="Text Box 52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7" name="Text Box 52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8" name="Text Box 52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59" name="Text Box 52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0" name="Text Box 52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1" name="Text Box 52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2" name="Text Box 52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3" name="Text Box 52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4" name="Text Box 52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5" name="Text Box 52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6" name="Text Box 52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7" name="Text Box 52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8" name="Text Box 52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69" name="Text Box 52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0" name="Text Box 52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1" name="Text Box 52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2" name="Text Box 52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3" name="Text Box 52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4" name="Text Box 52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5" name="Text Box 52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6" name="Text Box 52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7" name="Text Box 52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8" name="Text Box 52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79" name="Text Box 52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0" name="Text Box 52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1" name="Text Box 52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2" name="Text Box 52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3" name="Text Box 52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4" name="Text Box 52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5" name="Text Box 52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6" name="Text Box 52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7" name="Text Box 52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8" name="Text Box 52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89" name="Text Box 52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0" name="Text Box 52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1" name="Text Box 52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2" name="Text Box 52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3" name="Text Box 52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4" name="Text Box 52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5" name="Text Box 52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6" name="Text Box 52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7" name="Text Box 52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8" name="Text Box 52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399" name="Text Box 52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0" name="Text Box 52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1" name="Text Box 52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2" name="Text Box 52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3" name="Text Box 52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4" name="Text Box 52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5" name="Text Box 52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6" name="Text Box 52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7" name="Text Box 52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8" name="Text Box 52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09" name="Text Box 52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0" name="Text Box 52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1" name="Text Box 52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2" name="Text Box 52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3" name="Text Box 52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4" name="Text Box 52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5" name="Text Box 52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6" name="Text Box 52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7" name="Text Box 52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8" name="Text Box 52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19" name="Text Box 52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0" name="Text Box 52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1" name="Text Box 52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2" name="Text Box 52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3" name="Text Box 53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4" name="Text Box 53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5" name="Text Box 53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6" name="Text Box 53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7" name="Text Box 53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8" name="Text Box 53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29" name="Text Box 53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0" name="Text Box 53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1" name="Text Box 530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2" name="Text Box 530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3" name="Text Box 531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4" name="Text Box 531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5" name="Text Box 531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6" name="Text Box 531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7" name="Text Box 531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8" name="Text Box 531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39" name="Text Box 531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0" name="Text Box 531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1" name="Text Box 531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2" name="Text Box 531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3" name="Text Box 532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4" name="Text Box 532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5" name="Text Box 532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6" name="Text Box 532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7" name="Text Box 532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8" name="Text Box 532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49" name="Text Box 532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0" name="Text Box 532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1" name="Text Box 532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2" name="Text Box 532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3" name="Text Box 533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4" name="Text Box 533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5" name="Text Box 533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6" name="Text Box 533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7" name="Text Box 533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8" name="Text Box 533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59" name="Text Box 533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0" name="Text Box 533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1" name="Text Box 533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2" name="Text Box 533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3" name="Text Box 534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4" name="Text Box 534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5" name="Text Box 534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6" name="Text Box 534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7" name="Text Box 534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8" name="Text Box 534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69" name="Text Box 534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0" name="Text Box 534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1" name="Text Box 534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2" name="Text Box 534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3" name="Text Box 535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4" name="Text Box 535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5" name="Text Box 535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6" name="Text Box 535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7" name="Text Box 535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8" name="Text Box 535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79" name="Text Box 535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0" name="Text Box 535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1" name="Text Box 535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2" name="Text Box 535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3" name="Text Box 536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4" name="Text Box 536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5" name="Text Box 536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6" name="Text Box 536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7" name="Text Box 536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8" name="Text Box 536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89" name="Text Box 536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0" name="Text Box 536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1" name="Text Box 536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2" name="Text Box 536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3" name="Text Box 537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4" name="Text Box 537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5" name="Text Box 537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6" name="Text Box 537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7" name="Text Box 537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8" name="Text Box 537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499" name="Text Box 537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0" name="Text Box 537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1" name="Text Box 537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2" name="Text Box 537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3" name="Text Box 538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4" name="Text Box 538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5" name="Text Box 538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6" name="Text Box 538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7" name="Text Box 538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8" name="Text Box 538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09" name="Text Box 538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0" name="Text Box 538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1" name="Text Box 538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2" name="Text Box 538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3" name="Text Box 539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4" name="Text Box 539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5" name="Text Box 539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6" name="Text Box 539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7" name="Text Box 539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8" name="Text Box 539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19" name="Text Box 539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0" name="Text Box 539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1" name="Text Box 5398"/>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2" name="Text Box 5399"/>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3" name="Text Box 5400"/>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4" name="Text Box 5401"/>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5" name="Text Box 5402"/>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6" name="Text Box 5403"/>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7" name="Text Box 5404"/>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8" name="Text Box 5405"/>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29" name="Text Box 5406"/>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19050</xdr:rowOff>
    </xdr:to>
    <xdr:sp macro="" textlink="">
      <xdr:nvSpPr>
        <xdr:cNvPr id="3530" name="Text Box 5407"/>
        <xdr:cNvSpPr txBox="1">
          <a:spLocks noChangeArrowheads="1"/>
        </xdr:cNvSpPr>
      </xdr:nvSpPr>
      <xdr:spPr bwMode="auto">
        <a:xfrm>
          <a:off x="4667250" y="5143500"/>
          <a:ext cx="857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31" name="Text Box 25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32" name="Text Box 25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33" name="Text Box 25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34" name="Text Box 25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35" name="Text Box 25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36" name="Text Box 25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37" name="Text Box 25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38" name="Text Box 25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39" name="Text Box 25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0" name="Text Box 25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1" name="Text Box 25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2" name="Text Box 25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3" name="Text Box 25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4" name="Text Box 26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5" name="Text Box 26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6" name="Text Box 26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7" name="Text Box 26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8" name="Text Box 26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49" name="Text Box 26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0" name="Text Box 26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1" name="Text Box 26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2" name="Text Box 26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3" name="Text Box 26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4" name="Text Box 26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5" name="Text Box 26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6" name="Text Box 26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7" name="Text Box 26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8" name="Text Box 26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59" name="Text Box 26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0" name="Text Box 26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1" name="Text Box 26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2" name="Text Box 26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3" name="Text Box 26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4" name="Text Box 26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5" name="Text Box 26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6" name="Text Box 26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7" name="Text Box 26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8" name="Text Box 26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69" name="Text Box 26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0" name="Text Box 26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1" name="Text Box 26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2" name="Text Box 26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3" name="Text Box 26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4" name="Text Box 26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5" name="Text Box 26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6" name="Text Box 26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7" name="Text Box 26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8" name="Text Box 26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79" name="Text Box 26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0" name="Text Box 26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1" name="Text Box 26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2" name="Text Box 26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3" name="Text Box 26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4" name="Text Box 26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5" name="Text Box 26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6" name="Text Box 26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7" name="Text Box 26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8" name="Text Box 26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89" name="Text Box 26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0" name="Text Box 26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1" name="Text Box 26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2" name="Text Box 26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3" name="Text Box 26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4" name="Text Box 26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5" name="Text Box 26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6" name="Text Box 26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7" name="Text Box 26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8" name="Text Box 26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599" name="Text Box 26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0" name="Text Box 26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1" name="Text Box 26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2" name="Text Box 27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3" name="Text Box 27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4" name="Text Box 27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5" name="Text Box 27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6" name="Text Box 27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7" name="Text Box 27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8" name="Text Box 27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09" name="Text Box 27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0" name="Text Box 27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1" name="Text Box 27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2" name="Text Box 27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3" name="Text Box 27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4" name="Text Box 27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5" name="Text Box 27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6" name="Text Box 27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7" name="Text Box 27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8" name="Text Box 27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19" name="Text Box 27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0" name="Text Box 27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1" name="Text Box 27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2" name="Text Box 27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3" name="Text Box 27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4" name="Text Box 27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5" name="Text Box 27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6" name="Text Box 27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7" name="Text Box 27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8" name="Text Box 27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29" name="Text Box 27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0" name="Text Box 27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1" name="Text Box 27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2" name="Text Box 27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3" name="Text Box 27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4" name="Text Box 27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5" name="Text Box 27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6" name="Text Box 27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7" name="Text Box 27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8" name="Text Box 27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39" name="Text Box 27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0" name="Text Box 27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1" name="Text Box 27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2" name="Text Box 27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3" name="Text Box 27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4" name="Text Box 27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5" name="Text Box 27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6" name="Text Box 27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7" name="Text Box 27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8" name="Text Box 27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49" name="Text Box 27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0" name="Text Box 27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1" name="Text Box 27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2" name="Text Box 27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3" name="Text Box 27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4" name="Text Box 27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5" name="Text Box 27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6" name="Text Box 27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7" name="Text Box 27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8" name="Text Box 27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59" name="Text Box 27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0" name="Text Box 27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1" name="Text Box 27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2" name="Text Box 27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3" name="Text Box 27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4" name="Text Box 27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5" name="Text Box 27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6" name="Text Box 27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7" name="Text Box 27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8" name="Text Box 27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69" name="Text Box 27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0" name="Text Box 27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1" name="Text Box 27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2" name="Text Box 27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3" name="Text Box 27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4" name="Text Box 27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5" name="Text Box 27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6" name="Text Box 27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7" name="Text Box 27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8" name="Text Box 27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79" name="Text Box 27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0" name="Text Box 27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1" name="Text Box 27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2" name="Text Box 27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3" name="Text Box 27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4" name="Text Box 27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5" name="Text Box 27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6" name="Text Box 27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7" name="Text Box 27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8" name="Text Box 27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89" name="Text Box 27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0" name="Text Box 27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1" name="Text Box 27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2" name="Text Box 27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3" name="Text Box 27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4" name="Text Box 27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5" name="Text Box 27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6" name="Text Box 27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7" name="Text Box 27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8" name="Text Box 27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699" name="Text Box 27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0" name="Text Box 27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1" name="Text Box 27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2" name="Text Box 28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3" name="Text Box 28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4" name="Text Box 28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5" name="Text Box 28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6" name="Text Box 28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7" name="Text Box 28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8" name="Text Box 28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09" name="Text Box 28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0" name="Text Box 28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1" name="Text Box 28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2" name="Text Box 28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3" name="Text Box 28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4" name="Text Box 28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5" name="Text Box 28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6" name="Text Box 28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7" name="Text Box 28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8" name="Text Box 28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19" name="Text Box 28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0" name="Text Box 28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1" name="Text Box 28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2" name="Text Box 28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3" name="Text Box 28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4" name="Text Box 28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5" name="Text Box 28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6" name="Text Box 28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7" name="Text Box 28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8" name="Text Box 28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29" name="Text Box 28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0" name="Text Box 28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1" name="Text Box 28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2" name="Text Box 28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3" name="Text Box 28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4" name="Text Box 28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5" name="Text Box 28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6" name="Text Box 28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7" name="Text Box 28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8" name="Text Box 28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39" name="Text Box 28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0" name="Text Box 28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1" name="Text Box 28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2" name="Text Box 28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3" name="Text Box 28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4" name="Text Box 28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5" name="Text Box 28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6" name="Text Box 28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7" name="Text Box 28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8" name="Text Box 28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49" name="Text Box 28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0" name="Text Box 28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1" name="Text Box 28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2" name="Text Box 28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3" name="Text Box 28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4" name="Text Box 28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5" name="Text Box 28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6" name="Text Box 28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7" name="Text Box 28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8" name="Text Box 28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59" name="Text Box 28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0" name="Text Box 28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1" name="Text Box 28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2" name="Text Box 28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3" name="Text Box 28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4" name="Text Box 28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5" name="Text Box 28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6" name="Text Box 28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7" name="Text Box 28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8" name="Text Box 28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69" name="Text Box 28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0" name="Text Box 28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1" name="Text Box 28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2" name="Text Box 28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3" name="Text Box 28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4" name="Text Box 28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5" name="Text Box 28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6" name="Text Box 28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7" name="Text Box 28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8" name="Text Box 28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79" name="Text Box 28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0" name="Text Box 28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1" name="Text Box 28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2" name="Text Box 28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3" name="Text Box 28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4" name="Text Box 28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5" name="Text Box 28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6" name="Text Box 28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7" name="Text Box 28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8" name="Text Box 28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89" name="Text Box 28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0" name="Text Box 28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1" name="Text Box 28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2" name="Text Box 28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3" name="Text Box 28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4" name="Text Box 28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5" name="Text Box 28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6" name="Text Box 28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7" name="Text Box 28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8" name="Text Box 28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799" name="Text Box 28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0" name="Text Box 28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1" name="Text Box 28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2" name="Text Box 29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3" name="Text Box 29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4" name="Text Box 29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5" name="Text Box 29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6" name="Text Box 29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7" name="Text Box 29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8" name="Text Box 29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09" name="Text Box 29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0" name="Text Box 29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1" name="Text Box 29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2" name="Text Box 29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3" name="Text Box 29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4" name="Text Box 29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5" name="Text Box 29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6" name="Text Box 29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7" name="Text Box 29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8" name="Text Box 29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19" name="Text Box 29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0" name="Text Box 29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1" name="Text Box 29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2" name="Text Box 29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3" name="Text Box 29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4" name="Text Box 29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5" name="Text Box 29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6" name="Text Box 29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7" name="Text Box 29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8" name="Text Box 29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29" name="Text Box 29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0" name="Text Box 29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1" name="Text Box 29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2" name="Text Box 29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3" name="Text Box 29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4" name="Text Box 29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5" name="Text Box 29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6" name="Text Box 29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7" name="Text Box 29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8" name="Text Box 29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39" name="Text Box 29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0" name="Text Box 29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1" name="Text Box 29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2" name="Text Box 29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3" name="Text Box 29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4" name="Text Box 29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5" name="Text Box 29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6" name="Text Box 29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7" name="Text Box 29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8" name="Text Box 29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49" name="Text Box 29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0" name="Text Box 29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1" name="Text Box 29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2" name="Text Box 29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3" name="Text Box 29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4" name="Text Box 29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5" name="Text Box 29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6" name="Text Box 29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7" name="Text Box 29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8" name="Text Box 29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59" name="Text Box 29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0" name="Text Box 29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1" name="Text Box 29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2" name="Text Box 29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3" name="Text Box 29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4" name="Text Box 29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5" name="Text Box 29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6" name="Text Box 29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7" name="Text Box 29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8" name="Text Box 29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69" name="Text Box 29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0" name="Text Box 29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1" name="Text Box 29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2" name="Text Box 29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3" name="Text Box 29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4" name="Text Box 29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5" name="Text Box 29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6" name="Text Box 29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7" name="Text Box 29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8" name="Text Box 29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79" name="Text Box 29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0" name="Text Box 29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1" name="Text Box 29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2" name="Text Box 29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3" name="Text Box 29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4" name="Text Box 29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5" name="Text Box 29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6" name="Text Box 29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7" name="Text Box 29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8" name="Text Box 29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89" name="Text Box 29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0" name="Text Box 29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1" name="Text Box 29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2" name="Text Box 29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3" name="Text Box 29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4" name="Text Box 29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5" name="Text Box 29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6" name="Text Box 29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7" name="Text Box 29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8" name="Text Box 29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899" name="Text Box 29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0" name="Text Box 29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1" name="Text Box 29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2" name="Text Box 30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3" name="Text Box 30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4" name="Text Box 30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5" name="Text Box 30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6" name="Text Box 30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7" name="Text Box 30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8" name="Text Box 30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09" name="Text Box 30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0" name="Text Box 30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1" name="Text Box 30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2" name="Text Box 30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3" name="Text Box 30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4" name="Text Box 30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5" name="Text Box 30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6" name="Text Box 30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7" name="Text Box 30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8" name="Text Box 30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19" name="Text Box 30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0" name="Text Box 30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1" name="Text Box 30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2" name="Text Box 30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3" name="Text Box 30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4" name="Text Box 30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5" name="Text Box 30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6" name="Text Box 30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7" name="Text Box 30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8" name="Text Box 30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29" name="Text Box 30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0" name="Text Box 30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1" name="Text Box 30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2" name="Text Box 30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3" name="Text Box 30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4" name="Text Box 30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5" name="Text Box 30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6" name="Text Box 30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7" name="Text Box 30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8" name="Text Box 30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39" name="Text Box 30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0" name="Text Box 30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1" name="Text Box 30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2" name="Text Box 30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3" name="Text Box 30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4" name="Text Box 30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5" name="Text Box 30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6" name="Text Box 30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7" name="Text Box 30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8" name="Text Box 30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49" name="Text Box 30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0" name="Text Box 30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1" name="Text Box 30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2" name="Text Box 30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3" name="Text Box 30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4" name="Text Box 30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5" name="Text Box 30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6" name="Text Box 30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7" name="Text Box 30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8" name="Text Box 30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59" name="Text Box 30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0" name="Text Box 30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1" name="Text Box 30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2" name="Text Box 30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3" name="Text Box 30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4" name="Text Box 30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5" name="Text Box 30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6" name="Text Box 30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7" name="Text Box 30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8" name="Text Box 30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69" name="Text Box 30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0" name="Text Box 30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1" name="Text Box 30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2" name="Text Box 30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3" name="Text Box 30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4" name="Text Box 30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5" name="Text Box 30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6" name="Text Box 30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7" name="Text Box 30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8" name="Text Box 30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79" name="Text Box 30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0" name="Text Box 30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1" name="Text Box 30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2" name="Text Box 30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3" name="Text Box 30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4" name="Text Box 30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5" name="Text Box 30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6" name="Text Box 30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7" name="Text Box 30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8" name="Text Box 30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89" name="Text Box 30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0" name="Text Box 30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1" name="Text Box 30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2" name="Text Box 30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3" name="Text Box 30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4" name="Text Box 30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5" name="Text Box 30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6" name="Text Box 30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7" name="Text Box 30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8" name="Text Box 30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3999" name="Text Box 30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0" name="Text Box 30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1" name="Text Box 30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2" name="Text Box 31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3" name="Text Box 31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4" name="Text Box 31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5" name="Text Box 31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6" name="Text Box 31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7" name="Text Box 31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8" name="Text Box 31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09" name="Text Box 31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0" name="Text Box 31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1" name="Text Box 31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2" name="Text Box 31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3" name="Text Box 31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4" name="Text Box 31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5" name="Text Box 31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6" name="Text Box 31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7" name="Text Box 31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8" name="Text Box 31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19" name="Text Box 31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0" name="Text Box 31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1" name="Text Box 31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2" name="Text Box 31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3" name="Text Box 31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4" name="Text Box 31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5" name="Text Box 31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6" name="Text Box 31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7" name="Text Box 31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8" name="Text Box 31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29" name="Text Box 31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0" name="Text Box 31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1" name="Text Box 31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2" name="Text Box 31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3" name="Text Box 31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4" name="Text Box 31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5" name="Text Box 31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6" name="Text Box 31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7" name="Text Box 31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8" name="Text Box 31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39" name="Text Box 31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0" name="Text Box 31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1" name="Text Box 31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2" name="Text Box 31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3" name="Text Box 31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4" name="Text Box 31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5" name="Text Box 31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6" name="Text Box 31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7" name="Text Box 31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8" name="Text Box 31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49" name="Text Box 31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0" name="Text Box 31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1" name="Text Box 31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2" name="Text Box 31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3" name="Text Box 31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4" name="Text Box 31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5" name="Text Box 31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6" name="Text Box 31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7" name="Text Box 31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8" name="Text Box 31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59" name="Text Box 31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0" name="Text Box 31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1" name="Text Box 31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2" name="Text Box 31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3" name="Text Box 31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4" name="Text Box 31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5" name="Text Box 31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6" name="Text Box 31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7" name="Text Box 31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8" name="Text Box 31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69" name="Text Box 31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0" name="Text Box 31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1" name="Text Box 31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2" name="Text Box 31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3" name="Text Box 31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4" name="Text Box 31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5" name="Text Box 31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6" name="Text Box 31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7" name="Text Box 31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8" name="Text Box 31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79" name="Text Box 31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0" name="Text Box 31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1" name="Text Box 31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2" name="Text Box 31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3" name="Text Box 31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4" name="Text Box 31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5" name="Text Box 31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6" name="Text Box 31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7" name="Text Box 31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8" name="Text Box 31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89" name="Text Box 31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0" name="Text Box 31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1" name="Text Box 31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2" name="Text Box 31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3" name="Text Box 31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4" name="Text Box 31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5" name="Text Box 31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6" name="Text Box 31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7" name="Text Box 31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8" name="Text Box 31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099" name="Text Box 31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0" name="Text Box 31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1" name="Text Box 31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2" name="Text Box 32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3" name="Text Box 32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4" name="Text Box 32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5" name="Text Box 32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6" name="Text Box 32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7" name="Text Box 32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8" name="Text Box 32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09" name="Text Box 32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0" name="Text Box 32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1" name="Text Box 32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2" name="Text Box 32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3" name="Text Box 32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4" name="Text Box 32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5" name="Text Box 32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6" name="Text Box 32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7" name="Text Box 32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8" name="Text Box 32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19" name="Text Box 32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0" name="Text Box 32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1" name="Text Box 32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2" name="Text Box 32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3" name="Text Box 32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4" name="Text Box 32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5" name="Text Box 32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6" name="Text Box 32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7" name="Text Box 32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8" name="Text Box 32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29" name="Text Box 32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0" name="Text Box 32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1" name="Text Box 32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2" name="Text Box 32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3" name="Text Box 32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4" name="Text Box 32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5" name="Text Box 32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6" name="Text Box 32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7" name="Text Box 32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8" name="Text Box 32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39" name="Text Box 32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0" name="Text Box 32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1" name="Text Box 32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2" name="Text Box 32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3" name="Text Box 32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4" name="Text Box 32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5" name="Text Box 32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6" name="Text Box 32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7" name="Text Box 32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8" name="Text Box 32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49" name="Text Box 32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0" name="Text Box 32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1" name="Text Box 32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2" name="Text Box 32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3" name="Text Box 32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4" name="Text Box 32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5" name="Text Box 32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6" name="Text Box 32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7" name="Text Box 32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8" name="Text Box 32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59" name="Text Box 32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0" name="Text Box 32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1" name="Text Box 32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2" name="Text Box 32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3" name="Text Box 32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4" name="Text Box 32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5" name="Text Box 32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6" name="Text Box 32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7" name="Text Box 32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8" name="Text Box 32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69" name="Text Box 32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0" name="Text Box 32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1" name="Text Box 32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2" name="Text Box 32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3" name="Text Box 32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4" name="Text Box 32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5" name="Text Box 32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6" name="Text Box 32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7" name="Text Box 32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8" name="Text Box 32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79" name="Text Box 32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0" name="Text Box 32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1" name="Text Box 32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2" name="Text Box 32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3" name="Text Box 32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4" name="Text Box 32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5" name="Text Box 32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6" name="Text Box 32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7" name="Text Box 32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8" name="Text Box 32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89" name="Text Box 32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0" name="Text Box 32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1" name="Text Box 32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2" name="Text Box 32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3" name="Text Box 32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4" name="Text Box 32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5" name="Text Box 32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6" name="Text Box 32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7" name="Text Box 32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8" name="Text Box 32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199" name="Text Box 32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0" name="Text Box 32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1" name="Text Box 32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2" name="Text Box 33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3" name="Text Box 33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4" name="Text Box 33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5" name="Text Box 33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6" name="Text Box 33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7" name="Text Box 33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8" name="Text Box 33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09" name="Text Box 33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0" name="Text Box 33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1" name="Text Box 33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2" name="Text Box 33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3" name="Text Box 33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4" name="Text Box 33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5" name="Text Box 33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6" name="Text Box 33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7" name="Text Box 33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8" name="Text Box 33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19" name="Text Box 33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0" name="Text Box 33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1" name="Text Box 33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2" name="Text Box 33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3" name="Text Box 33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4" name="Text Box 33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5" name="Text Box 33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6" name="Text Box 33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7" name="Text Box 33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8" name="Text Box 33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29" name="Text Box 33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0" name="Text Box 33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1" name="Text Box 33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2" name="Text Box 33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3" name="Text Box 33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4" name="Text Box 33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5" name="Text Box 33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6" name="Text Box 33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7" name="Text Box 33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8" name="Text Box 33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39" name="Text Box 33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0" name="Text Box 33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1" name="Text Box 33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2" name="Text Box 33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3" name="Text Box 33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4" name="Text Box 33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5" name="Text Box 33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6" name="Text Box 33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7" name="Text Box 33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8" name="Text Box 33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49" name="Text Box 33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0" name="Text Box 33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1" name="Text Box 33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2" name="Text Box 33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3" name="Text Box 33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4" name="Text Box 33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5" name="Text Box 33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6" name="Text Box 33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7" name="Text Box 33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8" name="Text Box 33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59" name="Text Box 33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0" name="Text Box 33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1" name="Text Box 33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2" name="Text Box 33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3" name="Text Box 33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4" name="Text Box 33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5" name="Text Box 33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6" name="Text Box 33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7" name="Text Box 33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8" name="Text Box 33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69" name="Text Box 33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0" name="Text Box 33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1" name="Text Box 33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2" name="Text Box 33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3" name="Text Box 33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4" name="Text Box 33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5" name="Text Box 33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6" name="Text Box 33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7" name="Text Box 33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8" name="Text Box 33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79" name="Text Box 33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0" name="Text Box 33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1" name="Text Box 33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2" name="Text Box 33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3" name="Text Box 33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4" name="Text Box 33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5" name="Text Box 33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6" name="Text Box 33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7" name="Text Box 33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8" name="Text Box 33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89" name="Text Box 33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0" name="Text Box 33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1" name="Text Box 33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2" name="Text Box 33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3" name="Text Box 33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4" name="Text Box 33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5" name="Text Box 33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6" name="Text Box 33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7" name="Text Box 33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8" name="Text Box 33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299" name="Text Box 33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0" name="Text Box 33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1" name="Text Box 33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2" name="Text Box 34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3" name="Text Box 34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4" name="Text Box 34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5" name="Text Box 34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6" name="Text Box 34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7" name="Text Box 34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8" name="Text Box 34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09" name="Text Box 34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0" name="Text Box 34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1" name="Text Box 34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2" name="Text Box 34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3" name="Text Box 34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4" name="Text Box 34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5" name="Text Box 34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6" name="Text Box 34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7" name="Text Box 34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8" name="Text Box 34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19" name="Text Box 34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0" name="Text Box 34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1" name="Text Box 34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2" name="Text Box 34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3" name="Text Box 34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4" name="Text Box 34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5" name="Text Box 34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6" name="Text Box 34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7" name="Text Box 34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8" name="Text Box 34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29" name="Text Box 34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0" name="Text Box 34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1" name="Text Box 34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2" name="Text Box 34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3" name="Text Box 34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4" name="Text Box 34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5" name="Text Box 34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6" name="Text Box 34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7" name="Text Box 34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8" name="Text Box 34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39" name="Text Box 34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0" name="Text Box 34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1" name="Text Box 34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2" name="Text Box 34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3" name="Text Box 34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4" name="Text Box 34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5" name="Text Box 34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6" name="Text Box 34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7" name="Text Box 34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8" name="Text Box 34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49" name="Text Box 34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0" name="Text Box 34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1" name="Text Box 34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2" name="Text Box 34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3" name="Text Box 34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4" name="Text Box 34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5" name="Text Box 34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6" name="Text Box 34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7" name="Text Box 34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8" name="Text Box 34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59" name="Text Box 34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0" name="Text Box 34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1" name="Text Box 34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2" name="Text Box 34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3" name="Text Box 34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4" name="Text Box 34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5" name="Text Box 34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6" name="Text Box 34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7" name="Text Box 34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8" name="Text Box 34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69" name="Text Box 34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0" name="Text Box 34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1" name="Text Box 34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2" name="Text Box 34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3" name="Text Box 34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4" name="Text Box 34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5" name="Text Box 34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6" name="Text Box 34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7" name="Text Box 34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8" name="Text Box 34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79" name="Text Box 34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0" name="Text Box 34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1" name="Text Box 34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2" name="Text Box 34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3" name="Text Box 34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4" name="Text Box 34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5" name="Text Box 34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6" name="Text Box 34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7" name="Text Box 34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8" name="Text Box 34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89" name="Text Box 34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0" name="Text Box 34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1" name="Text Box 34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2" name="Text Box 34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3" name="Text Box 34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4" name="Text Box 34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5" name="Text Box 34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6" name="Text Box 34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7" name="Text Box 34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8" name="Text Box 34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399" name="Text Box 34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0" name="Text Box 34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1" name="Text Box 34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2" name="Text Box 35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3" name="Text Box 35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4" name="Text Box 35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5" name="Text Box 35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6" name="Text Box 35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7" name="Text Box 35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8" name="Text Box 35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09" name="Text Box 35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0" name="Text Box 35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1" name="Text Box 35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2" name="Text Box 35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3" name="Text Box 35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4" name="Text Box 35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5" name="Text Box 35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6" name="Text Box 35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7" name="Text Box 35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8" name="Text Box 35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19" name="Text Box 35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0" name="Text Box 35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1" name="Text Box 35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2" name="Text Box 35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3" name="Text Box 35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4" name="Text Box 35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5" name="Text Box 35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6" name="Text Box 35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7" name="Text Box 35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8" name="Text Box 35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29" name="Text Box 35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0" name="Text Box 35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1" name="Text Box 35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2" name="Text Box 35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3" name="Text Box 35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4" name="Text Box 35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5" name="Text Box 35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6" name="Text Box 35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7" name="Text Box 35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8" name="Text Box 35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39" name="Text Box 35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0" name="Text Box 35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1" name="Text Box 35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2" name="Text Box 35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3" name="Text Box 35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4" name="Text Box 35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5" name="Text Box 35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6" name="Text Box 35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7" name="Text Box 35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8" name="Text Box 35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49" name="Text Box 35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0" name="Text Box 35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1" name="Text Box 35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2" name="Text Box 35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3" name="Text Box 35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4" name="Text Box 35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5" name="Text Box 35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6" name="Text Box 35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7" name="Text Box 35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8" name="Text Box 35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59" name="Text Box 35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0" name="Text Box 35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1" name="Text Box 35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2" name="Text Box 35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3" name="Text Box 35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4" name="Text Box 35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5" name="Text Box 35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6" name="Text Box 35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7" name="Text Box 35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8" name="Text Box 35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69" name="Text Box 35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0" name="Text Box 35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1" name="Text Box 35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2" name="Text Box 35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3" name="Text Box 35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4" name="Text Box 35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5" name="Text Box 35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6" name="Text Box 35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7" name="Text Box 35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8" name="Text Box 35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79" name="Text Box 35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0" name="Text Box 35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1" name="Text Box 35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2" name="Text Box 35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3" name="Text Box 35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4" name="Text Box 35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5" name="Text Box 35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6" name="Text Box 35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7" name="Text Box 35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8" name="Text Box 35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89" name="Text Box 35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0" name="Text Box 35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1" name="Text Box 35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2" name="Text Box 35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3" name="Text Box 35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4" name="Text Box 35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5" name="Text Box 35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6" name="Text Box 35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7" name="Text Box 35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8" name="Text Box 35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499" name="Text Box 35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0" name="Text Box 35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1" name="Text Box 35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2" name="Text Box 36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3" name="Text Box 36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4" name="Text Box 36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5" name="Text Box 36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6" name="Text Box 36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7" name="Text Box 36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8" name="Text Box 36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09" name="Text Box 36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0" name="Text Box 36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1" name="Text Box 36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2" name="Text Box 36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3" name="Text Box 36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4" name="Text Box 36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5" name="Text Box 36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6" name="Text Box 36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7" name="Text Box 36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8" name="Text Box 36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19" name="Text Box 36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0" name="Text Box 36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1" name="Text Box 36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2" name="Text Box 36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3" name="Text Box 36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4" name="Text Box 36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5" name="Text Box 36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6" name="Text Box 36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7" name="Text Box 36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8" name="Text Box 36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29" name="Text Box 36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0" name="Text Box 36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1" name="Text Box 36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2" name="Text Box 36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3" name="Text Box 36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4" name="Text Box 36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5" name="Text Box 36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6" name="Text Box 36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7" name="Text Box 36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8" name="Text Box 36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39" name="Text Box 36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0" name="Text Box 36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1" name="Text Box 36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2" name="Text Box 36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3" name="Text Box 36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4" name="Text Box 36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5" name="Text Box 36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6" name="Text Box 36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7" name="Text Box 36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8" name="Text Box 36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49" name="Text Box 36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0" name="Text Box 36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1" name="Text Box 36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2" name="Text Box 36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3" name="Text Box 36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4" name="Text Box 36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5" name="Text Box 36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6" name="Text Box 36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7" name="Text Box 36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8" name="Text Box 36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59" name="Text Box 36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0" name="Text Box 36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1" name="Text Box 36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2" name="Text Box 36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3" name="Text Box 36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4" name="Text Box 36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5" name="Text Box 36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6" name="Text Box 36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7" name="Text Box 36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8" name="Text Box 36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69" name="Text Box 36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0" name="Text Box 36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1" name="Text Box 36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2" name="Text Box 36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3" name="Text Box 36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4" name="Text Box 36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5" name="Text Box 36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6" name="Text Box 36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7" name="Text Box 36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8" name="Text Box 36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79" name="Text Box 36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0" name="Text Box 36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1" name="Text Box 36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2" name="Text Box 36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3" name="Text Box 36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4" name="Text Box 36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5" name="Text Box 36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6" name="Text Box 36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7" name="Text Box 36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8" name="Text Box 36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89" name="Text Box 36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0" name="Text Box 36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1" name="Text Box 36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2" name="Text Box 36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3" name="Text Box 36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4" name="Text Box 36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5" name="Text Box 36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6" name="Text Box 36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7" name="Text Box 36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8" name="Text Box 36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599" name="Text Box 36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0" name="Text Box 36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1" name="Text Box 36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2" name="Text Box 37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3" name="Text Box 37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4" name="Text Box 37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5" name="Text Box 37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6" name="Text Box 37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7" name="Text Box 37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8" name="Text Box 37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09" name="Text Box 37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0" name="Text Box 37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1" name="Text Box 37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2" name="Text Box 37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3" name="Text Box 37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4" name="Text Box 37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5" name="Text Box 37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6" name="Text Box 37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7" name="Text Box 37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8" name="Text Box 37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19" name="Text Box 37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0" name="Text Box 37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1" name="Text Box 37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2" name="Text Box 37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3" name="Text Box 37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4" name="Text Box 37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5" name="Text Box 37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6" name="Text Box 37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7" name="Text Box 37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8" name="Text Box 37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29" name="Text Box 37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0" name="Text Box 37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1" name="Text Box 37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2" name="Text Box 37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3" name="Text Box 37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4" name="Text Box 37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5" name="Text Box 37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6" name="Text Box 37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7" name="Text Box 37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8" name="Text Box 37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39" name="Text Box 37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0" name="Text Box 37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1" name="Text Box 37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2" name="Text Box 37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3" name="Text Box 37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4" name="Text Box 37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5" name="Text Box 37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6" name="Text Box 37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7" name="Text Box 37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8" name="Text Box 37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49" name="Text Box 37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0" name="Text Box 37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1" name="Text Box 37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2" name="Text Box 37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3" name="Text Box 37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4" name="Text Box 37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5" name="Text Box 37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6" name="Text Box 37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7" name="Text Box 37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8" name="Text Box 37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59" name="Text Box 37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0" name="Text Box 37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1" name="Text Box 37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2" name="Text Box 37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3" name="Text Box 37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4" name="Text Box 37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5" name="Text Box 37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6" name="Text Box 37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7" name="Text Box 37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8" name="Text Box 37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69" name="Text Box 37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0" name="Text Box 37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1" name="Text Box 37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2" name="Text Box 37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3" name="Text Box 37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4" name="Text Box 37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5" name="Text Box 37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6" name="Text Box 37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7" name="Text Box 37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8" name="Text Box 37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79" name="Text Box 37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0" name="Text Box 37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1" name="Text Box 37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2" name="Text Box 37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3" name="Text Box 37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4" name="Text Box 37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5" name="Text Box 37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6" name="Text Box 37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7" name="Text Box 37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8" name="Text Box 37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89" name="Text Box 37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0" name="Text Box 37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1" name="Text Box 37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2" name="Text Box 37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3" name="Text Box 37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4" name="Text Box 37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5" name="Text Box 37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6" name="Text Box 37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7" name="Text Box 37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8" name="Text Box 37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699" name="Text Box 37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0" name="Text Box 37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1" name="Text Box 37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2" name="Text Box 38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3" name="Text Box 38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4" name="Text Box 38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5" name="Text Box 38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6" name="Text Box 38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7" name="Text Box 38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8" name="Text Box 38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09" name="Text Box 38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0" name="Text Box 38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1" name="Text Box 38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2" name="Text Box 38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3" name="Text Box 38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4" name="Text Box 38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5" name="Text Box 38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6" name="Text Box 38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7" name="Text Box 38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8" name="Text Box 38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19" name="Text Box 38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0" name="Text Box 38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1" name="Text Box 38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2" name="Text Box 38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3" name="Text Box 38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4" name="Text Box 38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5" name="Text Box 38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6" name="Text Box 38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7" name="Text Box 38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8" name="Text Box 38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29" name="Text Box 38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0" name="Text Box 38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1" name="Text Box 38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2" name="Text Box 38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3" name="Text Box 38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4" name="Text Box 38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5" name="Text Box 38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6" name="Text Box 38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7" name="Text Box 38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8" name="Text Box 38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39" name="Text Box 38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0" name="Text Box 38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1" name="Text Box 38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2" name="Text Box 38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3" name="Text Box 38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4" name="Text Box 38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5" name="Text Box 38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6" name="Text Box 38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7" name="Text Box 38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8" name="Text Box 38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49" name="Text Box 38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0" name="Text Box 38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1" name="Text Box 38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2" name="Text Box 38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3" name="Text Box 38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4" name="Text Box 38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5" name="Text Box 38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6" name="Text Box 38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7" name="Text Box 38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8" name="Text Box 38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59" name="Text Box 38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0" name="Text Box 38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1" name="Text Box 38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2" name="Text Box 38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3" name="Text Box 38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4" name="Text Box 38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5" name="Text Box 38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6" name="Text Box 38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7" name="Text Box 38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8" name="Text Box 38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69" name="Text Box 38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0" name="Text Box 38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1" name="Text Box 38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2" name="Text Box 38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3" name="Text Box 38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4" name="Text Box 38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5" name="Text Box 38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6" name="Text Box 38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7" name="Text Box 38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8" name="Text Box 38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79" name="Text Box 38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0" name="Text Box 38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1" name="Text Box 38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2" name="Text Box 38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3" name="Text Box 38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4" name="Text Box 38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5" name="Text Box 38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6" name="Text Box 38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7" name="Text Box 38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8" name="Text Box 38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89" name="Text Box 38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0" name="Text Box 38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1" name="Text Box 38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2" name="Text Box 38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3" name="Text Box 38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4" name="Text Box 38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5" name="Text Box 38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6" name="Text Box 38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7" name="Text Box 38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8" name="Text Box 38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799" name="Text Box 38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0" name="Text Box 38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1" name="Text Box 38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2" name="Text Box 39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3" name="Text Box 39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4" name="Text Box 39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5" name="Text Box 39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6" name="Text Box 39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7" name="Text Box 39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8" name="Text Box 39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09" name="Text Box 39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0" name="Text Box 39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1" name="Text Box 39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2" name="Text Box 39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3" name="Text Box 39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4" name="Text Box 39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5" name="Text Box 39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6" name="Text Box 39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7" name="Text Box 39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8" name="Text Box 39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19" name="Text Box 39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0" name="Text Box 39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1" name="Text Box 39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2" name="Text Box 39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3" name="Text Box 39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4" name="Text Box 39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5" name="Text Box 39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6" name="Text Box 39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7" name="Text Box 39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8" name="Text Box 39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29" name="Text Box 39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0" name="Text Box 39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1" name="Text Box 39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2" name="Text Box 39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3" name="Text Box 39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4" name="Text Box 39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5" name="Text Box 39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6" name="Text Box 39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7" name="Text Box 39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8" name="Text Box 39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39" name="Text Box 39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0" name="Text Box 39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1" name="Text Box 39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2" name="Text Box 39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3" name="Text Box 39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4" name="Text Box 39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5" name="Text Box 39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6" name="Text Box 39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7" name="Text Box 39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8" name="Text Box 39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49" name="Text Box 39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0" name="Text Box 39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1" name="Text Box 39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2" name="Text Box 39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3" name="Text Box 39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4" name="Text Box 39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5" name="Text Box 39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6" name="Text Box 39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7" name="Text Box 39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8" name="Text Box 39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59" name="Text Box 39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0" name="Text Box 39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1" name="Text Box 39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2" name="Text Box 39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3" name="Text Box 39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4" name="Text Box 39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5" name="Text Box 39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6" name="Text Box 39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7" name="Text Box 39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8" name="Text Box 39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69" name="Text Box 39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0" name="Text Box 39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1" name="Text Box 39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2" name="Text Box 39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3" name="Text Box 39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4" name="Text Box 39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5" name="Text Box 39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6" name="Text Box 39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7" name="Text Box 39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8" name="Text Box 39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79" name="Text Box 39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0" name="Text Box 39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1" name="Text Box 39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2" name="Text Box 39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3" name="Text Box 39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4" name="Text Box 39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5" name="Text Box 39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6" name="Text Box 39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7" name="Text Box 39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8" name="Text Box 39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89" name="Text Box 39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0" name="Text Box 39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1" name="Text Box 39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2" name="Text Box 39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3" name="Text Box 39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4" name="Text Box 39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5" name="Text Box 39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6" name="Text Box 39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7" name="Text Box 39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8" name="Text Box 39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899" name="Text Box 39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0" name="Text Box 39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1" name="Text Box 39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2" name="Text Box 40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3" name="Text Box 40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4" name="Text Box 40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5" name="Text Box 40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6" name="Text Box 40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7" name="Text Box 40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8" name="Text Box 40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09" name="Text Box 40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0" name="Text Box 40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1" name="Text Box 40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2" name="Text Box 40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3" name="Text Box 40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4" name="Text Box 40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5" name="Text Box 40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6" name="Text Box 40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7" name="Text Box 40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8" name="Text Box 40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19" name="Text Box 40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0" name="Text Box 40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1" name="Text Box 40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2" name="Text Box 40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3" name="Text Box 40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4" name="Text Box 40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5" name="Text Box 40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6" name="Text Box 40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7" name="Text Box 40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8" name="Text Box 40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29" name="Text Box 40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0" name="Text Box 40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1" name="Text Box 40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2" name="Text Box 40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3" name="Text Box 40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4" name="Text Box 40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5" name="Text Box 40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6" name="Text Box 40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7" name="Text Box 40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8" name="Text Box 40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39" name="Text Box 40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0" name="Text Box 40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1" name="Text Box 40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2" name="Text Box 40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3" name="Text Box 40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4" name="Text Box 40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5" name="Text Box 40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6" name="Text Box 40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7" name="Text Box 40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8" name="Text Box 40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49" name="Text Box 40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0" name="Text Box 40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1" name="Text Box 40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2" name="Text Box 40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3" name="Text Box 40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4" name="Text Box 40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5" name="Text Box 40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6" name="Text Box 40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7" name="Text Box 40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8" name="Text Box 40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59" name="Text Box 40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0" name="Text Box 40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1" name="Text Box 40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2" name="Text Box 40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3" name="Text Box 40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4" name="Text Box 40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5" name="Text Box 40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6" name="Text Box 40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7" name="Text Box 40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8" name="Text Box 40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69" name="Text Box 40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0" name="Text Box 40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1" name="Text Box 40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2" name="Text Box 40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3" name="Text Box 40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4" name="Text Box 40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5" name="Text Box 40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6" name="Text Box 40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7" name="Text Box 40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8" name="Text Box 40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79" name="Text Box 40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0" name="Text Box 40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1" name="Text Box 40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2" name="Text Box 40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3" name="Text Box 40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4" name="Text Box 40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5" name="Text Box 40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6" name="Text Box 40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7" name="Text Box 40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8" name="Text Box 40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89" name="Text Box 40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0" name="Text Box 40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1" name="Text Box 40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2" name="Text Box 40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3" name="Text Box 40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4" name="Text Box 40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5" name="Text Box 40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6" name="Text Box 40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7" name="Text Box 40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8" name="Text Box 40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4999" name="Text Box 40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0" name="Text Box 40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1" name="Text Box 40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2" name="Text Box 41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3" name="Text Box 41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4" name="Text Box 41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5" name="Text Box 41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6" name="Text Box 41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7" name="Text Box 41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8" name="Text Box 41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09" name="Text Box 41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0" name="Text Box 41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1" name="Text Box 41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2" name="Text Box 41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3" name="Text Box 41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4" name="Text Box 41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5" name="Text Box 41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6" name="Text Box 41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7" name="Text Box 41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8" name="Text Box 41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19" name="Text Box 41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0" name="Text Box 41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1" name="Text Box 41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2" name="Text Box 41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3" name="Text Box 41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4" name="Text Box 41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5" name="Text Box 41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6" name="Text Box 41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7" name="Text Box 41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8" name="Text Box 41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29" name="Text Box 41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0" name="Text Box 41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1" name="Text Box 41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2" name="Text Box 41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3" name="Text Box 41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4" name="Text Box 41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5" name="Text Box 41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6" name="Text Box 41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7" name="Text Box 41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8" name="Text Box 41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39" name="Text Box 41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0" name="Text Box 41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1" name="Text Box 41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2" name="Text Box 41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3" name="Text Box 41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4" name="Text Box 41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5" name="Text Box 41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6" name="Text Box 41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7" name="Text Box 41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8" name="Text Box 41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49" name="Text Box 41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0" name="Text Box 41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1" name="Text Box 41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2" name="Text Box 41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3" name="Text Box 41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4" name="Text Box 41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5" name="Text Box 41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6" name="Text Box 41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7" name="Text Box 41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8" name="Text Box 41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59" name="Text Box 41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0" name="Text Box 41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1" name="Text Box 41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2" name="Text Box 41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3" name="Text Box 41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4" name="Text Box 41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5" name="Text Box 41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6" name="Text Box 41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7" name="Text Box 41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8" name="Text Box 41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69" name="Text Box 41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0" name="Text Box 41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1" name="Text Box 41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2" name="Text Box 41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3" name="Text Box 41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4" name="Text Box 41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5" name="Text Box 41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6" name="Text Box 41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7" name="Text Box 41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8" name="Text Box 41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79" name="Text Box 41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0" name="Text Box 41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1" name="Text Box 41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2" name="Text Box 41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3" name="Text Box 41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4" name="Text Box 41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5" name="Text Box 41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6" name="Text Box 41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7" name="Text Box 41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8" name="Text Box 41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89" name="Text Box 41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0" name="Text Box 41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1" name="Text Box 41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2" name="Text Box 41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3" name="Text Box 41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4" name="Text Box 41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5" name="Text Box 41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6" name="Text Box 41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7" name="Text Box 41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8" name="Text Box 41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099" name="Text Box 41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0" name="Text Box 41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1" name="Text Box 41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2" name="Text Box 42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3" name="Text Box 42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4" name="Text Box 42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5" name="Text Box 42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6" name="Text Box 42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7" name="Text Box 42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8" name="Text Box 42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09" name="Text Box 42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0" name="Text Box 42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1" name="Text Box 42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2" name="Text Box 42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3" name="Text Box 42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4" name="Text Box 42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5" name="Text Box 42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6" name="Text Box 42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7" name="Text Box 42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8" name="Text Box 42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19" name="Text Box 42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0" name="Text Box 42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1" name="Text Box 42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2" name="Text Box 42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3" name="Text Box 42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4" name="Text Box 42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5" name="Text Box 42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6" name="Text Box 42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7" name="Text Box 42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8" name="Text Box 42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29" name="Text Box 42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0" name="Text Box 42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1" name="Text Box 42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2" name="Text Box 42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3" name="Text Box 42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4" name="Text Box 42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5" name="Text Box 42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6" name="Text Box 42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7" name="Text Box 42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8" name="Text Box 42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39" name="Text Box 42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0" name="Text Box 42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1" name="Text Box 42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2" name="Text Box 42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3" name="Text Box 42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4" name="Text Box 42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5" name="Text Box 42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6" name="Text Box 42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7" name="Text Box 42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8" name="Text Box 42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49" name="Text Box 42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0" name="Text Box 42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1" name="Text Box 42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2" name="Text Box 42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3" name="Text Box 42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4" name="Text Box 42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5" name="Text Box 42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6" name="Text Box 42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7" name="Text Box 42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8" name="Text Box 42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59" name="Text Box 42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0" name="Text Box 42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1" name="Text Box 42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2" name="Text Box 42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3" name="Text Box 42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4" name="Text Box 42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5" name="Text Box 42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6" name="Text Box 42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7" name="Text Box 42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8" name="Text Box 42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69" name="Text Box 42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0" name="Text Box 42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1" name="Text Box 42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2" name="Text Box 42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3" name="Text Box 42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4" name="Text Box 42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5" name="Text Box 42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6" name="Text Box 42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7" name="Text Box 42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8" name="Text Box 42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79" name="Text Box 42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0" name="Text Box 42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1" name="Text Box 42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2" name="Text Box 42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3" name="Text Box 42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4" name="Text Box 42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5" name="Text Box 42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6" name="Text Box 42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7" name="Text Box 42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8" name="Text Box 42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89" name="Text Box 42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0" name="Text Box 42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1" name="Text Box 42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2" name="Text Box 42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3" name="Text Box 42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4" name="Text Box 42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5" name="Text Box 42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6" name="Text Box 42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7" name="Text Box 42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8" name="Text Box 42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199" name="Text Box 42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0" name="Text Box 42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1" name="Text Box 42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2" name="Text Box 43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3" name="Text Box 43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4" name="Text Box 43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5" name="Text Box 43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6" name="Text Box 43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7" name="Text Box 43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8" name="Text Box 43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09" name="Text Box 43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0" name="Text Box 43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1" name="Text Box 43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2" name="Text Box 43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3" name="Text Box 43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4" name="Text Box 43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5" name="Text Box 43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6" name="Text Box 43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7" name="Text Box 43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8" name="Text Box 43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19" name="Text Box 43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0" name="Text Box 43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1" name="Text Box 43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2" name="Text Box 43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3" name="Text Box 43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4" name="Text Box 43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5" name="Text Box 43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6" name="Text Box 43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7" name="Text Box 43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8" name="Text Box 43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29" name="Text Box 43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0" name="Text Box 43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1" name="Text Box 43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2" name="Text Box 43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3" name="Text Box 43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4" name="Text Box 43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5" name="Text Box 43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6" name="Text Box 43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7" name="Text Box 43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8" name="Text Box 43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39" name="Text Box 43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0" name="Text Box 43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1" name="Text Box 43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2" name="Text Box 43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3" name="Text Box 43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4" name="Text Box 43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5" name="Text Box 43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6" name="Text Box 43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7" name="Text Box 43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8" name="Text Box 43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49" name="Text Box 43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0" name="Text Box 43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1" name="Text Box 43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2" name="Text Box 43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3" name="Text Box 43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4" name="Text Box 43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5" name="Text Box 43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6" name="Text Box 43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7" name="Text Box 43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8" name="Text Box 43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59" name="Text Box 43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0" name="Text Box 43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1" name="Text Box 43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2" name="Text Box 43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3" name="Text Box 43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4" name="Text Box 43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5" name="Text Box 43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6" name="Text Box 43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7" name="Text Box 43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8" name="Text Box 43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69" name="Text Box 43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0" name="Text Box 43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1" name="Text Box 43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2" name="Text Box 43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3" name="Text Box 43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4" name="Text Box 43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5" name="Text Box 43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6" name="Text Box 43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7" name="Text Box 43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8" name="Text Box 43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79" name="Text Box 43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0" name="Text Box 43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1" name="Text Box 43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2" name="Text Box 43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3" name="Text Box 43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4" name="Text Box 43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5" name="Text Box 43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6" name="Text Box 43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7" name="Text Box 43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8" name="Text Box 43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89" name="Text Box 43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0" name="Text Box 43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1" name="Text Box 43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2" name="Text Box 43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3" name="Text Box 43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4" name="Text Box 43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5" name="Text Box 43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6" name="Text Box 43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7" name="Text Box 43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8" name="Text Box 43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299" name="Text Box 43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0" name="Text Box 43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1" name="Text Box 43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2" name="Text Box 44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3" name="Text Box 44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4" name="Text Box 44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5" name="Text Box 44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6" name="Text Box 44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7" name="Text Box 44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8" name="Text Box 44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09" name="Text Box 44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0" name="Text Box 44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1" name="Text Box 44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2" name="Text Box 44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3" name="Text Box 44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4" name="Text Box 44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5" name="Text Box 44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6" name="Text Box 44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7" name="Text Box 44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8" name="Text Box 44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19" name="Text Box 44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0" name="Text Box 44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1" name="Text Box 44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2" name="Text Box 44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3" name="Text Box 44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4" name="Text Box 44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5" name="Text Box 44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6" name="Text Box 44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7" name="Text Box 44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8" name="Text Box 44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29" name="Text Box 44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0" name="Text Box 44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1" name="Text Box 44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2" name="Text Box 44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3" name="Text Box 44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4" name="Text Box 44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5" name="Text Box 44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6" name="Text Box 44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7" name="Text Box 44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8" name="Text Box 44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39" name="Text Box 44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0" name="Text Box 44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1" name="Text Box 44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2" name="Text Box 44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3" name="Text Box 44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4" name="Text Box 44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5" name="Text Box 44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6" name="Text Box 44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7" name="Text Box 44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8" name="Text Box 44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49" name="Text Box 44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0" name="Text Box 44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1" name="Text Box 44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2" name="Text Box 44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3" name="Text Box 44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4" name="Text Box 44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5" name="Text Box 44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6" name="Text Box 44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7" name="Text Box 44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8" name="Text Box 44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59" name="Text Box 44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0" name="Text Box 44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1" name="Text Box 44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2" name="Text Box 44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3" name="Text Box 44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4" name="Text Box 44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5" name="Text Box 44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6" name="Text Box 44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7" name="Text Box 44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8" name="Text Box 44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69" name="Text Box 44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0" name="Text Box 44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1" name="Text Box 44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2" name="Text Box 44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3" name="Text Box 44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4" name="Text Box 44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5" name="Text Box 44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6" name="Text Box 44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7" name="Text Box 44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8" name="Text Box 44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79" name="Text Box 44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0" name="Text Box 44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1" name="Text Box 44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2" name="Text Box 44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3" name="Text Box 44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4" name="Text Box 44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5" name="Text Box 44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6" name="Text Box 44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7" name="Text Box 44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8" name="Text Box 44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89" name="Text Box 44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0" name="Text Box 44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1" name="Text Box 44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2" name="Text Box 44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3" name="Text Box 44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4" name="Text Box 44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5" name="Text Box 44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6" name="Text Box 44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7" name="Text Box 44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8" name="Text Box 44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399" name="Text Box 44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0" name="Text Box 44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1" name="Text Box 44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2" name="Text Box 45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3" name="Text Box 45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4" name="Text Box 45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5" name="Text Box 45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6" name="Text Box 45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7" name="Text Box 45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8" name="Text Box 45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09" name="Text Box 45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0" name="Text Box 45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1" name="Text Box 45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2" name="Text Box 45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3" name="Text Box 45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4" name="Text Box 45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5" name="Text Box 45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6" name="Text Box 45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7" name="Text Box 45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8" name="Text Box 45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19" name="Text Box 45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0" name="Text Box 45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1" name="Text Box 45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2" name="Text Box 45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3" name="Text Box 45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4" name="Text Box 45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5" name="Text Box 45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6" name="Text Box 45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7" name="Text Box 45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8" name="Text Box 45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29" name="Text Box 45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0" name="Text Box 45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1" name="Text Box 45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2" name="Text Box 45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3" name="Text Box 45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4" name="Text Box 45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5" name="Text Box 45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6" name="Text Box 45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7" name="Text Box 45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8" name="Text Box 45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39" name="Text Box 45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0" name="Text Box 45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1" name="Text Box 45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2" name="Text Box 45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3" name="Text Box 45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4" name="Text Box 45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5" name="Text Box 45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6" name="Text Box 45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7" name="Text Box 45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8" name="Text Box 45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49" name="Text Box 45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0" name="Text Box 45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1" name="Text Box 45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2" name="Text Box 45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3" name="Text Box 45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4" name="Text Box 45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5" name="Text Box 45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6" name="Text Box 45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7" name="Text Box 45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8" name="Text Box 45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59" name="Text Box 45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0" name="Text Box 45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1" name="Text Box 45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2" name="Text Box 45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3" name="Text Box 45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4" name="Text Box 45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5" name="Text Box 45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6" name="Text Box 45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7" name="Text Box 45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8" name="Text Box 45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69" name="Text Box 45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0" name="Text Box 45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1" name="Text Box 45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2" name="Text Box 45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3" name="Text Box 45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4" name="Text Box 45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5" name="Text Box 45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6" name="Text Box 45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7" name="Text Box 45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8" name="Text Box 45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79" name="Text Box 45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0" name="Text Box 45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1" name="Text Box 45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2" name="Text Box 45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3" name="Text Box 45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4" name="Text Box 45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5" name="Text Box 45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6" name="Text Box 45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7" name="Text Box 45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8" name="Text Box 45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89" name="Text Box 45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0" name="Text Box 45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1" name="Text Box 45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2" name="Text Box 45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3" name="Text Box 45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4" name="Text Box 45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5" name="Text Box 45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6" name="Text Box 45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7" name="Text Box 45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8" name="Text Box 45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499" name="Text Box 45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0" name="Text Box 45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1" name="Text Box 45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2" name="Text Box 46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3" name="Text Box 46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4" name="Text Box 46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5" name="Text Box 46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6" name="Text Box 46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7" name="Text Box 46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8" name="Text Box 46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09" name="Text Box 46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0" name="Text Box 46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1" name="Text Box 46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2" name="Text Box 46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3" name="Text Box 46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4" name="Text Box 46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5" name="Text Box 46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6" name="Text Box 46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7" name="Text Box 46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8" name="Text Box 46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19" name="Text Box 46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0" name="Text Box 46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1" name="Text Box 46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2" name="Text Box 46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3" name="Text Box 46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4" name="Text Box 46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5" name="Text Box 46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6" name="Text Box 46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7" name="Text Box 46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8" name="Text Box 46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29" name="Text Box 46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0" name="Text Box 46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1" name="Text Box 46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2" name="Text Box 46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3" name="Text Box 46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4" name="Text Box 46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5" name="Text Box 46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6" name="Text Box 46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7" name="Text Box 46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8" name="Text Box 46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39" name="Text Box 46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0" name="Text Box 46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1" name="Text Box 46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2" name="Text Box 46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3" name="Text Box 46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4" name="Text Box 46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5" name="Text Box 46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6" name="Text Box 46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7" name="Text Box 46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8" name="Text Box 46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49" name="Text Box 46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0" name="Text Box 46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1" name="Text Box 46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2" name="Text Box 46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3" name="Text Box 46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4" name="Text Box 46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5" name="Text Box 46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6" name="Text Box 46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7" name="Text Box 46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8" name="Text Box 46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59" name="Text Box 46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0" name="Text Box 46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1" name="Text Box 46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2" name="Text Box 46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3" name="Text Box 46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4" name="Text Box 46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5" name="Text Box 46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6" name="Text Box 46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7" name="Text Box 46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8" name="Text Box 46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69" name="Text Box 46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0" name="Text Box 46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1" name="Text Box 46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2" name="Text Box 46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3" name="Text Box 46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4" name="Text Box 46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5" name="Text Box 46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6" name="Text Box 46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7" name="Text Box 46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8" name="Text Box 46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79" name="Text Box 46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0" name="Text Box 46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1" name="Text Box 46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2" name="Text Box 46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3" name="Text Box 46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4" name="Text Box 46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5" name="Text Box 46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6" name="Text Box 46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7" name="Text Box 46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8" name="Text Box 46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89" name="Text Box 46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0" name="Text Box 46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1" name="Text Box 46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2" name="Text Box 46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3" name="Text Box 46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4" name="Text Box 46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5" name="Text Box 46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6" name="Text Box 46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7" name="Text Box 46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8" name="Text Box 46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599" name="Text Box 46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0" name="Text Box 46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1" name="Text Box 46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2" name="Text Box 47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3" name="Text Box 47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4" name="Text Box 47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5" name="Text Box 47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6" name="Text Box 47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7" name="Text Box 47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8" name="Text Box 47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09" name="Text Box 47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0" name="Text Box 47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1" name="Text Box 47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2" name="Text Box 47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3" name="Text Box 47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4" name="Text Box 47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5" name="Text Box 47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6" name="Text Box 47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7" name="Text Box 47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8" name="Text Box 47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19" name="Text Box 47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0" name="Text Box 47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1" name="Text Box 47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2" name="Text Box 47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3" name="Text Box 47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4" name="Text Box 47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5" name="Text Box 47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6" name="Text Box 47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7" name="Text Box 47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8" name="Text Box 47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29" name="Text Box 47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0" name="Text Box 47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1" name="Text Box 47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2" name="Text Box 47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3" name="Text Box 47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4" name="Text Box 47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5" name="Text Box 47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6" name="Text Box 47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7" name="Text Box 47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8" name="Text Box 47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39" name="Text Box 47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0" name="Text Box 47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1" name="Text Box 47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2" name="Text Box 47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3" name="Text Box 47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4" name="Text Box 47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5" name="Text Box 47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6" name="Text Box 47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7" name="Text Box 47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8" name="Text Box 47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49" name="Text Box 47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0" name="Text Box 47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1" name="Text Box 47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2" name="Text Box 47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3" name="Text Box 47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4" name="Text Box 47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5" name="Text Box 47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6" name="Text Box 47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7" name="Text Box 47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8" name="Text Box 47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59" name="Text Box 47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0" name="Text Box 47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1" name="Text Box 47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2" name="Text Box 47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3" name="Text Box 47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4" name="Text Box 47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5" name="Text Box 47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6" name="Text Box 47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7" name="Text Box 47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8" name="Text Box 47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69" name="Text Box 47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0" name="Text Box 47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1" name="Text Box 47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2" name="Text Box 47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3" name="Text Box 47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4" name="Text Box 47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5" name="Text Box 47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6" name="Text Box 47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7" name="Text Box 47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8" name="Text Box 47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79" name="Text Box 47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0" name="Text Box 47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1" name="Text Box 47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2" name="Text Box 47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3" name="Text Box 47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4" name="Text Box 47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5" name="Text Box 47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6" name="Text Box 47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7" name="Text Box 47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8" name="Text Box 47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89" name="Text Box 47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0" name="Text Box 47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1" name="Text Box 47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2" name="Text Box 47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3" name="Text Box 47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4" name="Text Box 47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5" name="Text Box 47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6" name="Text Box 47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7" name="Text Box 47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8" name="Text Box 47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699" name="Text Box 47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0" name="Text Box 47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1" name="Text Box 47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2" name="Text Box 48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3" name="Text Box 48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4" name="Text Box 48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5" name="Text Box 48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6" name="Text Box 48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7" name="Text Box 48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8" name="Text Box 48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09" name="Text Box 48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0" name="Text Box 48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1" name="Text Box 48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2" name="Text Box 48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3" name="Text Box 48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4" name="Text Box 48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5" name="Text Box 48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6" name="Text Box 48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7" name="Text Box 48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8" name="Text Box 48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19" name="Text Box 48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0" name="Text Box 48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1" name="Text Box 48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2" name="Text Box 48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3" name="Text Box 48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4" name="Text Box 48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5" name="Text Box 48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6" name="Text Box 48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7" name="Text Box 48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8" name="Text Box 48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29" name="Text Box 48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0" name="Text Box 48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1" name="Text Box 48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2" name="Text Box 48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3" name="Text Box 48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4" name="Text Box 48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5" name="Text Box 48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6" name="Text Box 48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7" name="Text Box 48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8" name="Text Box 48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39" name="Text Box 48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0" name="Text Box 48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1" name="Text Box 48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2" name="Text Box 48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3" name="Text Box 48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4" name="Text Box 48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5" name="Text Box 48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6" name="Text Box 48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7" name="Text Box 48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8" name="Text Box 48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49" name="Text Box 48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0" name="Text Box 48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1" name="Text Box 48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2" name="Text Box 48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3" name="Text Box 48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4" name="Text Box 48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5" name="Text Box 48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6" name="Text Box 48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7" name="Text Box 48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8" name="Text Box 48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59" name="Text Box 48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0" name="Text Box 48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1" name="Text Box 48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2" name="Text Box 48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3" name="Text Box 48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4" name="Text Box 48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5" name="Text Box 48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6" name="Text Box 48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7" name="Text Box 48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8" name="Text Box 48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69" name="Text Box 48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0" name="Text Box 48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1" name="Text Box 48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2" name="Text Box 48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3" name="Text Box 48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4" name="Text Box 48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5" name="Text Box 48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6" name="Text Box 48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7" name="Text Box 48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8" name="Text Box 48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79" name="Text Box 48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0" name="Text Box 48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1" name="Text Box 48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2" name="Text Box 48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3" name="Text Box 48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4" name="Text Box 48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5" name="Text Box 48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6" name="Text Box 48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7" name="Text Box 48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8" name="Text Box 48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89" name="Text Box 48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0" name="Text Box 48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1" name="Text Box 48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2" name="Text Box 48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3" name="Text Box 48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4" name="Text Box 48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5" name="Text Box 48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6" name="Text Box 48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7" name="Text Box 48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8" name="Text Box 48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799" name="Text Box 48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0" name="Text Box 48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1" name="Text Box 48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2" name="Text Box 49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3" name="Text Box 49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4" name="Text Box 49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5" name="Text Box 49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6" name="Text Box 49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7" name="Text Box 49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8" name="Text Box 49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09" name="Text Box 49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0" name="Text Box 49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1" name="Text Box 49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2" name="Text Box 49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3" name="Text Box 49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4" name="Text Box 49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5" name="Text Box 49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6" name="Text Box 49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7" name="Text Box 49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8" name="Text Box 49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19" name="Text Box 49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0" name="Text Box 49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1" name="Text Box 49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2" name="Text Box 49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3" name="Text Box 49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4" name="Text Box 49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5" name="Text Box 49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6" name="Text Box 49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7" name="Text Box 49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8" name="Text Box 49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29" name="Text Box 49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0" name="Text Box 49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1" name="Text Box 49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2" name="Text Box 49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3" name="Text Box 49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4" name="Text Box 49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5" name="Text Box 49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6" name="Text Box 49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7" name="Text Box 49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8" name="Text Box 49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39" name="Text Box 49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0" name="Text Box 49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1" name="Text Box 49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2" name="Text Box 49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3" name="Text Box 49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4" name="Text Box 49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5" name="Text Box 49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6" name="Text Box 49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7" name="Text Box 49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8" name="Text Box 49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49" name="Text Box 49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0" name="Text Box 49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1" name="Text Box 49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2" name="Text Box 49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3" name="Text Box 49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4" name="Text Box 49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5" name="Text Box 49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6" name="Text Box 49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7" name="Text Box 49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8" name="Text Box 49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59" name="Text Box 49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0" name="Text Box 49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1" name="Text Box 49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2" name="Text Box 49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3" name="Text Box 49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4" name="Text Box 49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5" name="Text Box 49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6" name="Text Box 49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7" name="Text Box 49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8" name="Text Box 49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69" name="Text Box 49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0" name="Text Box 49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1" name="Text Box 49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2" name="Text Box 49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3" name="Text Box 49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4" name="Text Box 49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5" name="Text Box 49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6" name="Text Box 49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7" name="Text Box 49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8" name="Text Box 49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79" name="Text Box 49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0" name="Text Box 49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1" name="Text Box 49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2" name="Text Box 49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3" name="Text Box 49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4" name="Text Box 49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5" name="Text Box 49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6" name="Text Box 49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7" name="Text Box 49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8" name="Text Box 49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89" name="Text Box 49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0" name="Text Box 49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1" name="Text Box 49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2" name="Text Box 49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3" name="Text Box 49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4" name="Text Box 49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5" name="Text Box 49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6" name="Text Box 49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7" name="Text Box 49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8" name="Text Box 49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899" name="Text Box 49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0" name="Text Box 49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1" name="Text Box 49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2" name="Text Box 50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3" name="Text Box 50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4" name="Text Box 50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5" name="Text Box 50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6" name="Text Box 50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7" name="Text Box 50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8" name="Text Box 50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09" name="Text Box 50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0" name="Text Box 50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1" name="Text Box 50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2" name="Text Box 50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3" name="Text Box 50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4" name="Text Box 50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5" name="Text Box 50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6" name="Text Box 50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7" name="Text Box 50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8" name="Text Box 50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19" name="Text Box 50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0" name="Text Box 50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1" name="Text Box 50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2" name="Text Box 50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3" name="Text Box 50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4" name="Text Box 50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5" name="Text Box 50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6" name="Text Box 50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7" name="Text Box 50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8" name="Text Box 50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29" name="Text Box 50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0" name="Text Box 50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1" name="Text Box 50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2" name="Text Box 50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3" name="Text Box 50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4" name="Text Box 50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5" name="Text Box 50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6" name="Text Box 50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7" name="Text Box 50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8" name="Text Box 50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39" name="Text Box 50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0" name="Text Box 50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1" name="Text Box 50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2" name="Text Box 50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3" name="Text Box 50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4" name="Text Box 50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5" name="Text Box 50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6" name="Text Box 50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7" name="Text Box 50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8" name="Text Box 50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49" name="Text Box 50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0" name="Text Box 50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1" name="Text Box 50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2" name="Text Box 50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3" name="Text Box 50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4" name="Text Box 50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5" name="Text Box 50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6" name="Text Box 50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7" name="Text Box 50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8" name="Text Box 50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59" name="Text Box 50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0" name="Text Box 50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1" name="Text Box 50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2" name="Text Box 50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3" name="Text Box 50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4" name="Text Box 50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5" name="Text Box 50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6" name="Text Box 50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7" name="Text Box 50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8" name="Text Box 50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69" name="Text Box 50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0" name="Text Box 50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1" name="Text Box 50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2" name="Text Box 50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3" name="Text Box 50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4" name="Text Box 50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5" name="Text Box 50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6" name="Text Box 50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7" name="Text Box 50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8" name="Text Box 50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79" name="Text Box 50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0" name="Text Box 50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1" name="Text Box 50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2" name="Text Box 50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3" name="Text Box 50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4" name="Text Box 50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5" name="Text Box 50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6" name="Text Box 50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7" name="Text Box 50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8" name="Text Box 50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89" name="Text Box 50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0" name="Text Box 50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1" name="Text Box 50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2" name="Text Box 50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3" name="Text Box 50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4" name="Text Box 50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5" name="Text Box 50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6" name="Text Box 50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7" name="Text Box 50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8" name="Text Box 50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5999" name="Text Box 50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0" name="Text Box 50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1" name="Text Box 50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2" name="Text Box 51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3" name="Text Box 51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4" name="Text Box 51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5" name="Text Box 51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6" name="Text Box 51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7" name="Text Box 51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8" name="Text Box 51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09" name="Text Box 51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0" name="Text Box 51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1" name="Text Box 51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2" name="Text Box 51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3" name="Text Box 51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4" name="Text Box 51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5" name="Text Box 51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6" name="Text Box 51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7" name="Text Box 51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8" name="Text Box 51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19" name="Text Box 51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0" name="Text Box 51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1" name="Text Box 51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2" name="Text Box 51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3" name="Text Box 51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4" name="Text Box 51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5" name="Text Box 51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6" name="Text Box 51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7" name="Text Box 51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8" name="Text Box 51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29" name="Text Box 51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0" name="Text Box 51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1" name="Text Box 51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2" name="Text Box 51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3" name="Text Box 51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4" name="Text Box 51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5" name="Text Box 51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6" name="Text Box 51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7" name="Text Box 51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8" name="Text Box 51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39" name="Text Box 51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0" name="Text Box 51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1" name="Text Box 51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2" name="Text Box 51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3" name="Text Box 51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4" name="Text Box 51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5" name="Text Box 51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6" name="Text Box 51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7" name="Text Box 51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8" name="Text Box 51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49" name="Text Box 51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0" name="Text Box 51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1" name="Text Box 51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2" name="Text Box 51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3" name="Text Box 51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4" name="Text Box 515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5" name="Text Box 515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6" name="Text Box 515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7" name="Text Box 515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8" name="Text Box 515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59" name="Text Box 515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0" name="Text Box 515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1" name="Text Box 515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2" name="Text Box 516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3" name="Text Box 516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4" name="Text Box 516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5" name="Text Box 516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6" name="Text Box 516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7" name="Text Box 516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8" name="Text Box 516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69" name="Text Box 516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0" name="Text Box 516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1" name="Text Box 516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2" name="Text Box 517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3" name="Text Box 517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4" name="Text Box 517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5" name="Text Box 517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6" name="Text Box 517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7" name="Text Box 517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8" name="Text Box 517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79" name="Text Box 517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0" name="Text Box 517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1" name="Text Box 517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2" name="Text Box 518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3" name="Text Box 518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4" name="Text Box 518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5" name="Text Box 518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6" name="Text Box 518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7" name="Text Box 518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8" name="Text Box 518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89" name="Text Box 518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0" name="Text Box 518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1" name="Text Box 518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2" name="Text Box 519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3" name="Text Box 519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4" name="Text Box 519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5" name="Text Box 519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6" name="Text Box 519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7" name="Text Box 519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8" name="Text Box 519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099" name="Text Box 519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0" name="Text Box 519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1" name="Text Box 519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2" name="Text Box 520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3" name="Text Box 520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4" name="Text Box 520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5" name="Text Box 520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6" name="Text Box 520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7" name="Text Box 520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8" name="Text Box 520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09" name="Text Box 520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0" name="Text Box 520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1" name="Text Box 520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2" name="Text Box 521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3" name="Text Box 521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4" name="Text Box 521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5" name="Text Box 521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6" name="Text Box 521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7" name="Text Box 521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8" name="Text Box 521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19" name="Text Box 521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0" name="Text Box 521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1" name="Text Box 521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2" name="Text Box 522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3" name="Text Box 522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4" name="Text Box 522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5" name="Text Box 522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6" name="Text Box 522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7" name="Text Box 522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8" name="Text Box 522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29" name="Text Box 522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0" name="Text Box 522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1" name="Text Box 522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2" name="Text Box 523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3" name="Text Box 523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4" name="Text Box 523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5" name="Text Box 523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6" name="Text Box 523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7" name="Text Box 523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8" name="Text Box 523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39" name="Text Box 523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0" name="Text Box 523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1" name="Text Box 523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2" name="Text Box 524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3" name="Text Box 524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4" name="Text Box 5242"/>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5" name="Text Box 5243"/>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6" name="Text Box 5244"/>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7" name="Text Box 5245"/>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8" name="Text Box 5246"/>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49" name="Text Box 5247"/>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50" name="Text Box 5248"/>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51" name="Text Box 5249"/>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52" name="Text Box 5250"/>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27</xdr:row>
      <xdr:rowOff>0</xdr:rowOff>
    </xdr:from>
    <xdr:to>
      <xdr:col>4</xdr:col>
      <xdr:colOff>85725</xdr:colOff>
      <xdr:row>28</xdr:row>
      <xdr:rowOff>331</xdr:rowOff>
    </xdr:to>
    <xdr:sp macro="" textlink="">
      <xdr:nvSpPr>
        <xdr:cNvPr id="6153" name="Text Box 5251"/>
        <xdr:cNvSpPr txBox="1">
          <a:spLocks noChangeArrowheads="1"/>
        </xdr:cNvSpPr>
      </xdr:nvSpPr>
      <xdr:spPr bwMode="auto">
        <a:xfrm>
          <a:off x="4667250" y="5143500"/>
          <a:ext cx="85725" cy="190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19"/>
  <sheetViews>
    <sheetView showGridLines="0" tabSelected="1"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501</v>
      </c>
    </row>
    <row r="2" spans="1:5" ht="15" customHeight="1" x14ac:dyDescent="0.2">
      <c r="A2" s="219" t="s">
        <v>35</v>
      </c>
      <c r="B2" s="219"/>
      <c r="C2" s="219"/>
      <c r="D2" s="219"/>
      <c r="E2" s="219"/>
    </row>
    <row r="3" spans="1:5" ht="15" customHeight="1" x14ac:dyDescent="0.2">
      <c r="A3" s="222" t="s">
        <v>502</v>
      </c>
      <c r="B3" s="222"/>
      <c r="C3" s="222"/>
      <c r="D3" s="222"/>
      <c r="E3" s="222"/>
    </row>
    <row r="4" spans="1:5" ht="15" customHeight="1" x14ac:dyDescent="0.2">
      <c r="A4" s="222"/>
      <c r="B4" s="222"/>
      <c r="C4" s="222"/>
      <c r="D4" s="222"/>
      <c r="E4" s="222"/>
    </row>
    <row r="5" spans="1:5" ht="15" customHeight="1" x14ac:dyDescent="0.2">
      <c r="A5" s="222"/>
      <c r="B5" s="222"/>
      <c r="C5" s="222"/>
      <c r="D5" s="222"/>
      <c r="E5" s="222"/>
    </row>
    <row r="6" spans="1:5" ht="15" customHeight="1" x14ac:dyDescent="0.2">
      <c r="A6" s="222"/>
      <c r="B6" s="222"/>
      <c r="C6" s="222"/>
      <c r="D6" s="222"/>
      <c r="E6" s="222"/>
    </row>
    <row r="7" spans="1:5" ht="15" customHeight="1" x14ac:dyDescent="0.2">
      <c r="A7" s="222"/>
      <c r="B7" s="222"/>
      <c r="C7" s="222"/>
      <c r="D7" s="222"/>
      <c r="E7" s="222"/>
    </row>
    <row r="8" spans="1:5" ht="15" customHeight="1" x14ac:dyDescent="0.2">
      <c r="A8" s="222"/>
      <c r="B8" s="222"/>
      <c r="C8" s="222"/>
      <c r="D8" s="222"/>
      <c r="E8" s="222"/>
    </row>
    <row r="9" spans="1:5" ht="15" customHeight="1" x14ac:dyDescent="0.2">
      <c r="A9" s="222"/>
      <c r="B9" s="222"/>
      <c r="C9" s="222"/>
      <c r="D9" s="222"/>
      <c r="E9" s="222"/>
    </row>
    <row r="10" spans="1:5" ht="15" customHeight="1" x14ac:dyDescent="0.2">
      <c r="A10" s="146"/>
      <c r="B10" s="146"/>
      <c r="C10" s="146"/>
      <c r="D10" s="146"/>
      <c r="E10" s="146"/>
    </row>
    <row r="11" spans="1:5" ht="15" customHeight="1" x14ac:dyDescent="0.25">
      <c r="A11" s="37" t="s">
        <v>1</v>
      </c>
      <c r="B11" s="38"/>
      <c r="C11" s="38"/>
      <c r="D11" s="38"/>
      <c r="E11" s="38"/>
    </row>
    <row r="12" spans="1:5" ht="15" customHeight="1" x14ac:dyDescent="0.2">
      <c r="A12" s="39" t="s">
        <v>38</v>
      </c>
      <c r="E12" t="s">
        <v>39</v>
      </c>
    </row>
    <row r="13" spans="1:5" ht="15" customHeight="1" x14ac:dyDescent="0.25">
      <c r="B13" s="37"/>
      <c r="C13" s="38"/>
      <c r="D13" s="38"/>
      <c r="E13" s="41"/>
    </row>
    <row r="14" spans="1:5" ht="15" customHeight="1" x14ac:dyDescent="0.2">
      <c r="A14" s="110"/>
      <c r="B14" s="110"/>
      <c r="C14" s="42" t="s">
        <v>41</v>
      </c>
      <c r="D14" s="43" t="s">
        <v>42</v>
      </c>
      <c r="E14" s="62" t="s">
        <v>43</v>
      </c>
    </row>
    <row r="15" spans="1:5" ht="15" customHeight="1" x14ac:dyDescent="0.2">
      <c r="A15" s="101"/>
      <c r="B15" s="125"/>
      <c r="C15" s="86"/>
      <c r="D15" s="122" t="s">
        <v>411</v>
      </c>
      <c r="E15" s="96">
        <v>12019700.029999999</v>
      </c>
    </row>
    <row r="16" spans="1:5" ht="15" customHeight="1" x14ac:dyDescent="0.2">
      <c r="A16" s="101"/>
      <c r="B16" s="125"/>
      <c r="C16" s="77" t="s">
        <v>45</v>
      </c>
      <c r="D16" s="97"/>
      <c r="E16" s="98">
        <f>SUM(E15:E15)</f>
        <v>12019700.029999999</v>
      </c>
    </row>
    <row r="17" spans="1:5" ht="15" customHeight="1" x14ac:dyDescent="0.2"/>
    <row r="18" spans="1:5" ht="15" customHeight="1" x14ac:dyDescent="0.25">
      <c r="A18" s="54" t="s">
        <v>16</v>
      </c>
      <c r="B18" s="55"/>
      <c r="C18" s="55"/>
      <c r="D18" s="53"/>
      <c r="E18" s="53"/>
    </row>
    <row r="19" spans="1:5" ht="15" customHeight="1" x14ac:dyDescent="0.2">
      <c r="A19" s="56" t="s">
        <v>104</v>
      </c>
      <c r="B19" s="38"/>
      <c r="C19" s="38"/>
      <c r="D19" s="38"/>
      <c r="E19" s="40" t="s">
        <v>118</v>
      </c>
    </row>
    <row r="20" spans="1:5" ht="15" customHeight="1" x14ac:dyDescent="0.2">
      <c r="A20" s="58"/>
      <c r="B20" s="59"/>
      <c r="C20" s="55"/>
      <c r="D20" s="58"/>
      <c r="E20" s="60"/>
    </row>
    <row r="21" spans="1:5" ht="15" customHeight="1" x14ac:dyDescent="0.2">
      <c r="B21" s="110"/>
      <c r="C21" s="62" t="s">
        <v>41</v>
      </c>
      <c r="D21" s="73" t="s">
        <v>48</v>
      </c>
      <c r="E21" s="62" t="s">
        <v>43</v>
      </c>
    </row>
    <row r="22" spans="1:5" ht="15" customHeight="1" x14ac:dyDescent="0.2">
      <c r="B22" s="149"/>
      <c r="C22" s="86">
        <v>2212</v>
      </c>
      <c r="D22" s="65" t="s">
        <v>107</v>
      </c>
      <c r="E22" s="96">
        <v>12019700.029999999</v>
      </c>
    </row>
    <row r="23" spans="1:5" ht="15" customHeight="1" x14ac:dyDescent="0.2">
      <c r="B23" s="66"/>
      <c r="C23" s="77" t="s">
        <v>45</v>
      </c>
      <c r="D23" s="78"/>
      <c r="E23" s="98">
        <f>SUM(E22:E22)</f>
        <v>12019700.029999999</v>
      </c>
    </row>
    <row r="24" spans="1:5" ht="15" customHeight="1" x14ac:dyDescent="0.2">
      <c r="B24" s="66"/>
      <c r="C24" s="206"/>
      <c r="D24" s="207"/>
      <c r="E24" s="213"/>
    </row>
    <row r="25" spans="1:5" ht="15" customHeight="1" x14ac:dyDescent="0.2"/>
    <row r="26" spans="1:5" ht="15" customHeight="1" x14ac:dyDescent="0.25">
      <c r="A26" s="35" t="s">
        <v>503</v>
      </c>
    </row>
    <row r="27" spans="1:5" ht="15" customHeight="1" x14ac:dyDescent="0.2">
      <c r="A27" s="219" t="s">
        <v>35</v>
      </c>
      <c r="B27" s="219"/>
      <c r="C27" s="219"/>
      <c r="D27" s="219"/>
      <c r="E27" s="219"/>
    </row>
    <row r="28" spans="1:5" ht="15" customHeight="1" x14ac:dyDescent="0.2">
      <c r="A28" s="222" t="s">
        <v>504</v>
      </c>
      <c r="B28" s="222"/>
      <c r="C28" s="222"/>
      <c r="D28" s="222"/>
      <c r="E28" s="222"/>
    </row>
    <row r="29" spans="1:5" ht="15" customHeight="1" x14ac:dyDescent="0.2">
      <c r="A29" s="222"/>
      <c r="B29" s="222"/>
      <c r="C29" s="222"/>
      <c r="D29" s="222"/>
      <c r="E29" s="222"/>
    </row>
    <row r="30" spans="1:5" ht="15" customHeight="1" x14ac:dyDescent="0.2">
      <c r="A30" s="222"/>
      <c r="B30" s="222"/>
      <c r="C30" s="222"/>
      <c r="D30" s="222"/>
      <c r="E30" s="222"/>
    </row>
    <row r="31" spans="1:5" ht="15" customHeight="1" x14ac:dyDescent="0.2">
      <c r="A31" s="222"/>
      <c r="B31" s="222"/>
      <c r="C31" s="222"/>
      <c r="D31" s="222"/>
      <c r="E31" s="222"/>
    </row>
    <row r="32" spans="1:5" ht="15" customHeight="1" x14ac:dyDescent="0.2">
      <c r="A32" s="222"/>
      <c r="B32" s="222"/>
      <c r="C32" s="222"/>
      <c r="D32" s="222"/>
      <c r="E32" s="222"/>
    </row>
    <row r="33" spans="1:5" ht="15" customHeight="1" x14ac:dyDescent="0.2">
      <c r="A33" s="222"/>
      <c r="B33" s="222"/>
      <c r="C33" s="222"/>
      <c r="D33" s="222"/>
      <c r="E33" s="222"/>
    </row>
    <row r="34" spans="1:5" ht="15" customHeight="1" x14ac:dyDescent="0.2">
      <c r="A34" s="222"/>
      <c r="B34" s="222"/>
      <c r="C34" s="222"/>
      <c r="D34" s="222"/>
      <c r="E34" s="222"/>
    </row>
    <row r="35" spans="1:5" ht="15" customHeight="1" x14ac:dyDescent="0.2">
      <c r="A35" s="146"/>
      <c r="B35" s="146"/>
      <c r="C35" s="146"/>
      <c r="D35" s="146"/>
      <c r="E35" s="146"/>
    </row>
    <row r="36" spans="1:5" ht="15" customHeight="1" x14ac:dyDescent="0.25">
      <c r="A36" s="37" t="s">
        <v>1</v>
      </c>
      <c r="B36" s="38"/>
      <c r="C36" s="38"/>
      <c r="D36" s="38"/>
      <c r="E36" s="38"/>
    </row>
    <row r="37" spans="1:5" ht="15" customHeight="1" x14ac:dyDescent="0.2">
      <c r="A37" s="39" t="s">
        <v>38</v>
      </c>
      <c r="E37" t="s">
        <v>39</v>
      </c>
    </row>
    <row r="38" spans="1:5" ht="15" customHeight="1" x14ac:dyDescent="0.25">
      <c r="B38" s="37"/>
      <c r="C38" s="38"/>
      <c r="D38" s="38"/>
      <c r="E38" s="41"/>
    </row>
    <row r="39" spans="1:5" ht="15" customHeight="1" x14ac:dyDescent="0.2">
      <c r="A39" s="110"/>
      <c r="B39" s="110"/>
      <c r="C39" s="42" t="s">
        <v>41</v>
      </c>
      <c r="D39" s="43" t="s">
        <v>42</v>
      </c>
      <c r="E39" s="62" t="s">
        <v>43</v>
      </c>
    </row>
    <row r="40" spans="1:5" ht="15" customHeight="1" x14ac:dyDescent="0.2">
      <c r="A40" s="101"/>
      <c r="B40" s="125"/>
      <c r="C40" s="86"/>
      <c r="D40" s="122" t="s">
        <v>411</v>
      </c>
      <c r="E40" s="96">
        <v>26269320.539999999</v>
      </c>
    </row>
    <row r="41" spans="1:5" ht="15" customHeight="1" x14ac:dyDescent="0.2">
      <c r="A41" s="101"/>
      <c r="B41" s="125"/>
      <c r="C41" s="77" t="s">
        <v>45</v>
      </c>
      <c r="D41" s="97"/>
      <c r="E41" s="98">
        <f>SUM(E40:E40)</f>
        <v>26269320.539999999</v>
      </c>
    </row>
    <row r="42" spans="1:5" ht="15" customHeight="1" x14ac:dyDescent="0.2"/>
    <row r="43" spans="1:5" ht="15" customHeight="1" x14ac:dyDescent="0.25">
      <c r="A43" s="54" t="s">
        <v>16</v>
      </c>
      <c r="B43" s="55"/>
      <c r="C43" s="55"/>
      <c r="D43" s="53"/>
      <c r="E43" s="53"/>
    </row>
    <row r="44" spans="1:5" ht="15" customHeight="1" x14ac:dyDescent="0.2">
      <c r="A44" s="56" t="s">
        <v>104</v>
      </c>
      <c r="B44" s="38"/>
      <c r="C44" s="38"/>
      <c r="D44" s="38"/>
      <c r="E44" s="40" t="s">
        <v>118</v>
      </c>
    </row>
    <row r="45" spans="1:5" ht="15" customHeight="1" x14ac:dyDescent="0.2">
      <c r="A45" s="58"/>
      <c r="B45" s="59"/>
      <c r="C45" s="55"/>
      <c r="D45" s="58"/>
      <c r="E45" s="60"/>
    </row>
    <row r="46" spans="1:5" ht="15" customHeight="1" x14ac:dyDescent="0.2">
      <c r="B46" s="110"/>
      <c r="C46" s="62" t="s">
        <v>41</v>
      </c>
      <c r="D46" s="73" t="s">
        <v>48</v>
      </c>
      <c r="E46" s="62" t="s">
        <v>43</v>
      </c>
    </row>
    <row r="47" spans="1:5" ht="15" customHeight="1" x14ac:dyDescent="0.2">
      <c r="B47" s="149"/>
      <c r="C47" s="86">
        <v>2212</v>
      </c>
      <c r="D47" s="65" t="s">
        <v>107</v>
      </c>
      <c r="E47" s="96">
        <v>26269320.539999999</v>
      </c>
    </row>
    <row r="48" spans="1:5" ht="15" customHeight="1" x14ac:dyDescent="0.2">
      <c r="B48" s="66"/>
      <c r="C48" s="77" t="s">
        <v>45</v>
      </c>
      <c r="D48" s="78"/>
      <c r="E48" s="98">
        <f>SUM(E47:E47)</f>
        <v>26269320.539999999</v>
      </c>
    </row>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505</v>
      </c>
    </row>
    <row r="55" spans="1:5" ht="15" customHeight="1" x14ac:dyDescent="0.2">
      <c r="A55" s="219" t="s">
        <v>35</v>
      </c>
      <c r="B55" s="219"/>
      <c r="C55" s="219"/>
      <c r="D55" s="219"/>
      <c r="E55" s="219"/>
    </row>
    <row r="56" spans="1:5" ht="15" customHeight="1" x14ac:dyDescent="0.2">
      <c r="A56" s="222" t="s">
        <v>506</v>
      </c>
      <c r="B56" s="222"/>
      <c r="C56" s="222"/>
      <c r="D56" s="222"/>
      <c r="E56" s="222"/>
    </row>
    <row r="57" spans="1:5" ht="15" customHeight="1" x14ac:dyDescent="0.2">
      <c r="A57" s="222"/>
      <c r="B57" s="222"/>
      <c r="C57" s="222"/>
      <c r="D57" s="222"/>
      <c r="E57" s="222"/>
    </row>
    <row r="58" spans="1:5" ht="15" customHeight="1" x14ac:dyDescent="0.2">
      <c r="A58" s="222"/>
      <c r="B58" s="222"/>
      <c r="C58" s="222"/>
      <c r="D58" s="222"/>
      <c r="E58" s="222"/>
    </row>
    <row r="59" spans="1:5" ht="15" customHeight="1" x14ac:dyDescent="0.2">
      <c r="A59" s="222"/>
      <c r="B59" s="222"/>
      <c r="C59" s="222"/>
      <c r="D59" s="222"/>
      <c r="E59" s="222"/>
    </row>
    <row r="60" spans="1:5" ht="15" customHeight="1" x14ac:dyDescent="0.2">
      <c r="A60" s="222"/>
      <c r="B60" s="222"/>
      <c r="C60" s="222"/>
      <c r="D60" s="222"/>
      <c r="E60" s="222"/>
    </row>
    <row r="61" spans="1:5" ht="15" customHeight="1" x14ac:dyDescent="0.2">
      <c r="A61" s="222"/>
      <c r="B61" s="222"/>
      <c r="C61" s="222"/>
      <c r="D61" s="222"/>
      <c r="E61" s="222"/>
    </row>
    <row r="62" spans="1:5" ht="15" customHeight="1" x14ac:dyDescent="0.2">
      <c r="A62" s="222"/>
      <c r="B62" s="222"/>
      <c r="C62" s="222"/>
      <c r="D62" s="222"/>
      <c r="E62" s="222"/>
    </row>
    <row r="63" spans="1:5" ht="15" customHeight="1" x14ac:dyDescent="0.2">
      <c r="A63" s="146"/>
      <c r="B63" s="146"/>
      <c r="C63" s="146"/>
      <c r="D63" s="146"/>
      <c r="E63" s="146"/>
    </row>
    <row r="64" spans="1:5" ht="15" customHeight="1" x14ac:dyDescent="0.25">
      <c r="A64" s="37" t="s">
        <v>1</v>
      </c>
      <c r="B64" s="38"/>
      <c r="C64" s="38"/>
      <c r="D64" s="38"/>
      <c r="E64" s="38"/>
    </row>
    <row r="65" spans="1:5" ht="15" customHeight="1" x14ac:dyDescent="0.2">
      <c r="A65" s="39" t="s">
        <v>38</v>
      </c>
      <c r="E65" t="s">
        <v>39</v>
      </c>
    </row>
    <row r="66" spans="1:5" ht="15" customHeight="1" x14ac:dyDescent="0.25">
      <c r="B66" s="37"/>
      <c r="C66" s="38"/>
      <c r="D66" s="38"/>
      <c r="E66" s="41"/>
    </row>
    <row r="67" spans="1:5" ht="15" customHeight="1" x14ac:dyDescent="0.2">
      <c r="A67" s="110"/>
      <c r="B67" s="110"/>
      <c r="C67" s="42" t="s">
        <v>41</v>
      </c>
      <c r="D67" s="43" t="s">
        <v>42</v>
      </c>
      <c r="E67" s="62" t="s">
        <v>43</v>
      </c>
    </row>
    <row r="68" spans="1:5" ht="15" customHeight="1" x14ac:dyDescent="0.2">
      <c r="A68" s="101"/>
      <c r="B68" s="125"/>
      <c r="C68" s="86"/>
      <c r="D68" s="122" t="s">
        <v>411</v>
      </c>
      <c r="E68" s="96">
        <v>4438677.5</v>
      </c>
    </row>
    <row r="69" spans="1:5" ht="15" customHeight="1" x14ac:dyDescent="0.2">
      <c r="A69" s="101"/>
      <c r="B69" s="125"/>
      <c r="C69" s="77" t="s">
        <v>45</v>
      </c>
      <c r="D69" s="97"/>
      <c r="E69" s="98">
        <f>SUM(E68:E68)</f>
        <v>4438677.5</v>
      </c>
    </row>
    <row r="70" spans="1:5" ht="15" customHeight="1" x14ac:dyDescent="0.2"/>
    <row r="71" spans="1:5" ht="15" customHeight="1" x14ac:dyDescent="0.25">
      <c r="A71" s="54" t="s">
        <v>16</v>
      </c>
      <c r="B71" s="55"/>
      <c r="C71" s="55"/>
      <c r="D71" s="53"/>
      <c r="E71" s="53"/>
    </row>
    <row r="72" spans="1:5" ht="15" customHeight="1" x14ac:dyDescent="0.2">
      <c r="A72" s="56" t="s">
        <v>104</v>
      </c>
      <c r="B72" s="38"/>
      <c r="C72" s="38"/>
      <c r="D72" s="38"/>
      <c r="E72" s="40" t="s">
        <v>118</v>
      </c>
    </row>
    <row r="73" spans="1:5" ht="15" customHeight="1" x14ac:dyDescent="0.2">
      <c r="A73" s="58"/>
      <c r="B73" s="59"/>
      <c r="C73" s="55"/>
      <c r="D73" s="58"/>
      <c r="E73" s="60"/>
    </row>
    <row r="74" spans="1:5" ht="15" customHeight="1" x14ac:dyDescent="0.2">
      <c r="B74" s="110"/>
      <c r="C74" s="62" t="s">
        <v>41</v>
      </c>
      <c r="D74" s="73" t="s">
        <v>48</v>
      </c>
      <c r="E74" s="62" t="s">
        <v>43</v>
      </c>
    </row>
    <row r="75" spans="1:5" ht="15" customHeight="1" x14ac:dyDescent="0.2">
      <c r="B75" s="149"/>
      <c r="C75" s="86">
        <v>2212</v>
      </c>
      <c r="D75" s="65" t="s">
        <v>107</v>
      </c>
      <c r="E75" s="96">
        <v>4438677.5</v>
      </c>
    </row>
    <row r="76" spans="1:5" ht="15" customHeight="1" x14ac:dyDescent="0.2">
      <c r="B76" s="66"/>
      <c r="C76" s="77" t="s">
        <v>45</v>
      </c>
      <c r="D76" s="78"/>
      <c r="E76" s="98">
        <f>SUM(E75:E75)</f>
        <v>4438677.5</v>
      </c>
    </row>
    <row r="77" spans="1:5" ht="15" customHeight="1" x14ac:dyDescent="0.2"/>
    <row r="78" spans="1:5" ht="15" customHeight="1" x14ac:dyDescent="0.2"/>
    <row r="79" spans="1:5" ht="15" customHeight="1" x14ac:dyDescent="0.25">
      <c r="A79" s="214" t="s">
        <v>507</v>
      </c>
      <c r="B79" s="178"/>
      <c r="C79" s="178"/>
      <c r="D79" s="178"/>
      <c r="E79" s="178"/>
    </row>
    <row r="80" spans="1:5" ht="15" customHeight="1" x14ac:dyDescent="0.2">
      <c r="A80" s="217" t="s">
        <v>35</v>
      </c>
      <c r="B80" s="217"/>
      <c r="C80" s="217"/>
      <c r="D80" s="217"/>
      <c r="E80" s="217"/>
    </row>
    <row r="81" spans="1:5" ht="15" customHeight="1" x14ac:dyDescent="0.2">
      <c r="A81" s="217" t="s">
        <v>391</v>
      </c>
      <c r="B81" s="217"/>
      <c r="C81" s="217"/>
      <c r="D81" s="217"/>
      <c r="E81" s="217"/>
    </row>
    <row r="82" spans="1:5" ht="15" customHeight="1" x14ac:dyDescent="0.2">
      <c r="A82" s="218" t="s">
        <v>508</v>
      </c>
      <c r="B82" s="218"/>
      <c r="C82" s="218"/>
      <c r="D82" s="218"/>
      <c r="E82" s="218"/>
    </row>
    <row r="83" spans="1:5" ht="15" customHeight="1" x14ac:dyDescent="0.2">
      <c r="A83" s="218"/>
      <c r="B83" s="218"/>
      <c r="C83" s="218"/>
      <c r="D83" s="218"/>
      <c r="E83" s="218"/>
    </row>
    <row r="84" spans="1:5" ht="15" customHeight="1" x14ac:dyDescent="0.2">
      <c r="A84" s="218"/>
      <c r="B84" s="218"/>
      <c r="C84" s="218"/>
      <c r="D84" s="218"/>
      <c r="E84" s="218"/>
    </row>
    <row r="85" spans="1:5" ht="15" customHeight="1" x14ac:dyDescent="0.2">
      <c r="A85" s="218"/>
      <c r="B85" s="218"/>
      <c r="C85" s="218"/>
      <c r="D85" s="218"/>
      <c r="E85" s="218"/>
    </row>
    <row r="86" spans="1:5" ht="15" customHeight="1" x14ac:dyDescent="0.2">
      <c r="A86" s="218"/>
      <c r="B86" s="218"/>
      <c r="C86" s="218"/>
      <c r="D86" s="218"/>
      <c r="E86" s="218"/>
    </row>
    <row r="87" spans="1:5" ht="15" customHeight="1" x14ac:dyDescent="0.2">
      <c r="A87" s="218"/>
      <c r="B87" s="218"/>
      <c r="C87" s="218"/>
      <c r="D87" s="218"/>
      <c r="E87" s="218"/>
    </row>
    <row r="88" spans="1:5" ht="15" customHeight="1" x14ac:dyDescent="0.2">
      <c r="A88" s="177"/>
      <c r="B88" s="177"/>
      <c r="C88" s="177"/>
      <c r="D88" s="177"/>
      <c r="E88" s="177"/>
    </row>
    <row r="89" spans="1:5" ht="15" customHeight="1" x14ac:dyDescent="0.25">
      <c r="A89" s="179" t="s">
        <v>1</v>
      </c>
      <c r="B89" s="180"/>
      <c r="C89" s="180"/>
      <c r="D89" s="180"/>
      <c r="E89" s="180"/>
    </row>
    <row r="90" spans="1:5" ht="15" customHeight="1" x14ac:dyDescent="0.2">
      <c r="A90" s="182" t="s">
        <v>38</v>
      </c>
      <c r="B90" s="181"/>
      <c r="C90" s="181"/>
      <c r="D90" s="181"/>
      <c r="E90" s="181" t="s">
        <v>39</v>
      </c>
    </row>
    <row r="91" spans="1:5" ht="15" customHeight="1" x14ac:dyDescent="0.25">
      <c r="A91" s="181"/>
      <c r="B91" s="179"/>
      <c r="C91" s="180"/>
      <c r="D91" s="180"/>
      <c r="E91" s="183"/>
    </row>
    <row r="92" spans="1:5" ht="15" customHeight="1" x14ac:dyDescent="0.2">
      <c r="A92" s="178"/>
      <c r="B92" s="111" t="s">
        <v>40</v>
      </c>
      <c r="C92" s="111" t="s">
        <v>41</v>
      </c>
      <c r="D92" s="112" t="s">
        <v>42</v>
      </c>
      <c r="E92" s="111" t="s">
        <v>43</v>
      </c>
    </row>
    <row r="93" spans="1:5" ht="15" customHeight="1" x14ac:dyDescent="0.2">
      <c r="A93" s="178"/>
      <c r="B93" s="113">
        <v>35442</v>
      </c>
      <c r="C93" s="184"/>
      <c r="D93" s="185" t="s">
        <v>44</v>
      </c>
      <c r="E93" s="116">
        <v>14230668.189999999</v>
      </c>
    </row>
    <row r="94" spans="1:5" ht="15" customHeight="1" x14ac:dyDescent="0.2">
      <c r="A94" s="178"/>
      <c r="B94" s="186"/>
      <c r="C94" s="118" t="s">
        <v>45</v>
      </c>
      <c r="D94" s="119"/>
      <c r="E94" s="120">
        <f>SUM(E93:E93)</f>
        <v>14230668.189999999</v>
      </c>
    </row>
    <row r="95" spans="1:5" ht="15" customHeight="1" x14ac:dyDescent="0.2">
      <c r="A95" s="178"/>
      <c r="B95" s="178"/>
      <c r="C95" s="178"/>
      <c r="D95" s="178"/>
      <c r="E95" s="178"/>
    </row>
    <row r="96" spans="1:5" ht="15" customHeight="1" x14ac:dyDescent="0.25">
      <c r="A96" s="179" t="s">
        <v>16</v>
      </c>
      <c r="B96" s="180"/>
      <c r="C96" s="180"/>
      <c r="D96" s="180"/>
      <c r="E96" s="181"/>
    </row>
    <row r="97" spans="1:5" ht="15" customHeight="1" x14ac:dyDescent="0.2">
      <c r="A97" s="182" t="s">
        <v>80</v>
      </c>
      <c r="B97" s="181"/>
      <c r="C97" s="181"/>
      <c r="D97" s="181"/>
      <c r="E97" s="181" t="s">
        <v>81</v>
      </c>
    </row>
    <row r="98" spans="1:5" ht="15" customHeight="1" x14ac:dyDescent="0.25">
      <c r="A98" s="181"/>
      <c r="B98" s="179"/>
      <c r="C98" s="180"/>
      <c r="D98" s="180"/>
      <c r="E98" s="183"/>
    </row>
    <row r="99" spans="1:5" ht="15" customHeight="1" x14ac:dyDescent="0.2">
      <c r="A99" s="178"/>
      <c r="B99" s="111" t="s">
        <v>40</v>
      </c>
      <c r="C99" s="111" t="s">
        <v>41</v>
      </c>
      <c r="D99" s="112" t="s">
        <v>42</v>
      </c>
      <c r="E99" s="111" t="s">
        <v>43</v>
      </c>
    </row>
    <row r="100" spans="1:5" ht="15" customHeight="1" x14ac:dyDescent="0.2">
      <c r="A100" s="178"/>
      <c r="B100" s="113">
        <v>35442</v>
      </c>
      <c r="C100" s="114"/>
      <c r="D100" s="115" t="s">
        <v>83</v>
      </c>
      <c r="E100" s="116">
        <v>14230668.189999999</v>
      </c>
    </row>
    <row r="101" spans="1:5" ht="15" customHeight="1" x14ac:dyDescent="0.2">
      <c r="A101" s="178"/>
      <c r="B101" s="117"/>
      <c r="C101" s="118" t="s">
        <v>45</v>
      </c>
      <c r="D101" s="119"/>
      <c r="E101" s="120">
        <f>SUM(E100:E100)</f>
        <v>14230668.189999999</v>
      </c>
    </row>
    <row r="102" spans="1:5" ht="15" customHeight="1" x14ac:dyDescent="0.2">
      <c r="A102" s="217"/>
      <c r="B102" s="217"/>
      <c r="C102" s="217"/>
      <c r="D102" s="217"/>
      <c r="E102" s="217"/>
    </row>
    <row r="103" spans="1:5" ht="15" customHeight="1" x14ac:dyDescent="0.2">
      <c r="A103" s="215"/>
      <c r="B103" s="215"/>
      <c r="C103" s="215"/>
      <c r="D103" s="215"/>
      <c r="E103" s="215"/>
    </row>
    <row r="104" spans="1:5" ht="15" customHeight="1" x14ac:dyDescent="0.2">
      <c r="A104" s="215"/>
      <c r="B104" s="215"/>
      <c r="C104" s="215"/>
      <c r="D104" s="215"/>
      <c r="E104" s="215"/>
    </row>
    <row r="105" spans="1:5" ht="15" customHeight="1" x14ac:dyDescent="0.2">
      <c r="A105" s="215"/>
      <c r="B105" s="215"/>
      <c r="C105" s="215"/>
      <c r="D105" s="215"/>
      <c r="E105" s="215"/>
    </row>
    <row r="106" spans="1:5" ht="15" customHeight="1" x14ac:dyDescent="0.25">
      <c r="A106" s="35" t="s">
        <v>509</v>
      </c>
    </row>
    <row r="107" spans="1:5" ht="15" customHeight="1" x14ac:dyDescent="0.2">
      <c r="A107" s="219" t="s">
        <v>35</v>
      </c>
      <c r="B107" s="219"/>
      <c r="C107" s="219"/>
      <c r="D107" s="219"/>
      <c r="E107" s="219"/>
    </row>
    <row r="108" spans="1:5" ht="15" customHeight="1" x14ac:dyDescent="0.2">
      <c r="A108" s="216" t="s">
        <v>510</v>
      </c>
      <c r="B108" s="216"/>
      <c r="C108" s="216"/>
      <c r="D108" s="216"/>
      <c r="E108" s="216"/>
    </row>
    <row r="109" spans="1:5" ht="15" customHeight="1" x14ac:dyDescent="0.2">
      <c r="A109" s="216"/>
      <c r="B109" s="216"/>
      <c r="C109" s="216"/>
      <c r="D109" s="216"/>
      <c r="E109" s="216"/>
    </row>
    <row r="110" spans="1:5" ht="15" customHeight="1" x14ac:dyDescent="0.2">
      <c r="A110" s="216"/>
      <c r="B110" s="216"/>
      <c r="C110" s="216"/>
      <c r="D110" s="216"/>
      <c r="E110" s="216"/>
    </row>
    <row r="111" spans="1:5" ht="15" customHeight="1" x14ac:dyDescent="0.2">
      <c r="A111" s="216"/>
      <c r="B111" s="216"/>
      <c r="C111" s="216"/>
      <c r="D111" s="216"/>
      <c r="E111" s="216"/>
    </row>
    <row r="112" spans="1:5" ht="15" customHeight="1" x14ac:dyDescent="0.2">
      <c r="A112" s="216"/>
      <c r="B112" s="216"/>
      <c r="C112" s="216"/>
      <c r="D112" s="216"/>
      <c r="E112" s="216"/>
    </row>
    <row r="113" spans="1:5" ht="15" customHeight="1" x14ac:dyDescent="0.2">
      <c r="A113" s="216"/>
      <c r="B113" s="216"/>
      <c r="C113" s="216"/>
      <c r="D113" s="216"/>
      <c r="E113" s="216"/>
    </row>
    <row r="114" spans="1:5" ht="15" customHeight="1" x14ac:dyDescent="0.2">
      <c r="A114" s="216"/>
      <c r="B114" s="216"/>
      <c r="C114" s="216"/>
      <c r="D114" s="216"/>
      <c r="E114" s="216"/>
    </row>
    <row r="115" spans="1:5" ht="15" customHeight="1" x14ac:dyDescent="0.2">
      <c r="A115" s="163"/>
      <c r="B115" s="164"/>
      <c r="C115" s="163"/>
      <c r="D115" s="163"/>
      <c r="E115" s="163"/>
    </row>
    <row r="116" spans="1:5" ht="15" customHeight="1" x14ac:dyDescent="0.25">
      <c r="A116" s="54" t="s">
        <v>1</v>
      </c>
      <c r="B116" s="68"/>
      <c r="C116" s="55"/>
      <c r="D116" s="55"/>
      <c r="E116" s="55"/>
    </row>
    <row r="117" spans="1:5" ht="15" customHeight="1" x14ac:dyDescent="0.2">
      <c r="A117" s="56" t="s">
        <v>104</v>
      </c>
      <c r="B117" s="55"/>
      <c r="C117" s="55"/>
      <c r="D117" s="55"/>
      <c r="E117" s="92" t="s">
        <v>234</v>
      </c>
    </row>
    <row r="118" spans="1:5" ht="15" customHeight="1" x14ac:dyDescent="0.25">
      <c r="A118" s="53"/>
      <c r="B118" s="69"/>
      <c r="C118" s="38"/>
      <c r="D118" s="38"/>
      <c r="E118" s="41"/>
    </row>
    <row r="119" spans="1:5" ht="15" customHeight="1" x14ac:dyDescent="0.2">
      <c r="B119" s="42" t="s">
        <v>40</v>
      </c>
      <c r="C119" s="42" t="s">
        <v>41</v>
      </c>
      <c r="D119" s="43" t="s">
        <v>42</v>
      </c>
      <c r="E119" s="44" t="s">
        <v>43</v>
      </c>
    </row>
    <row r="120" spans="1:5" ht="15" customHeight="1" x14ac:dyDescent="0.2">
      <c r="B120" s="161">
        <v>106515974</v>
      </c>
      <c r="C120" s="46"/>
      <c r="D120" s="122" t="s">
        <v>162</v>
      </c>
      <c r="E120" s="96">
        <v>4540693.3600000003</v>
      </c>
    </row>
    <row r="121" spans="1:5" ht="15" customHeight="1" x14ac:dyDescent="0.2">
      <c r="B121" s="71"/>
      <c r="C121" s="50" t="s">
        <v>45</v>
      </c>
      <c r="D121" s="51"/>
      <c r="E121" s="52">
        <f>SUM(E120:E120)</f>
        <v>4540693.3600000003</v>
      </c>
    </row>
    <row r="122" spans="1:5" ht="15" customHeight="1" x14ac:dyDescent="0.2"/>
    <row r="123" spans="1:5" ht="15" customHeight="1" x14ac:dyDescent="0.25">
      <c r="A123" s="37" t="s">
        <v>16</v>
      </c>
      <c r="B123" s="38"/>
      <c r="C123" s="38"/>
      <c r="D123" s="38"/>
      <c r="E123" s="38"/>
    </row>
    <row r="124" spans="1:5" ht="15" customHeight="1" x14ac:dyDescent="0.2">
      <c r="A124" s="39" t="s">
        <v>38</v>
      </c>
      <c r="B124" s="38"/>
      <c r="C124" s="38"/>
      <c r="D124" s="38"/>
      <c r="E124" s="40" t="s">
        <v>39</v>
      </c>
    </row>
    <row r="125" spans="1:5" ht="15" customHeight="1" x14ac:dyDescent="0.2"/>
    <row r="126" spans="1:5" ht="15" customHeight="1" x14ac:dyDescent="0.2">
      <c r="C126" s="42" t="s">
        <v>41</v>
      </c>
      <c r="D126" s="43" t="s">
        <v>42</v>
      </c>
      <c r="E126" s="44" t="s">
        <v>43</v>
      </c>
    </row>
    <row r="127" spans="1:5" ht="15" customHeight="1" x14ac:dyDescent="0.2">
      <c r="C127" s="139"/>
      <c r="D127" s="122" t="s">
        <v>134</v>
      </c>
      <c r="E127" s="96">
        <v>72069.179999999993</v>
      </c>
    </row>
    <row r="128" spans="1:5" ht="15" customHeight="1" x14ac:dyDescent="0.2">
      <c r="C128" s="50" t="s">
        <v>45</v>
      </c>
      <c r="D128" s="51"/>
      <c r="E128" s="52">
        <f>SUM(E127:E127)</f>
        <v>72069.179999999993</v>
      </c>
    </row>
    <row r="129" spans="1:5" ht="15" customHeight="1" x14ac:dyDescent="0.2"/>
    <row r="130" spans="1:5" ht="15" customHeight="1" x14ac:dyDescent="0.2"/>
    <row r="131" spans="1:5" ht="15" customHeight="1" x14ac:dyDescent="0.2">
      <c r="C131" s="62" t="s">
        <v>41</v>
      </c>
      <c r="D131" s="73" t="s">
        <v>48</v>
      </c>
      <c r="E131" s="62" t="s">
        <v>43</v>
      </c>
    </row>
    <row r="132" spans="1:5" ht="15" customHeight="1" x14ac:dyDescent="0.2">
      <c r="C132" s="86">
        <v>6409</v>
      </c>
      <c r="D132" s="65" t="s">
        <v>94</v>
      </c>
      <c r="E132" s="96">
        <v>4468624.18</v>
      </c>
    </row>
    <row r="133" spans="1:5" ht="15" customHeight="1" x14ac:dyDescent="0.2">
      <c r="C133" s="77" t="s">
        <v>45</v>
      </c>
      <c r="D133" s="78"/>
      <c r="E133" s="79">
        <f>SUM(E132:E132)</f>
        <v>4468624.18</v>
      </c>
    </row>
    <row r="134" spans="1:5" ht="15" customHeight="1" x14ac:dyDescent="0.2"/>
    <row r="135" spans="1:5" ht="15" customHeight="1" x14ac:dyDescent="0.2"/>
    <row r="136" spans="1:5" ht="15" customHeight="1" x14ac:dyDescent="0.25">
      <c r="A136" s="35" t="s">
        <v>511</v>
      </c>
    </row>
    <row r="137" spans="1:5" ht="15" customHeight="1" x14ac:dyDescent="0.2">
      <c r="A137" s="219" t="s">
        <v>35</v>
      </c>
      <c r="B137" s="219"/>
      <c r="C137" s="219"/>
      <c r="D137" s="219"/>
      <c r="E137" s="219"/>
    </row>
    <row r="138" spans="1:5" ht="15" customHeight="1" x14ac:dyDescent="0.2">
      <c r="A138" s="219" t="s">
        <v>157</v>
      </c>
      <c r="B138" s="219"/>
      <c r="C138" s="219"/>
      <c r="D138" s="219"/>
      <c r="E138" s="219"/>
    </row>
    <row r="139" spans="1:5" ht="15" customHeight="1" x14ac:dyDescent="0.2">
      <c r="A139" s="216" t="s">
        <v>512</v>
      </c>
      <c r="B139" s="216"/>
      <c r="C139" s="216"/>
      <c r="D139" s="216"/>
      <c r="E139" s="216"/>
    </row>
    <row r="140" spans="1:5" ht="15" customHeight="1" x14ac:dyDescent="0.2">
      <c r="A140" s="216"/>
      <c r="B140" s="216"/>
      <c r="C140" s="216"/>
      <c r="D140" s="216"/>
      <c r="E140" s="216"/>
    </row>
    <row r="141" spans="1:5" ht="15" customHeight="1" x14ac:dyDescent="0.2">
      <c r="A141" s="216"/>
      <c r="B141" s="216"/>
      <c r="C141" s="216"/>
      <c r="D141" s="216"/>
      <c r="E141" s="216"/>
    </row>
    <row r="142" spans="1:5" ht="15" customHeight="1" x14ac:dyDescent="0.2">
      <c r="A142" s="216"/>
      <c r="B142" s="216"/>
      <c r="C142" s="216"/>
      <c r="D142" s="216"/>
      <c r="E142" s="216"/>
    </row>
    <row r="143" spans="1:5" ht="15" customHeight="1" x14ac:dyDescent="0.2">
      <c r="A143" s="216"/>
      <c r="B143" s="216"/>
      <c r="C143" s="216"/>
      <c r="D143" s="216"/>
      <c r="E143" s="216"/>
    </row>
    <row r="144" spans="1:5" ht="15" customHeight="1" x14ac:dyDescent="0.2">
      <c r="A144" s="174"/>
      <c r="B144" s="174"/>
      <c r="C144" s="174"/>
      <c r="D144" s="174"/>
      <c r="E144" s="174"/>
    </row>
    <row r="145" spans="1:5" ht="15" customHeight="1" x14ac:dyDescent="0.25">
      <c r="A145" s="54" t="s">
        <v>1</v>
      </c>
      <c r="B145" s="55"/>
      <c r="C145" s="55"/>
      <c r="D145" s="55"/>
      <c r="E145" s="55"/>
    </row>
    <row r="146" spans="1:5" ht="15" customHeight="1" x14ac:dyDescent="0.2">
      <c r="A146" s="56" t="s">
        <v>53</v>
      </c>
      <c r="B146" s="55"/>
      <c r="C146" s="55"/>
      <c r="D146" s="55"/>
      <c r="E146" s="92" t="s">
        <v>54</v>
      </c>
    </row>
    <row r="147" spans="1:5" ht="15" customHeight="1" x14ac:dyDescent="0.25">
      <c r="A147" s="58"/>
      <c r="B147" s="54"/>
      <c r="C147" s="55"/>
      <c r="D147" s="55"/>
      <c r="E147" s="94"/>
    </row>
    <row r="148" spans="1:5" ht="15" customHeight="1" x14ac:dyDescent="0.2">
      <c r="B148" s="62" t="s">
        <v>40</v>
      </c>
      <c r="C148" s="62" t="s">
        <v>41</v>
      </c>
      <c r="D148" s="95" t="s">
        <v>42</v>
      </c>
      <c r="E148" s="62" t="s">
        <v>43</v>
      </c>
    </row>
    <row r="149" spans="1:5" ht="15" customHeight="1" x14ac:dyDescent="0.2">
      <c r="B149" s="81">
        <v>33353</v>
      </c>
      <c r="C149" s="74"/>
      <c r="D149" s="47" t="s">
        <v>44</v>
      </c>
      <c r="E149" s="96">
        <v>77877714</v>
      </c>
    </row>
    <row r="150" spans="1:5" ht="15" customHeight="1" x14ac:dyDescent="0.2">
      <c r="B150" s="76"/>
      <c r="C150" s="77" t="s">
        <v>45</v>
      </c>
      <c r="D150" s="97"/>
      <c r="E150" s="98">
        <f>SUM(E149:E149)</f>
        <v>77877714</v>
      </c>
    </row>
    <row r="151" spans="1:5" ht="15" customHeight="1" x14ac:dyDescent="0.25">
      <c r="A151" s="99"/>
      <c r="B151" s="57"/>
      <c r="C151" s="57"/>
      <c r="D151" s="57"/>
      <c r="E151" s="57"/>
    </row>
    <row r="152" spans="1:5" ht="15" customHeight="1" x14ac:dyDescent="0.25">
      <c r="A152" s="37" t="s">
        <v>16</v>
      </c>
      <c r="B152" s="38"/>
      <c r="C152" s="38"/>
      <c r="D152" s="38"/>
      <c r="E152" s="53"/>
    </row>
    <row r="153" spans="1:5" ht="15" customHeight="1" x14ac:dyDescent="0.2">
      <c r="A153" s="56" t="s">
        <v>53</v>
      </c>
      <c r="B153" s="38"/>
      <c r="C153" s="38"/>
      <c r="D153" s="38"/>
      <c r="E153" s="40" t="s">
        <v>54</v>
      </c>
    </row>
    <row r="154" spans="1:5" ht="15" customHeight="1" x14ac:dyDescent="0.2"/>
    <row r="155" spans="1:5" ht="15" customHeight="1" x14ac:dyDescent="0.2">
      <c r="A155" s="200" t="s">
        <v>284</v>
      </c>
      <c r="E155" s="201">
        <v>77877714</v>
      </c>
    </row>
    <row r="156" spans="1:5" ht="15" customHeight="1" x14ac:dyDescent="0.2"/>
    <row r="157" spans="1:5" ht="15" customHeight="1" x14ac:dyDescent="0.2"/>
    <row r="158" spans="1:5" ht="15" customHeight="1" x14ac:dyDescent="0.25">
      <c r="A158" s="35" t="s">
        <v>513</v>
      </c>
    </row>
    <row r="159" spans="1:5" ht="15" customHeight="1" x14ac:dyDescent="0.2">
      <c r="A159" s="219" t="s">
        <v>35</v>
      </c>
      <c r="B159" s="219"/>
      <c r="C159" s="219"/>
      <c r="D159" s="219"/>
      <c r="E159" s="219"/>
    </row>
    <row r="160" spans="1:5" ht="15" customHeight="1" x14ac:dyDescent="0.2">
      <c r="A160" s="219" t="s">
        <v>57</v>
      </c>
      <c r="B160" s="219"/>
      <c r="C160" s="219"/>
      <c r="D160" s="219"/>
      <c r="E160" s="219"/>
    </row>
    <row r="161" spans="1:5" ht="15" customHeight="1" x14ac:dyDescent="0.2">
      <c r="A161" s="221" t="s">
        <v>514</v>
      </c>
      <c r="B161" s="221"/>
      <c r="C161" s="221"/>
      <c r="D161" s="221"/>
      <c r="E161" s="221"/>
    </row>
    <row r="162" spans="1:5" ht="15" customHeight="1" x14ac:dyDescent="0.2">
      <c r="A162" s="221"/>
      <c r="B162" s="221"/>
      <c r="C162" s="221"/>
      <c r="D162" s="221"/>
      <c r="E162" s="221"/>
    </row>
    <row r="163" spans="1:5" ht="15" customHeight="1" x14ac:dyDescent="0.2">
      <c r="A163" s="221"/>
      <c r="B163" s="221"/>
      <c r="C163" s="221"/>
      <c r="D163" s="221"/>
      <c r="E163" s="221"/>
    </row>
    <row r="164" spans="1:5" ht="15" customHeight="1" x14ac:dyDescent="0.2">
      <c r="A164" s="221"/>
      <c r="B164" s="221"/>
      <c r="C164" s="221"/>
      <c r="D164" s="221"/>
      <c r="E164" s="221"/>
    </row>
    <row r="165" spans="1:5" ht="15" customHeight="1" x14ac:dyDescent="0.2">
      <c r="A165" s="221"/>
      <c r="B165" s="221"/>
      <c r="C165" s="221"/>
      <c r="D165" s="221"/>
      <c r="E165" s="221"/>
    </row>
    <row r="166" spans="1:5" ht="15" customHeight="1" x14ac:dyDescent="0.2">
      <c r="A166" s="221"/>
      <c r="B166" s="221"/>
      <c r="C166" s="221"/>
      <c r="D166" s="221"/>
      <c r="E166" s="221"/>
    </row>
    <row r="167" spans="1:5" ht="15" customHeight="1" x14ac:dyDescent="0.2">
      <c r="A167" s="36"/>
      <c r="B167" s="36"/>
      <c r="C167" s="36"/>
      <c r="D167" s="36"/>
      <c r="E167" s="36"/>
    </row>
    <row r="168" spans="1:5" ht="15" customHeight="1" x14ac:dyDescent="0.25">
      <c r="A168" s="37" t="s">
        <v>1</v>
      </c>
      <c r="B168" s="38"/>
      <c r="C168" s="38"/>
      <c r="D168" s="38"/>
      <c r="E168" s="38"/>
    </row>
    <row r="169" spans="1:5" ht="15" customHeight="1" x14ac:dyDescent="0.2">
      <c r="A169" s="39" t="s">
        <v>38</v>
      </c>
      <c r="B169" s="80"/>
      <c r="C169" s="38"/>
      <c r="D169" s="38"/>
      <c r="E169" s="40" t="s">
        <v>39</v>
      </c>
    </row>
    <row r="170" spans="1:5" ht="15" customHeight="1" x14ac:dyDescent="0.25">
      <c r="B170" s="37"/>
      <c r="C170" s="38"/>
      <c r="D170" s="38"/>
      <c r="E170" s="41"/>
    </row>
    <row r="171" spans="1:5" ht="15" customHeight="1" x14ac:dyDescent="0.2">
      <c r="B171" s="62" t="s">
        <v>40</v>
      </c>
      <c r="C171" s="42" t="s">
        <v>41</v>
      </c>
      <c r="D171" s="43" t="s">
        <v>42</v>
      </c>
      <c r="E171" s="44" t="s">
        <v>43</v>
      </c>
    </row>
    <row r="172" spans="1:5" ht="15" customHeight="1" x14ac:dyDescent="0.2">
      <c r="B172" s="81">
        <v>34021</v>
      </c>
      <c r="C172" s="46"/>
      <c r="D172" s="47" t="s">
        <v>44</v>
      </c>
      <c r="E172" s="48">
        <v>60000</v>
      </c>
    </row>
    <row r="173" spans="1:5" ht="15" customHeight="1" x14ac:dyDescent="0.2">
      <c r="B173" s="76"/>
      <c r="C173" s="50" t="s">
        <v>45</v>
      </c>
      <c r="D173" s="51"/>
      <c r="E173" s="52">
        <f>SUM(E172:E172)</f>
        <v>60000</v>
      </c>
    </row>
    <row r="174" spans="1:5" ht="15" customHeight="1" x14ac:dyDescent="0.2">
      <c r="A174" s="53"/>
      <c r="B174" s="53"/>
      <c r="C174" s="53"/>
      <c r="D174" s="53"/>
    </row>
    <row r="175" spans="1:5" ht="15" customHeight="1" x14ac:dyDescent="0.25">
      <c r="A175" s="37" t="s">
        <v>16</v>
      </c>
      <c r="B175" s="38"/>
      <c r="C175" s="38"/>
      <c r="D175" s="38"/>
      <c r="E175" s="38"/>
    </row>
    <row r="176" spans="1:5" ht="15" customHeight="1" x14ac:dyDescent="0.2">
      <c r="A176" s="56" t="s">
        <v>59</v>
      </c>
      <c r="B176" s="38"/>
      <c r="C176" s="38"/>
      <c r="D176" s="38"/>
      <c r="E176" s="40" t="s">
        <v>60</v>
      </c>
    </row>
    <row r="177" spans="1:5" ht="15" customHeight="1" x14ac:dyDescent="0.2">
      <c r="A177" s="53"/>
      <c r="B177" s="82"/>
      <c r="C177" s="38"/>
      <c r="E177" s="83"/>
    </row>
    <row r="178" spans="1:5" ht="15" customHeight="1" x14ac:dyDescent="0.2">
      <c r="B178" s="42" t="s">
        <v>40</v>
      </c>
      <c r="C178" s="42" t="s">
        <v>41</v>
      </c>
      <c r="D178" s="84" t="s">
        <v>42</v>
      </c>
      <c r="E178" s="44" t="s">
        <v>43</v>
      </c>
    </row>
    <row r="179" spans="1:5" ht="15" customHeight="1" x14ac:dyDescent="0.2">
      <c r="B179" s="85">
        <v>34021</v>
      </c>
      <c r="C179" s="86"/>
      <c r="D179" s="75" t="s">
        <v>55</v>
      </c>
      <c r="E179" s="87">
        <v>60000</v>
      </c>
    </row>
    <row r="180" spans="1:5" ht="15" customHeight="1" x14ac:dyDescent="0.2">
      <c r="B180" s="49"/>
      <c r="C180" s="50" t="s">
        <v>45</v>
      </c>
      <c r="D180" s="88"/>
      <c r="E180" s="89">
        <f>SUM(E179:E179)</f>
        <v>60000</v>
      </c>
    </row>
    <row r="181" spans="1:5" ht="15" customHeight="1" x14ac:dyDescent="0.2"/>
    <row r="182" spans="1:5" ht="15" customHeight="1" x14ac:dyDescent="0.2"/>
    <row r="183" spans="1:5" ht="15" customHeight="1" x14ac:dyDescent="0.25">
      <c r="A183" s="35" t="s">
        <v>515</v>
      </c>
    </row>
    <row r="184" spans="1:5" ht="15" customHeight="1" x14ac:dyDescent="0.2">
      <c r="A184" s="220" t="s">
        <v>142</v>
      </c>
      <c r="B184" s="220"/>
      <c r="C184" s="220"/>
      <c r="D184" s="220"/>
      <c r="E184" s="220"/>
    </row>
    <row r="185" spans="1:5" ht="15" customHeight="1" x14ac:dyDescent="0.2">
      <c r="A185" s="220"/>
      <c r="B185" s="220"/>
      <c r="C185" s="220"/>
      <c r="D185" s="220"/>
      <c r="E185" s="220"/>
    </row>
    <row r="186" spans="1:5" ht="15.95" customHeight="1" x14ac:dyDescent="0.2">
      <c r="A186" s="216" t="s">
        <v>516</v>
      </c>
      <c r="B186" s="216"/>
      <c r="C186" s="216"/>
      <c r="D186" s="216"/>
      <c r="E186" s="216"/>
    </row>
    <row r="187" spans="1:5" ht="15.95" customHeight="1" x14ac:dyDescent="0.2">
      <c r="A187" s="216"/>
      <c r="B187" s="216"/>
      <c r="C187" s="216"/>
      <c r="D187" s="216"/>
      <c r="E187" s="216"/>
    </row>
    <row r="188" spans="1:5" ht="15.95" customHeight="1" x14ac:dyDescent="0.2">
      <c r="A188" s="216"/>
      <c r="B188" s="216"/>
      <c r="C188" s="216"/>
      <c r="D188" s="216"/>
      <c r="E188" s="216"/>
    </row>
    <row r="189" spans="1:5" ht="15.95" customHeight="1" x14ac:dyDescent="0.2">
      <c r="A189" s="216"/>
      <c r="B189" s="216"/>
      <c r="C189" s="216"/>
      <c r="D189" s="216"/>
      <c r="E189" s="216"/>
    </row>
    <row r="190" spans="1:5" ht="15.95" customHeight="1" x14ac:dyDescent="0.2">
      <c r="A190" s="216"/>
      <c r="B190" s="216"/>
      <c r="C190" s="216"/>
      <c r="D190" s="216"/>
      <c r="E190" s="216"/>
    </row>
    <row r="191" spans="1:5" ht="15.95" customHeight="1" x14ac:dyDescent="0.2">
      <c r="A191" s="216"/>
      <c r="B191" s="216"/>
      <c r="C191" s="216"/>
      <c r="D191" s="216"/>
      <c r="E191" s="216"/>
    </row>
    <row r="192" spans="1:5" ht="15.95" customHeight="1" x14ac:dyDescent="0.2">
      <c r="A192" s="216"/>
      <c r="B192" s="216"/>
      <c r="C192" s="216"/>
      <c r="D192" s="216"/>
      <c r="E192" s="216"/>
    </row>
    <row r="193" spans="1:5" ht="15.95" customHeight="1" x14ac:dyDescent="0.2">
      <c r="A193" s="216"/>
      <c r="B193" s="216"/>
      <c r="C193" s="216"/>
      <c r="D193" s="216"/>
      <c r="E193" s="216"/>
    </row>
    <row r="194" spans="1:5" ht="15" customHeight="1" x14ac:dyDescent="0.2"/>
    <row r="195" spans="1:5" ht="15" customHeight="1" x14ac:dyDescent="0.25">
      <c r="A195" s="37" t="s">
        <v>16</v>
      </c>
      <c r="B195" s="38"/>
      <c r="C195" s="38"/>
      <c r="D195" s="38"/>
      <c r="E195" s="53"/>
    </row>
    <row r="196" spans="1:5" ht="15" customHeight="1" x14ac:dyDescent="0.2">
      <c r="A196" s="39" t="s">
        <v>90</v>
      </c>
      <c r="B196" s="109"/>
      <c r="C196" s="109"/>
      <c r="D196" s="109"/>
      <c r="E196" s="53" t="s">
        <v>91</v>
      </c>
    </row>
    <row r="197" spans="1:5" ht="15" customHeight="1" x14ac:dyDescent="0.2"/>
    <row r="198" spans="1:5" ht="15" customHeight="1" x14ac:dyDescent="0.2">
      <c r="B198" s="62" t="s">
        <v>40</v>
      </c>
      <c r="C198" s="42" t="s">
        <v>41</v>
      </c>
      <c r="D198" s="84" t="s">
        <v>42</v>
      </c>
      <c r="E198" s="44" t="s">
        <v>43</v>
      </c>
    </row>
    <row r="199" spans="1:5" ht="15" customHeight="1" x14ac:dyDescent="0.2">
      <c r="B199" s="81">
        <v>307</v>
      </c>
      <c r="C199" s="86"/>
      <c r="D199" s="75" t="s">
        <v>93</v>
      </c>
      <c r="E199" s="96">
        <v>-478000</v>
      </c>
    </row>
    <row r="200" spans="1:5" ht="15" customHeight="1" x14ac:dyDescent="0.2">
      <c r="B200" s="81">
        <v>10</v>
      </c>
      <c r="C200" s="86"/>
      <c r="D200" s="75" t="s">
        <v>93</v>
      </c>
      <c r="E200" s="96">
        <v>478000</v>
      </c>
    </row>
    <row r="201" spans="1:5" ht="15" customHeight="1" x14ac:dyDescent="0.2">
      <c r="B201" s="145"/>
      <c r="C201" s="50" t="s">
        <v>45</v>
      </c>
      <c r="D201" s="88"/>
      <c r="E201" s="89">
        <f>SUM(E199:E200)</f>
        <v>0</v>
      </c>
    </row>
    <row r="202" spans="1:5" ht="15" customHeight="1" x14ac:dyDescent="0.2"/>
    <row r="203" spans="1:5" ht="15" customHeight="1" x14ac:dyDescent="0.2"/>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5">
      <c r="A209" s="214" t="s">
        <v>517</v>
      </c>
      <c r="B209" s="178"/>
      <c r="C209" s="178"/>
      <c r="D209" s="178"/>
      <c r="E209" s="178"/>
    </row>
    <row r="210" spans="1:5" ht="15" customHeight="1" x14ac:dyDescent="0.2">
      <c r="A210" s="217" t="s">
        <v>35</v>
      </c>
      <c r="B210" s="217"/>
      <c r="C210" s="217"/>
      <c r="D210" s="217"/>
      <c r="E210" s="217"/>
    </row>
    <row r="211" spans="1:5" ht="15" customHeight="1" x14ac:dyDescent="0.2">
      <c r="A211" s="217" t="s">
        <v>36</v>
      </c>
      <c r="B211" s="217"/>
      <c r="C211" s="217"/>
      <c r="D211" s="217"/>
      <c r="E211" s="217"/>
    </row>
    <row r="212" spans="1:5" ht="15" customHeight="1" x14ac:dyDescent="0.2">
      <c r="A212" s="218" t="s">
        <v>518</v>
      </c>
      <c r="B212" s="218"/>
      <c r="C212" s="218"/>
      <c r="D212" s="218"/>
      <c r="E212" s="218"/>
    </row>
    <row r="213" spans="1:5" ht="15" customHeight="1" x14ac:dyDescent="0.2">
      <c r="A213" s="218"/>
      <c r="B213" s="218"/>
      <c r="C213" s="218"/>
      <c r="D213" s="218"/>
      <c r="E213" s="218"/>
    </row>
    <row r="214" spans="1:5" ht="15" customHeight="1" x14ac:dyDescent="0.2">
      <c r="A214" s="218"/>
      <c r="B214" s="218"/>
      <c r="C214" s="218"/>
      <c r="D214" s="218"/>
      <c r="E214" s="218"/>
    </row>
    <row r="215" spans="1:5" ht="15" customHeight="1" x14ac:dyDescent="0.2">
      <c r="A215" s="218"/>
      <c r="B215" s="218"/>
      <c r="C215" s="218"/>
      <c r="D215" s="218"/>
      <c r="E215" s="218"/>
    </row>
    <row r="216" spans="1:5" ht="15" customHeight="1" x14ac:dyDescent="0.2">
      <c r="A216" s="218"/>
      <c r="B216" s="218"/>
      <c r="C216" s="218"/>
      <c r="D216" s="218"/>
      <c r="E216" s="218"/>
    </row>
    <row r="217" spans="1:5" ht="15" customHeight="1" x14ac:dyDescent="0.2">
      <c r="A217" s="218"/>
      <c r="B217" s="218"/>
      <c r="C217" s="218"/>
      <c r="D217" s="218"/>
      <c r="E217" s="218"/>
    </row>
    <row r="218" spans="1:5" ht="15" customHeight="1" x14ac:dyDescent="0.2">
      <c r="A218" s="177"/>
      <c r="B218" s="177"/>
      <c r="C218" s="177"/>
      <c r="D218" s="177"/>
      <c r="E218" s="177"/>
    </row>
    <row r="219" spans="1:5" ht="15" customHeight="1" x14ac:dyDescent="0.25">
      <c r="A219" s="179" t="s">
        <v>1</v>
      </c>
      <c r="B219" s="180"/>
      <c r="C219" s="180"/>
      <c r="D219" s="180"/>
      <c r="E219" s="180"/>
    </row>
    <row r="220" spans="1:5" ht="15" customHeight="1" x14ac:dyDescent="0.2">
      <c r="A220" s="182" t="s">
        <v>38</v>
      </c>
      <c r="B220" s="181"/>
      <c r="C220" s="181"/>
      <c r="D220" s="181"/>
      <c r="E220" s="181" t="s">
        <v>39</v>
      </c>
    </row>
    <row r="221" spans="1:5" ht="15" customHeight="1" x14ac:dyDescent="0.25">
      <c r="A221" s="181"/>
      <c r="B221" s="179"/>
      <c r="C221" s="180"/>
      <c r="D221" s="180"/>
      <c r="E221" s="183"/>
    </row>
    <row r="222" spans="1:5" ht="15" customHeight="1" x14ac:dyDescent="0.2">
      <c r="A222" s="178"/>
      <c r="B222" s="111" t="s">
        <v>40</v>
      </c>
      <c r="C222" s="111" t="s">
        <v>41</v>
      </c>
      <c r="D222" s="112" t="s">
        <v>42</v>
      </c>
      <c r="E222" s="111" t="s">
        <v>43</v>
      </c>
    </row>
    <row r="223" spans="1:5" ht="15" customHeight="1" x14ac:dyDescent="0.2">
      <c r="A223" s="178"/>
      <c r="B223" s="113">
        <v>13351</v>
      </c>
      <c r="C223" s="184"/>
      <c r="D223" s="185" t="s">
        <v>44</v>
      </c>
      <c r="E223" s="116">
        <v>8550772</v>
      </c>
    </row>
    <row r="224" spans="1:5" ht="15" customHeight="1" x14ac:dyDescent="0.2">
      <c r="A224" s="178"/>
      <c r="B224" s="186"/>
      <c r="C224" s="118" t="s">
        <v>45</v>
      </c>
      <c r="D224" s="119"/>
      <c r="E224" s="120">
        <f>SUM(E223:E223)</f>
        <v>8550772</v>
      </c>
    </row>
    <row r="225" spans="1:5" ht="15" customHeight="1" x14ac:dyDescent="0.2">
      <c r="A225" s="178"/>
      <c r="B225" s="178"/>
      <c r="C225" s="178"/>
      <c r="D225" s="178"/>
      <c r="E225" s="178"/>
    </row>
    <row r="226" spans="1:5" ht="15" customHeight="1" x14ac:dyDescent="0.25">
      <c r="A226" s="179" t="s">
        <v>16</v>
      </c>
      <c r="B226" s="180"/>
      <c r="C226" s="180"/>
      <c r="D226" s="180"/>
      <c r="E226" s="181"/>
    </row>
    <row r="227" spans="1:5" ht="15" customHeight="1" x14ac:dyDescent="0.2">
      <c r="A227" s="182" t="s">
        <v>80</v>
      </c>
      <c r="B227" s="181"/>
      <c r="C227" s="181"/>
      <c r="D227" s="181"/>
      <c r="E227" s="181" t="s">
        <v>81</v>
      </c>
    </row>
    <row r="228" spans="1:5" ht="15" customHeight="1" x14ac:dyDescent="0.25">
      <c r="A228" s="181"/>
      <c r="B228" s="179"/>
      <c r="C228" s="180"/>
      <c r="D228" s="180"/>
      <c r="E228" s="183"/>
    </row>
    <row r="229" spans="1:5" ht="15" customHeight="1" x14ac:dyDescent="0.2">
      <c r="A229" s="178"/>
      <c r="B229" s="111" t="s">
        <v>40</v>
      </c>
      <c r="C229" s="111" t="s">
        <v>41</v>
      </c>
      <c r="D229" s="112" t="s">
        <v>42</v>
      </c>
      <c r="E229" s="111" t="s">
        <v>43</v>
      </c>
    </row>
    <row r="230" spans="1:5" ht="15" customHeight="1" x14ac:dyDescent="0.2">
      <c r="A230" s="178"/>
      <c r="B230" s="113">
        <v>13351</v>
      </c>
      <c r="C230" s="114"/>
      <c r="D230" s="115" t="s">
        <v>83</v>
      </c>
      <c r="E230" s="116">
        <v>8550772</v>
      </c>
    </row>
    <row r="231" spans="1:5" ht="15" customHeight="1" x14ac:dyDescent="0.2">
      <c r="A231" s="178"/>
      <c r="B231" s="117"/>
      <c r="C231" s="118" t="s">
        <v>45</v>
      </c>
      <c r="D231" s="119"/>
      <c r="E231" s="120">
        <f>SUM(E230:E230)</f>
        <v>8550772</v>
      </c>
    </row>
    <row r="232" spans="1:5" ht="15" customHeight="1" x14ac:dyDescent="0.2">
      <c r="A232" s="217"/>
      <c r="B232" s="217"/>
      <c r="C232" s="217"/>
      <c r="D232" s="217"/>
      <c r="E232" s="217"/>
    </row>
    <row r="233" spans="1:5" ht="15" customHeight="1" x14ac:dyDescent="0.2"/>
    <row r="234" spans="1:5" ht="15" customHeight="1" x14ac:dyDescent="0.25">
      <c r="A234" s="214" t="s">
        <v>519</v>
      </c>
      <c r="B234" s="178"/>
      <c r="C234" s="178"/>
      <c r="D234" s="178"/>
      <c r="E234" s="178"/>
    </row>
    <row r="235" spans="1:5" ht="15" customHeight="1" x14ac:dyDescent="0.2">
      <c r="A235" s="217" t="s">
        <v>35</v>
      </c>
      <c r="B235" s="217"/>
      <c r="C235" s="217"/>
      <c r="D235" s="217"/>
      <c r="E235" s="217"/>
    </row>
    <row r="236" spans="1:5" ht="15" customHeight="1" x14ac:dyDescent="0.2">
      <c r="A236" s="217" t="s">
        <v>36</v>
      </c>
      <c r="B236" s="217"/>
      <c r="C236" s="217"/>
      <c r="D236" s="217"/>
      <c r="E236" s="217"/>
    </row>
    <row r="237" spans="1:5" ht="12.95" customHeight="1" x14ac:dyDescent="0.2">
      <c r="A237" s="218" t="s">
        <v>520</v>
      </c>
      <c r="B237" s="218"/>
      <c r="C237" s="218"/>
      <c r="D237" s="218"/>
      <c r="E237" s="218"/>
    </row>
    <row r="238" spans="1:5" ht="12.95" customHeight="1" x14ac:dyDescent="0.2">
      <c r="A238" s="218"/>
      <c r="B238" s="218"/>
      <c r="C238" s="218"/>
      <c r="D238" s="218"/>
      <c r="E238" s="218"/>
    </row>
    <row r="239" spans="1:5" ht="12.95" customHeight="1" x14ac:dyDescent="0.2">
      <c r="A239" s="218"/>
      <c r="B239" s="218"/>
      <c r="C239" s="218"/>
      <c r="D239" s="218"/>
      <c r="E239" s="218"/>
    </row>
    <row r="240" spans="1:5" ht="12.95" customHeight="1" x14ac:dyDescent="0.2">
      <c r="A240" s="218"/>
      <c r="B240" s="218"/>
      <c r="C240" s="218"/>
      <c r="D240" s="218"/>
      <c r="E240" s="218"/>
    </row>
    <row r="241" spans="1:5" ht="12.95" customHeight="1" x14ac:dyDescent="0.2">
      <c r="A241" s="218"/>
      <c r="B241" s="218"/>
      <c r="C241" s="218"/>
      <c r="D241" s="218"/>
      <c r="E241" s="218"/>
    </row>
    <row r="242" spans="1:5" ht="12.95" customHeight="1" x14ac:dyDescent="0.2">
      <c r="A242" s="218"/>
      <c r="B242" s="218"/>
      <c r="C242" s="218"/>
      <c r="D242" s="218"/>
      <c r="E242" s="218"/>
    </row>
    <row r="243" spans="1:5" ht="15" customHeight="1" x14ac:dyDescent="0.2">
      <c r="A243" s="177"/>
      <c r="B243" s="177"/>
      <c r="C243" s="177"/>
      <c r="D243" s="177"/>
      <c r="E243" s="177"/>
    </row>
    <row r="244" spans="1:5" ht="15" customHeight="1" x14ac:dyDescent="0.25">
      <c r="A244" s="179" t="s">
        <v>1</v>
      </c>
      <c r="B244" s="180"/>
      <c r="C244" s="180"/>
      <c r="D244" s="180"/>
      <c r="E244" s="180"/>
    </row>
    <row r="245" spans="1:5" ht="15" customHeight="1" x14ac:dyDescent="0.2">
      <c r="A245" s="182" t="s">
        <v>38</v>
      </c>
      <c r="B245" s="181"/>
      <c r="C245" s="181"/>
      <c r="D245" s="181"/>
      <c r="E245" s="181" t="s">
        <v>39</v>
      </c>
    </row>
    <row r="246" spans="1:5" ht="15" customHeight="1" x14ac:dyDescent="0.25">
      <c r="A246" s="181"/>
      <c r="B246" s="179"/>
      <c r="C246" s="180"/>
      <c r="D246" s="180"/>
      <c r="E246" s="183"/>
    </row>
    <row r="247" spans="1:5" ht="15" customHeight="1" x14ac:dyDescent="0.2">
      <c r="A247" s="178"/>
      <c r="B247" s="111" t="s">
        <v>40</v>
      </c>
      <c r="C247" s="111" t="s">
        <v>41</v>
      </c>
      <c r="D247" s="112" t="s">
        <v>42</v>
      </c>
      <c r="E247" s="111" t="s">
        <v>43</v>
      </c>
    </row>
    <row r="248" spans="1:5" ht="15" customHeight="1" x14ac:dyDescent="0.2">
      <c r="A248" s="178"/>
      <c r="B248" s="113">
        <v>13307</v>
      </c>
      <c r="C248" s="184"/>
      <c r="D248" s="185" t="s">
        <v>44</v>
      </c>
      <c r="E248" s="116">
        <v>246024</v>
      </c>
    </row>
    <row r="249" spans="1:5" ht="15" customHeight="1" x14ac:dyDescent="0.2">
      <c r="A249" s="178"/>
      <c r="B249" s="186"/>
      <c r="C249" s="118" t="s">
        <v>45</v>
      </c>
      <c r="D249" s="119"/>
      <c r="E249" s="120">
        <f>SUM(E248:E248)</f>
        <v>246024</v>
      </c>
    </row>
    <row r="250" spans="1:5" ht="15" customHeight="1" x14ac:dyDescent="0.2">
      <c r="A250" s="178"/>
      <c r="B250" s="178"/>
      <c r="C250" s="178"/>
      <c r="D250" s="178"/>
      <c r="E250" s="178"/>
    </row>
    <row r="251" spans="1:5" ht="15" customHeight="1" x14ac:dyDescent="0.25">
      <c r="A251" s="179" t="s">
        <v>16</v>
      </c>
      <c r="B251" s="180"/>
      <c r="C251" s="180"/>
      <c r="D251" s="180"/>
      <c r="E251" s="181"/>
    </row>
    <row r="252" spans="1:5" ht="15" customHeight="1" x14ac:dyDescent="0.2">
      <c r="A252" s="182" t="s">
        <v>215</v>
      </c>
      <c r="B252" s="181"/>
      <c r="C252" s="181"/>
      <c r="D252" s="181"/>
      <c r="E252" s="181" t="s">
        <v>216</v>
      </c>
    </row>
    <row r="253" spans="1:5" ht="15" customHeight="1" x14ac:dyDescent="0.25">
      <c r="A253" s="181"/>
      <c r="B253" s="179"/>
      <c r="C253" s="180"/>
      <c r="D253" s="180"/>
      <c r="E253" s="183"/>
    </row>
    <row r="254" spans="1:5" ht="15" customHeight="1" x14ac:dyDescent="0.2">
      <c r="A254" s="178"/>
      <c r="B254" s="111" t="s">
        <v>40</v>
      </c>
      <c r="C254" s="111" t="s">
        <v>41</v>
      </c>
      <c r="D254" s="112" t="s">
        <v>42</v>
      </c>
      <c r="E254" s="111" t="s">
        <v>43</v>
      </c>
    </row>
    <row r="255" spans="1:5" ht="15" customHeight="1" x14ac:dyDescent="0.2">
      <c r="A255" s="178"/>
      <c r="B255" s="113">
        <v>13307</v>
      </c>
      <c r="C255" s="114"/>
      <c r="D255" s="115" t="s">
        <v>83</v>
      </c>
      <c r="E255" s="116">
        <v>246024</v>
      </c>
    </row>
    <row r="256" spans="1:5" ht="15" customHeight="1" x14ac:dyDescent="0.2">
      <c r="A256" s="178"/>
      <c r="B256" s="117"/>
      <c r="C256" s="118" t="s">
        <v>45</v>
      </c>
      <c r="D256" s="119"/>
      <c r="E256" s="120">
        <f>SUM(E255:E255)</f>
        <v>246024</v>
      </c>
    </row>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5" t="s">
        <v>521</v>
      </c>
    </row>
    <row r="263" spans="1:5" ht="15" customHeight="1" x14ac:dyDescent="0.2">
      <c r="A263" s="219" t="s">
        <v>35</v>
      </c>
      <c r="B263" s="219"/>
      <c r="C263" s="219"/>
      <c r="D263" s="219"/>
      <c r="E263" s="219"/>
    </row>
    <row r="264" spans="1:5" ht="15" customHeight="1" x14ac:dyDescent="0.2">
      <c r="A264" s="216" t="s">
        <v>522</v>
      </c>
      <c r="B264" s="216"/>
      <c r="C264" s="216"/>
      <c r="D264" s="216"/>
      <c r="E264" s="216"/>
    </row>
    <row r="265" spans="1:5" ht="15" customHeight="1" x14ac:dyDescent="0.2">
      <c r="A265" s="216"/>
      <c r="B265" s="216"/>
      <c r="C265" s="216"/>
      <c r="D265" s="216"/>
      <c r="E265" s="216"/>
    </row>
    <row r="266" spans="1:5" ht="15" customHeight="1" x14ac:dyDescent="0.2">
      <c r="A266" s="216"/>
      <c r="B266" s="216"/>
      <c r="C266" s="216"/>
      <c r="D266" s="216"/>
      <c r="E266" s="216"/>
    </row>
    <row r="267" spans="1:5" ht="15" customHeight="1" x14ac:dyDescent="0.2">
      <c r="A267" s="216"/>
      <c r="B267" s="216"/>
      <c r="C267" s="216"/>
      <c r="D267" s="216"/>
      <c r="E267" s="216"/>
    </row>
    <row r="268" spans="1:5" ht="15" customHeight="1" x14ac:dyDescent="0.2">
      <c r="A268" s="216"/>
      <c r="B268" s="216"/>
      <c r="C268" s="216"/>
      <c r="D268" s="216"/>
      <c r="E268" s="216"/>
    </row>
    <row r="269" spans="1:5" ht="15" customHeight="1" x14ac:dyDescent="0.2">
      <c r="A269" s="216"/>
      <c r="B269" s="216"/>
      <c r="C269" s="216"/>
      <c r="D269" s="216"/>
      <c r="E269" s="216"/>
    </row>
    <row r="270" spans="1:5" ht="15" customHeight="1" x14ac:dyDescent="0.2">
      <c r="A270" s="216"/>
      <c r="B270" s="216"/>
      <c r="C270" s="216"/>
      <c r="D270" s="216"/>
      <c r="E270" s="216"/>
    </row>
    <row r="271" spans="1:5" ht="15" customHeight="1" x14ac:dyDescent="0.2">
      <c r="A271" s="216"/>
      <c r="B271" s="216"/>
      <c r="C271" s="216"/>
      <c r="D271" s="216"/>
      <c r="E271" s="216"/>
    </row>
    <row r="272" spans="1:5" ht="15" customHeight="1" x14ac:dyDescent="0.2">
      <c r="A272" s="216"/>
      <c r="B272" s="216"/>
      <c r="C272" s="216"/>
      <c r="D272" s="216"/>
      <c r="E272" s="216"/>
    </row>
    <row r="273" spans="1:5" ht="15" customHeight="1" x14ac:dyDescent="0.2">
      <c r="A273" s="146"/>
      <c r="B273" s="146"/>
      <c r="C273" s="146"/>
      <c r="D273" s="146"/>
      <c r="E273" s="146"/>
    </row>
    <row r="274" spans="1:5" ht="15" customHeight="1" x14ac:dyDescent="0.25">
      <c r="A274" s="37" t="s">
        <v>1</v>
      </c>
      <c r="B274" s="38"/>
      <c r="C274" s="38"/>
      <c r="D274" s="38"/>
      <c r="E274" s="38"/>
    </row>
    <row r="275" spans="1:5" ht="15" customHeight="1" x14ac:dyDescent="0.2">
      <c r="A275" s="39" t="s">
        <v>38</v>
      </c>
      <c r="E275" t="s">
        <v>39</v>
      </c>
    </row>
    <row r="276" spans="1:5" ht="15" customHeight="1" x14ac:dyDescent="0.25">
      <c r="B276" s="37"/>
      <c r="C276" s="38"/>
      <c r="D276" s="38"/>
      <c r="E276" s="41"/>
    </row>
    <row r="277" spans="1:5" ht="15" customHeight="1" x14ac:dyDescent="0.2">
      <c r="A277" s="110"/>
      <c r="B277" s="110"/>
      <c r="C277" s="42" t="s">
        <v>41</v>
      </c>
      <c r="D277" s="43" t="s">
        <v>42</v>
      </c>
      <c r="E277" s="62" t="s">
        <v>43</v>
      </c>
    </row>
    <row r="278" spans="1:5" ht="15" customHeight="1" x14ac:dyDescent="0.2">
      <c r="A278" s="101"/>
      <c r="B278" s="125"/>
      <c r="C278" s="86"/>
      <c r="D278" s="122" t="s">
        <v>411</v>
      </c>
      <c r="E278" s="96">
        <v>1824922.06</v>
      </c>
    </row>
    <row r="279" spans="1:5" ht="15" customHeight="1" x14ac:dyDescent="0.2">
      <c r="A279" s="101"/>
      <c r="B279" s="125"/>
      <c r="C279" s="77" t="s">
        <v>45</v>
      </c>
      <c r="D279" s="97"/>
      <c r="E279" s="98">
        <f>SUM(E278:E278)</f>
        <v>1824922.06</v>
      </c>
    </row>
    <row r="280" spans="1:5" ht="15" customHeight="1" x14ac:dyDescent="0.2"/>
    <row r="281" spans="1:5" ht="15" customHeight="1" x14ac:dyDescent="0.25">
      <c r="A281" s="54" t="s">
        <v>16</v>
      </c>
      <c r="B281" s="55"/>
      <c r="C281" s="55"/>
      <c r="D281" s="53"/>
      <c r="E281" s="53"/>
    </row>
    <row r="282" spans="1:5" ht="15" customHeight="1" x14ac:dyDescent="0.2">
      <c r="A282" s="56" t="s">
        <v>159</v>
      </c>
      <c r="B282" s="55"/>
      <c r="C282" s="55"/>
      <c r="D282" s="55"/>
      <c r="E282" s="92" t="s">
        <v>203</v>
      </c>
    </row>
    <row r="283" spans="1:5" ht="15" customHeight="1" x14ac:dyDescent="0.2">
      <c r="A283" s="58"/>
      <c r="B283" s="59"/>
      <c r="C283" s="55"/>
      <c r="D283" s="58"/>
      <c r="E283" s="60"/>
    </row>
    <row r="284" spans="1:5" ht="15" customHeight="1" x14ac:dyDescent="0.2">
      <c r="B284" s="110"/>
      <c r="C284" s="62" t="s">
        <v>41</v>
      </c>
      <c r="D284" s="73" t="s">
        <v>48</v>
      </c>
      <c r="E284" s="62" t="s">
        <v>43</v>
      </c>
    </row>
    <row r="285" spans="1:5" ht="15" customHeight="1" x14ac:dyDescent="0.2">
      <c r="B285" s="149"/>
      <c r="C285" s="86">
        <v>2321</v>
      </c>
      <c r="D285" s="65" t="s">
        <v>107</v>
      </c>
      <c r="E285" s="96">
        <v>1824922.06</v>
      </c>
    </row>
    <row r="286" spans="1:5" ht="15" customHeight="1" x14ac:dyDescent="0.2">
      <c r="B286" s="66"/>
      <c r="C286" s="77" t="s">
        <v>45</v>
      </c>
      <c r="D286" s="78"/>
      <c r="E286" s="79">
        <f>SUM(E285:E285)</f>
        <v>1824922.06</v>
      </c>
    </row>
    <row r="287" spans="1:5" ht="15" customHeight="1" x14ac:dyDescent="0.2"/>
    <row r="288" spans="1:5" ht="15" customHeight="1" x14ac:dyDescent="0.2"/>
    <row r="289" spans="1:5" ht="15" customHeight="1" x14ac:dyDescent="0.25">
      <c r="A289" s="35" t="s">
        <v>523</v>
      </c>
    </row>
    <row r="290" spans="1:5" ht="15" customHeight="1" x14ac:dyDescent="0.2">
      <c r="A290" s="219" t="s">
        <v>35</v>
      </c>
      <c r="B290" s="219"/>
      <c r="C290" s="219"/>
      <c r="D290" s="219"/>
      <c r="E290" s="219"/>
    </row>
    <row r="291" spans="1:5" ht="15" customHeight="1" x14ac:dyDescent="0.2">
      <c r="A291" s="216" t="s">
        <v>524</v>
      </c>
      <c r="B291" s="216"/>
      <c r="C291" s="216"/>
      <c r="D291" s="216"/>
      <c r="E291" s="216"/>
    </row>
    <row r="292" spans="1:5" ht="15" customHeight="1" x14ac:dyDescent="0.2">
      <c r="A292" s="216"/>
      <c r="B292" s="216"/>
      <c r="C292" s="216"/>
      <c r="D292" s="216"/>
      <c r="E292" s="216"/>
    </row>
    <row r="293" spans="1:5" ht="15" customHeight="1" x14ac:dyDescent="0.2">
      <c r="A293" s="216"/>
      <c r="B293" s="216"/>
      <c r="C293" s="216"/>
      <c r="D293" s="216"/>
      <c r="E293" s="216"/>
    </row>
    <row r="294" spans="1:5" ht="15" customHeight="1" x14ac:dyDescent="0.2">
      <c r="A294" s="216"/>
      <c r="B294" s="216"/>
      <c r="C294" s="216"/>
      <c r="D294" s="216"/>
      <c r="E294" s="216"/>
    </row>
    <row r="295" spans="1:5" ht="15" customHeight="1" x14ac:dyDescent="0.2">
      <c r="A295" s="216"/>
      <c r="B295" s="216"/>
      <c r="C295" s="216"/>
      <c r="D295" s="216"/>
      <c r="E295" s="216"/>
    </row>
    <row r="296" spans="1:5" ht="15" customHeight="1" x14ac:dyDescent="0.2">
      <c r="A296" s="216"/>
      <c r="B296" s="216"/>
      <c r="C296" s="216"/>
      <c r="D296" s="216"/>
      <c r="E296" s="216"/>
    </row>
    <row r="297" spans="1:5" ht="15" customHeight="1" x14ac:dyDescent="0.2">
      <c r="A297" s="216"/>
      <c r="B297" s="216"/>
      <c r="C297" s="216"/>
      <c r="D297" s="216"/>
      <c r="E297" s="216"/>
    </row>
    <row r="298" spans="1:5" ht="15" customHeight="1" x14ac:dyDescent="0.2">
      <c r="A298" s="216"/>
      <c r="B298" s="216"/>
      <c r="C298" s="216"/>
      <c r="D298" s="216"/>
      <c r="E298" s="216"/>
    </row>
    <row r="299" spans="1:5" ht="15" customHeight="1" x14ac:dyDescent="0.2">
      <c r="A299" s="146"/>
      <c r="B299" s="146"/>
      <c r="C299" s="146"/>
      <c r="D299" s="146"/>
      <c r="E299" s="146"/>
    </row>
    <row r="300" spans="1:5" ht="15" customHeight="1" x14ac:dyDescent="0.25">
      <c r="A300" s="37" t="s">
        <v>1</v>
      </c>
      <c r="B300" s="38"/>
      <c r="C300" s="38"/>
      <c r="D300" s="38"/>
      <c r="E300" s="38"/>
    </row>
    <row r="301" spans="1:5" ht="15" customHeight="1" x14ac:dyDescent="0.2">
      <c r="A301" s="39" t="s">
        <v>38</v>
      </c>
      <c r="E301" t="s">
        <v>39</v>
      </c>
    </row>
    <row r="302" spans="1:5" ht="15" customHeight="1" x14ac:dyDescent="0.25">
      <c r="B302" s="37"/>
      <c r="C302" s="38"/>
      <c r="D302" s="38"/>
      <c r="E302" s="41"/>
    </row>
    <row r="303" spans="1:5" ht="15" customHeight="1" x14ac:dyDescent="0.2">
      <c r="A303" s="110"/>
      <c r="B303" s="110"/>
      <c r="C303" s="42" t="s">
        <v>41</v>
      </c>
      <c r="D303" s="43" t="s">
        <v>42</v>
      </c>
      <c r="E303" s="62" t="s">
        <v>43</v>
      </c>
    </row>
    <row r="304" spans="1:5" ht="15" customHeight="1" x14ac:dyDescent="0.2">
      <c r="A304" s="101"/>
      <c r="B304" s="125"/>
      <c r="C304" s="86"/>
      <c r="D304" s="122" t="s">
        <v>411</v>
      </c>
      <c r="E304" s="96">
        <v>194363.59</v>
      </c>
    </row>
    <row r="305" spans="1:5" ht="15" customHeight="1" x14ac:dyDescent="0.2">
      <c r="A305" s="101"/>
      <c r="B305" s="125"/>
      <c r="C305" s="77" t="s">
        <v>45</v>
      </c>
      <c r="D305" s="97"/>
      <c r="E305" s="98">
        <f>SUM(E304:E304)</f>
        <v>194363.59</v>
      </c>
    </row>
    <row r="306" spans="1:5" ht="15" customHeight="1" x14ac:dyDescent="0.2"/>
    <row r="307" spans="1:5" ht="15" customHeight="1" x14ac:dyDescent="0.25">
      <c r="A307" s="54" t="s">
        <v>16</v>
      </c>
      <c r="B307" s="55"/>
      <c r="C307" s="55"/>
      <c r="D307" s="53"/>
      <c r="E307" s="53"/>
    </row>
    <row r="308" spans="1:5" ht="15" customHeight="1" x14ac:dyDescent="0.2">
      <c r="A308" s="56" t="s">
        <v>159</v>
      </c>
      <c r="B308" s="55"/>
      <c r="C308" s="55"/>
      <c r="D308" s="55"/>
      <c r="E308" s="92" t="s">
        <v>203</v>
      </c>
    </row>
    <row r="309" spans="1:5" ht="15" customHeight="1" x14ac:dyDescent="0.2">
      <c r="A309" s="58"/>
      <c r="B309" s="59"/>
      <c r="C309" s="55"/>
      <c r="D309" s="58"/>
      <c r="E309" s="60"/>
    </row>
    <row r="310" spans="1:5" ht="15" customHeight="1" x14ac:dyDescent="0.2">
      <c r="B310" s="110"/>
      <c r="C310" s="62" t="s">
        <v>41</v>
      </c>
      <c r="D310" s="73" t="s">
        <v>48</v>
      </c>
      <c r="E310" s="62" t="s">
        <v>43</v>
      </c>
    </row>
    <row r="311" spans="1:5" ht="15" customHeight="1" x14ac:dyDescent="0.2">
      <c r="B311" s="149"/>
      <c r="C311" s="86">
        <v>3123</v>
      </c>
      <c r="D311" s="65" t="s">
        <v>107</v>
      </c>
      <c r="E311" s="96">
        <v>194363.59</v>
      </c>
    </row>
    <row r="312" spans="1:5" ht="15" customHeight="1" x14ac:dyDescent="0.2">
      <c r="B312" s="66"/>
      <c r="C312" s="77" t="s">
        <v>45</v>
      </c>
      <c r="D312" s="78"/>
      <c r="E312" s="79">
        <f>SUM(E311:E311)</f>
        <v>194363.59</v>
      </c>
    </row>
    <row r="313" spans="1:5" ht="15" customHeight="1" x14ac:dyDescent="0.2"/>
    <row r="314" spans="1:5" ht="15" customHeight="1" x14ac:dyDescent="0.2"/>
    <row r="315" spans="1:5" ht="15" customHeight="1" x14ac:dyDescent="0.2"/>
    <row r="316" spans="1:5" ht="15" customHeight="1" x14ac:dyDescent="0.2"/>
    <row r="317" spans="1:5" ht="15" customHeight="1" x14ac:dyDescent="0.2"/>
    <row r="318" spans="1:5" ht="15" customHeight="1" x14ac:dyDescent="0.2"/>
    <row r="319" spans="1:5" ht="15" customHeight="1" x14ac:dyDescent="0.2"/>
    <row r="320" spans="1:5"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sheetData>
  <mergeCells count="31">
    <mergeCell ref="A108:E114"/>
    <mergeCell ref="A2:E2"/>
    <mergeCell ref="A3:E9"/>
    <mergeCell ref="A27:E27"/>
    <mergeCell ref="A28:E34"/>
    <mergeCell ref="A55:E55"/>
    <mergeCell ref="A56:E62"/>
    <mergeCell ref="A80:E80"/>
    <mergeCell ref="A81:E81"/>
    <mergeCell ref="A82:E87"/>
    <mergeCell ref="A102:E102"/>
    <mergeCell ref="A107:E107"/>
    <mergeCell ref="A232:E232"/>
    <mergeCell ref="A137:E137"/>
    <mergeCell ref="A138:E138"/>
    <mergeCell ref="A139:E143"/>
    <mergeCell ref="A159:E159"/>
    <mergeCell ref="A160:E160"/>
    <mergeCell ref="A161:E166"/>
    <mergeCell ref="A184:E185"/>
    <mergeCell ref="A186:E193"/>
    <mergeCell ref="A210:E210"/>
    <mergeCell ref="A211:E211"/>
    <mergeCell ref="A212:E217"/>
    <mergeCell ref="A291:E298"/>
    <mergeCell ref="A235:E235"/>
    <mergeCell ref="A236:E236"/>
    <mergeCell ref="A237:E242"/>
    <mergeCell ref="A263:E263"/>
    <mergeCell ref="A264:E272"/>
    <mergeCell ref="A290:E290"/>
  </mergeCells>
  <phoneticPr fontId="1" type="noConversion"/>
  <pageMargins left="0.98425196850393704" right="0.98425196850393704" top="0.98425196850393704" bottom="0.98425196850393704" header="0.51181102362204722" footer="0.51181102362204722"/>
  <pageSetup paperSize="9" scale="92" firstPageNumber="4" orientation="portrait" useFirstPageNumber="1" r:id="rId1"/>
  <headerFooter alignWithMargins="0">
    <oddHeader>&amp;C&amp;"Arial,Kurzíva"Příloha č. 1: Rozpočtové změny č. 582/20 - 593/20 schválené Radou Olomouckého kraje 21.9.2020</oddHeader>
    <oddFooter xml:space="preserve">&amp;L&amp;"Arial,Kurzíva"Zastupitelstvo OK 21.12.2020
9.1. - Rozpočet Olomouckého kraje 2020 - rozpočtové změny 
Příloha č.1: Rozpočtové změny č. 582/20 - 593/20 schválené Radou Olomouckého kraje 21.9.2020&amp;R&amp;"Arial,Kurzíva"Strana &amp;P (celkem 102)
</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4"/>
  <sheetViews>
    <sheetView showGridLines="0" zoomScale="92" zoomScaleNormal="92" zoomScaleSheetLayoutView="92" workbookViewId="0"/>
  </sheetViews>
  <sheetFormatPr defaultColWidth="9.140625" defaultRowHeight="12.75" x14ac:dyDescent="0.2"/>
  <cols>
    <col min="1" max="1" width="54.7109375" style="1" customWidth="1"/>
    <col min="2" max="2" width="17.28515625" style="2" bestFit="1" customWidth="1"/>
    <col min="3" max="3" width="16.42578125" style="2" bestFit="1" customWidth="1"/>
    <col min="4" max="16384" width="9.140625" style="1"/>
  </cols>
  <sheetData>
    <row r="1" spans="1:3" ht="14.25" customHeight="1" x14ac:dyDescent="0.2">
      <c r="C1" s="3" t="s">
        <v>0</v>
      </c>
    </row>
    <row r="2" spans="1:3" ht="15.75" customHeight="1" x14ac:dyDescent="0.25">
      <c r="A2" s="4" t="s">
        <v>1</v>
      </c>
      <c r="B2" s="5" t="s">
        <v>2</v>
      </c>
      <c r="C2" s="5" t="s">
        <v>3</v>
      </c>
    </row>
    <row r="3" spans="1:3" ht="14.25" customHeight="1" x14ac:dyDescent="0.2">
      <c r="A3" s="6" t="s">
        <v>26</v>
      </c>
      <c r="B3" s="18">
        <v>5461152</v>
      </c>
      <c r="C3" s="7">
        <v>4678165</v>
      </c>
    </row>
    <row r="4" spans="1:3" ht="14.25" customHeight="1" x14ac:dyDescent="0.2">
      <c r="A4" s="6" t="s">
        <v>4</v>
      </c>
      <c r="B4" s="18">
        <v>1210</v>
      </c>
      <c r="C4" s="7">
        <v>1210</v>
      </c>
    </row>
    <row r="5" spans="1:3" ht="14.25" customHeight="1" x14ac:dyDescent="0.2">
      <c r="A5" s="6" t="s">
        <v>25</v>
      </c>
      <c r="B5" s="18">
        <v>1330</v>
      </c>
      <c r="C5" s="7">
        <v>1700</v>
      </c>
    </row>
    <row r="6" spans="1:3" ht="14.25" customHeight="1" x14ac:dyDescent="0.2">
      <c r="A6" s="8" t="s">
        <v>9</v>
      </c>
      <c r="B6" s="18">
        <v>257871</v>
      </c>
      <c r="C6" s="7">
        <f>273996+5789</f>
        <v>279785</v>
      </c>
    </row>
    <row r="7" spans="1:3" ht="14.25" customHeight="1" x14ac:dyDescent="0.2">
      <c r="A7" s="6" t="s">
        <v>5</v>
      </c>
      <c r="B7" s="18">
        <v>32657.3</v>
      </c>
      <c r="C7" s="7">
        <f>33244.3+39</f>
        <v>33283.300000000003</v>
      </c>
    </row>
    <row r="8" spans="1:3" ht="14.25" customHeight="1" x14ac:dyDescent="0.2">
      <c r="A8" s="6" t="s">
        <v>6</v>
      </c>
      <c r="B8" s="18">
        <v>3025</v>
      </c>
      <c r="C8" s="7">
        <v>3320</v>
      </c>
    </row>
    <row r="9" spans="1:3" ht="14.25" customHeight="1" x14ac:dyDescent="0.2">
      <c r="A9" s="6" t="s">
        <v>33</v>
      </c>
      <c r="B9" s="18">
        <v>154510</v>
      </c>
      <c r="C9" s="7">
        <f>177384+91+535+525-34+50</f>
        <v>178551</v>
      </c>
    </row>
    <row r="10" spans="1:3" ht="14.25" customHeight="1" x14ac:dyDescent="0.2">
      <c r="A10" s="10" t="s">
        <v>11</v>
      </c>
      <c r="B10" s="18">
        <v>1065</v>
      </c>
      <c r="C10" s="7">
        <v>11365</v>
      </c>
    </row>
    <row r="11" spans="1:3" ht="14.25" customHeight="1" x14ac:dyDescent="0.2">
      <c r="A11" s="6" t="s">
        <v>7</v>
      </c>
      <c r="B11" s="18">
        <v>10210</v>
      </c>
      <c r="C11" s="7">
        <v>14127</v>
      </c>
    </row>
    <row r="12" spans="1:3" ht="14.25" customHeight="1" x14ac:dyDescent="0.2">
      <c r="A12" s="6" t="s">
        <v>8</v>
      </c>
      <c r="B12" s="18">
        <v>4000.2</v>
      </c>
      <c r="C12" s="7">
        <v>4000.2</v>
      </c>
    </row>
    <row r="13" spans="1:3" ht="14.25" customHeight="1" x14ac:dyDescent="0.2">
      <c r="A13" s="6" t="s">
        <v>31</v>
      </c>
      <c r="B13" s="18">
        <v>109631.5</v>
      </c>
      <c r="C13" s="7">
        <v>109631.5</v>
      </c>
    </row>
    <row r="14" spans="1:3" ht="14.25" customHeight="1" x14ac:dyDescent="0.2">
      <c r="A14" s="6" t="s">
        <v>32</v>
      </c>
      <c r="B14" s="18">
        <v>25012</v>
      </c>
      <c r="C14" s="7">
        <v>28642</v>
      </c>
    </row>
    <row r="15" spans="1:3" ht="14.25" customHeight="1" x14ac:dyDescent="0.2">
      <c r="A15" s="172" t="s">
        <v>178</v>
      </c>
      <c r="B15" s="18">
        <v>0</v>
      </c>
      <c r="C15" s="7">
        <f>9888118-1156-239-2278</f>
        <v>9884445</v>
      </c>
    </row>
    <row r="16" spans="1:3" ht="14.25" customHeight="1" x14ac:dyDescent="0.2">
      <c r="A16" s="172" t="s">
        <v>179</v>
      </c>
      <c r="B16" s="18">
        <v>0</v>
      </c>
      <c r="C16" s="7">
        <f>1494974+62-12</f>
        <v>1495024</v>
      </c>
    </row>
    <row r="17" spans="1:3" ht="14.25" customHeight="1" x14ac:dyDescent="0.2">
      <c r="A17" s="172" t="s">
        <v>180</v>
      </c>
      <c r="B17" s="18">
        <v>0</v>
      </c>
      <c r="C17" s="7">
        <f>603779+8341</f>
        <v>612120</v>
      </c>
    </row>
    <row r="18" spans="1:3" ht="14.25" customHeight="1" x14ac:dyDescent="0.2">
      <c r="A18" s="172" t="s">
        <v>181</v>
      </c>
      <c r="B18" s="18">
        <v>0</v>
      </c>
      <c r="C18" s="7">
        <f>1262+100</f>
        <v>1362</v>
      </c>
    </row>
    <row r="19" spans="1:3" ht="14.25" customHeight="1" x14ac:dyDescent="0.2">
      <c r="A19" s="172" t="s">
        <v>182</v>
      </c>
      <c r="B19" s="18">
        <v>0</v>
      </c>
      <c r="C19" s="7">
        <v>93322</v>
      </c>
    </row>
    <row r="20" spans="1:3" ht="14.25" customHeight="1" x14ac:dyDescent="0.2">
      <c r="A20" s="172" t="s">
        <v>183</v>
      </c>
      <c r="B20" s="18">
        <v>0</v>
      </c>
      <c r="C20" s="7">
        <f>53835+7</f>
        <v>53842</v>
      </c>
    </row>
    <row r="21" spans="1:3" ht="14.25" customHeight="1" x14ac:dyDescent="0.2">
      <c r="A21" s="173" t="s">
        <v>184</v>
      </c>
      <c r="B21" s="18">
        <v>0</v>
      </c>
      <c r="C21" s="7">
        <v>11829</v>
      </c>
    </row>
    <row r="22" spans="1:3" ht="14.25" customHeight="1" x14ac:dyDescent="0.2">
      <c r="A22" s="10" t="s">
        <v>19</v>
      </c>
      <c r="B22" s="19">
        <v>10529</v>
      </c>
      <c r="C22" s="11">
        <v>11413</v>
      </c>
    </row>
    <row r="23" spans="1:3" ht="14.25" customHeight="1" x14ac:dyDescent="0.2">
      <c r="A23" s="10" t="s">
        <v>10</v>
      </c>
      <c r="B23" s="19">
        <v>34000</v>
      </c>
      <c r="C23" s="11">
        <v>34000</v>
      </c>
    </row>
    <row r="24" spans="1:3" ht="14.25" customHeight="1" x14ac:dyDescent="0.2">
      <c r="A24" s="10" t="s">
        <v>185</v>
      </c>
      <c r="B24" s="19">
        <v>0</v>
      </c>
      <c r="C24" s="11">
        <f>700189+73394+242</f>
        <v>773825</v>
      </c>
    </row>
    <row r="25" spans="1:3" ht="14.25" customHeight="1" x14ac:dyDescent="0.2">
      <c r="A25" s="10" t="s">
        <v>186</v>
      </c>
      <c r="B25" s="19">
        <v>0</v>
      </c>
      <c r="C25" s="11">
        <f>111355+97</f>
        <v>111452</v>
      </c>
    </row>
    <row r="26" spans="1:3" ht="13.5" customHeight="1" x14ac:dyDescent="0.25">
      <c r="A26" s="4" t="s">
        <v>12</v>
      </c>
      <c r="B26" s="20">
        <f>SUM(B3:B25)</f>
        <v>6106203</v>
      </c>
      <c r="C26" s="12">
        <f>SUM(C3:C25)</f>
        <v>18426414</v>
      </c>
    </row>
    <row r="27" spans="1:3" ht="14.25" customHeight="1" x14ac:dyDescent="0.2">
      <c r="A27" s="13" t="s">
        <v>13</v>
      </c>
      <c r="B27" s="24">
        <v>-10527</v>
      </c>
      <c r="C27" s="24">
        <v>-11411</v>
      </c>
    </row>
    <row r="28" spans="1:3" ht="15.75" thickBot="1" x14ac:dyDescent="0.3">
      <c r="A28" s="14" t="s">
        <v>14</v>
      </c>
      <c r="B28" s="15">
        <f>B26+B27</f>
        <v>6095676</v>
      </c>
      <c r="C28" s="15">
        <f>C26+C27</f>
        <v>18415003</v>
      </c>
    </row>
    <row r="29" spans="1:3" ht="13.5" thickTop="1" x14ac:dyDescent="0.2">
      <c r="A29" s="16"/>
      <c r="B29" s="21"/>
    </row>
    <row r="30" spans="1:3" ht="15.75" customHeight="1" x14ac:dyDescent="0.25">
      <c r="A30" s="4" t="s">
        <v>16</v>
      </c>
      <c r="B30" s="22" t="s">
        <v>2</v>
      </c>
      <c r="C30" s="5" t="s">
        <v>3</v>
      </c>
    </row>
    <row r="31" spans="1:3" ht="14.25" x14ac:dyDescent="0.2">
      <c r="A31" s="8" t="s">
        <v>27</v>
      </c>
      <c r="B31" s="23">
        <v>961641</v>
      </c>
      <c r="C31" s="25">
        <f>1079269-112188-232680+246+50</f>
        <v>734697</v>
      </c>
    </row>
    <row r="32" spans="1:3" ht="14.25" x14ac:dyDescent="0.2">
      <c r="A32" s="8" t="s">
        <v>28</v>
      </c>
      <c r="B32" s="23">
        <v>630915</v>
      </c>
      <c r="C32" s="25">
        <v>635904</v>
      </c>
    </row>
    <row r="33" spans="1:3" ht="14.25" x14ac:dyDescent="0.2">
      <c r="A33" s="8" t="s">
        <v>29</v>
      </c>
      <c r="B33" s="23">
        <v>3385644</v>
      </c>
      <c r="C33" s="25">
        <f>3553863+5543+91+535+525-34+39</f>
        <v>3560562</v>
      </c>
    </row>
    <row r="34" spans="1:3" ht="14.25" x14ac:dyDescent="0.2">
      <c r="A34" s="172" t="s">
        <v>178</v>
      </c>
      <c r="B34" s="23">
        <v>0</v>
      </c>
      <c r="C34" s="25">
        <f>9888118-1156-239-2278</f>
        <v>9884445</v>
      </c>
    </row>
    <row r="35" spans="1:3" ht="14.25" x14ac:dyDescent="0.2">
      <c r="A35" s="172" t="s">
        <v>179</v>
      </c>
      <c r="B35" s="23">
        <v>0</v>
      </c>
      <c r="C35" s="25">
        <f>1494974+62-12</f>
        <v>1495024</v>
      </c>
    </row>
    <row r="36" spans="1:3" ht="14.25" x14ac:dyDescent="0.2">
      <c r="A36" s="172" t="s">
        <v>180</v>
      </c>
      <c r="B36" s="23">
        <v>0</v>
      </c>
      <c r="C36" s="25">
        <f>603779+8341</f>
        <v>612120</v>
      </c>
    </row>
    <row r="37" spans="1:3" ht="14.25" x14ac:dyDescent="0.2">
      <c r="A37" s="172" t="s">
        <v>181</v>
      </c>
      <c r="B37" s="23">
        <v>0</v>
      </c>
      <c r="C37" s="25">
        <f>1262+100</f>
        <v>1362</v>
      </c>
    </row>
    <row r="38" spans="1:3" ht="14.25" x14ac:dyDescent="0.2">
      <c r="A38" s="172" t="s">
        <v>182</v>
      </c>
      <c r="B38" s="23">
        <v>0</v>
      </c>
      <c r="C38" s="25">
        <v>93322</v>
      </c>
    </row>
    <row r="39" spans="1:3" ht="14.25" x14ac:dyDescent="0.2">
      <c r="A39" s="172" t="s">
        <v>183</v>
      </c>
      <c r="B39" s="23">
        <v>0</v>
      </c>
      <c r="C39" s="25">
        <f>53835+7</f>
        <v>53842</v>
      </c>
    </row>
    <row r="40" spans="1:3" ht="14.25" x14ac:dyDescent="0.2">
      <c r="A40" s="173" t="s">
        <v>184</v>
      </c>
      <c r="B40" s="23">
        <v>0</v>
      </c>
      <c r="C40" s="25">
        <v>11829</v>
      </c>
    </row>
    <row r="41" spans="1:3" ht="14.25" x14ac:dyDescent="0.2">
      <c r="A41" s="10" t="s">
        <v>19</v>
      </c>
      <c r="B41" s="23">
        <v>10529</v>
      </c>
      <c r="C41" s="25">
        <v>14497</v>
      </c>
    </row>
    <row r="42" spans="1:3" ht="14.25" x14ac:dyDescent="0.2">
      <c r="A42" s="10" t="s">
        <v>10</v>
      </c>
      <c r="B42" s="23">
        <v>34000</v>
      </c>
      <c r="C42" s="25">
        <v>35659</v>
      </c>
    </row>
    <row r="43" spans="1:3" ht="14.25" x14ac:dyDescent="0.2">
      <c r="A43" s="10" t="s">
        <v>185</v>
      </c>
      <c r="B43" s="23">
        <v>0</v>
      </c>
      <c r="C43" s="25">
        <f>460918+73394+242</f>
        <v>534554</v>
      </c>
    </row>
    <row r="44" spans="1:3" ht="14.25" x14ac:dyDescent="0.2">
      <c r="A44" s="10" t="s">
        <v>30</v>
      </c>
      <c r="B44" s="23">
        <v>1177726</v>
      </c>
      <c r="C44" s="25">
        <v>1957284</v>
      </c>
    </row>
    <row r="45" spans="1:3" ht="14.25" x14ac:dyDescent="0.2">
      <c r="A45" s="10" t="s">
        <v>186</v>
      </c>
      <c r="B45" s="23">
        <v>0</v>
      </c>
      <c r="C45" s="25">
        <f>22902+97</f>
        <v>22999</v>
      </c>
    </row>
    <row r="46" spans="1:3" ht="14.25" customHeight="1" x14ac:dyDescent="0.25">
      <c r="A46" s="4" t="s">
        <v>17</v>
      </c>
      <c r="B46" s="20">
        <f>SUM(B31:B45)</f>
        <v>6200455</v>
      </c>
      <c r="C46" s="12">
        <f>SUM(C31:C45)</f>
        <v>19648100</v>
      </c>
    </row>
    <row r="47" spans="1:3" ht="14.25" x14ac:dyDescent="0.2">
      <c r="A47" s="13" t="s">
        <v>13</v>
      </c>
      <c r="B47" s="24">
        <v>-10527</v>
      </c>
      <c r="C47" s="24">
        <v>-11411</v>
      </c>
    </row>
    <row r="48" spans="1:3" ht="15.75" thickBot="1" x14ac:dyDescent="0.3">
      <c r="A48" s="14" t="s">
        <v>18</v>
      </c>
      <c r="B48" s="15">
        <f>+B46+B47</f>
        <v>6189928</v>
      </c>
      <c r="C48" s="15">
        <f>+C46+C47</f>
        <v>19636689</v>
      </c>
    </row>
    <row r="49" spans="1:3" ht="13.5" thickTop="1" x14ac:dyDescent="0.2">
      <c r="A49" s="16" t="s">
        <v>15</v>
      </c>
      <c r="B49" s="21"/>
    </row>
    <row r="50" spans="1:3" ht="14.25" x14ac:dyDescent="0.2">
      <c r="B50" s="1"/>
      <c r="C50" s="9"/>
    </row>
    <row r="51" spans="1:3" ht="14.25" x14ac:dyDescent="0.2">
      <c r="A51" s="10" t="s">
        <v>21</v>
      </c>
      <c r="B51" s="19">
        <v>440593</v>
      </c>
      <c r="C51" s="11">
        <v>2267309</v>
      </c>
    </row>
    <row r="52" spans="1:3" ht="14.25" x14ac:dyDescent="0.2">
      <c r="A52" s="26" t="s">
        <v>20</v>
      </c>
      <c r="B52" s="27">
        <v>346341</v>
      </c>
      <c r="C52" s="28">
        <f>700755+112188+232680</f>
        <v>1045623</v>
      </c>
    </row>
    <row r="53" spans="1:3" ht="15.75" thickBot="1" x14ac:dyDescent="0.3">
      <c r="A53" s="14" t="s">
        <v>22</v>
      </c>
      <c r="B53" s="15">
        <f>+B51-B52</f>
        <v>94252</v>
      </c>
      <c r="C53" s="15">
        <f>+C51-C52</f>
        <v>1221686</v>
      </c>
    </row>
    <row r="54" spans="1:3" ht="15" thickTop="1" x14ac:dyDescent="0.2">
      <c r="A54" s="10"/>
      <c r="B54" s="29"/>
      <c r="C54" s="30"/>
    </row>
    <row r="55" spans="1:3" ht="15" thickBot="1" x14ac:dyDescent="0.25">
      <c r="A55" s="10"/>
      <c r="B55" s="29"/>
      <c r="C55" s="30"/>
    </row>
    <row r="56" spans="1:3" ht="15.75" thickBot="1" x14ac:dyDescent="0.3">
      <c r="A56" s="31" t="s">
        <v>23</v>
      </c>
      <c r="B56" s="32">
        <f>+B28+B51</f>
        <v>6536269</v>
      </c>
      <c r="C56" s="33">
        <f>+C28+C51</f>
        <v>20682312</v>
      </c>
    </row>
    <row r="57" spans="1:3" ht="15.75" thickBot="1" x14ac:dyDescent="0.3">
      <c r="A57" s="31" t="s">
        <v>24</v>
      </c>
      <c r="B57" s="32">
        <f>+B48+B52</f>
        <v>6536269</v>
      </c>
      <c r="C57" s="33">
        <f>+C48+C52</f>
        <v>20682312</v>
      </c>
    </row>
    <row r="58" spans="1:3" x14ac:dyDescent="0.2">
      <c r="B58" s="1"/>
    </row>
    <row r="59" spans="1:3" ht="14.25" x14ac:dyDescent="0.2">
      <c r="B59" s="1"/>
      <c r="C59" s="17"/>
    </row>
    <row r="60" spans="1:3" ht="14.25" x14ac:dyDescent="0.2">
      <c r="B60" s="1"/>
      <c r="C60" s="17"/>
    </row>
    <row r="61" spans="1:3" x14ac:dyDescent="0.2">
      <c r="B61" s="1"/>
    </row>
    <row r="62" spans="1:3" x14ac:dyDescent="0.2">
      <c r="B62" s="1"/>
    </row>
    <row r="63" spans="1:3" x14ac:dyDescent="0.2">
      <c r="B63" s="1"/>
    </row>
    <row r="64" spans="1:3" x14ac:dyDescent="0.2">
      <c r="B64" s="1"/>
    </row>
    <row r="65" spans="2:3" x14ac:dyDescent="0.2">
      <c r="B65" s="1"/>
    </row>
    <row r="69" spans="2:3" x14ac:dyDescent="0.2">
      <c r="B69" s="1"/>
      <c r="C69" s="1"/>
    </row>
    <row r="70" spans="2:3" x14ac:dyDescent="0.2">
      <c r="B70" s="1"/>
      <c r="C70" s="1"/>
    </row>
    <row r="71" spans="2:3" x14ac:dyDescent="0.2">
      <c r="B71" s="1"/>
      <c r="C71" s="1"/>
    </row>
    <row r="72" spans="2:3" x14ac:dyDescent="0.2">
      <c r="B72" s="1"/>
      <c r="C72" s="1"/>
    </row>
    <row r="73" spans="2:3" x14ac:dyDescent="0.2">
      <c r="B73" s="1"/>
      <c r="C73" s="1"/>
    </row>
    <row r="74" spans="2:3" x14ac:dyDescent="0.2">
      <c r="B74" s="1"/>
      <c r="C74" s="1"/>
    </row>
    <row r="80" spans="2:3" x14ac:dyDescent="0.2">
      <c r="B80" s="1"/>
      <c r="C80" s="1"/>
    </row>
    <row r="81" spans="2:3" x14ac:dyDescent="0.2">
      <c r="B81" s="1"/>
      <c r="C81" s="1"/>
    </row>
    <row r="84" spans="2:3" x14ac:dyDescent="0.2">
      <c r="B84" s="1"/>
      <c r="C84" s="1"/>
    </row>
    <row r="85" spans="2:3" x14ac:dyDescent="0.2">
      <c r="B85" s="1"/>
      <c r="C85" s="1"/>
    </row>
    <row r="99" spans="2:3" x14ac:dyDescent="0.2">
      <c r="B99" s="1"/>
      <c r="C99" s="1"/>
    </row>
    <row r="100" spans="2:3" x14ac:dyDescent="0.2">
      <c r="B100" s="1"/>
      <c r="C100" s="1"/>
    </row>
    <row r="103" spans="2:3" x14ac:dyDescent="0.2">
      <c r="B103" s="1"/>
      <c r="C103" s="1"/>
    </row>
    <row r="104" spans="2:3" x14ac:dyDescent="0.2">
      <c r="B104" s="1"/>
      <c r="C104" s="1"/>
    </row>
  </sheetData>
  <phoneticPr fontId="1" type="noConversion"/>
  <pageMargins left="0.98425196850393704" right="0.98425196850393704" top="0.55118110236220474" bottom="0.9055118110236221" header="0.31496062992125984" footer="0.39370078740157483"/>
  <pageSetup paperSize="9" scale="92" firstPageNumber="102" orientation="portrait" useFirstPageNumber="1" r:id="rId1"/>
  <headerFooter alignWithMargins="0">
    <oddHeader>&amp;C&amp;"Arial,Kurzíva"Příloha č. 10 - Upravený rozpočet Olomouckého kraje na rok 2020 po schválení rozpočtových změn</oddHeader>
    <oddFooter xml:space="preserve">&amp;L&amp;"Arial,Kurzíva"Zastupitelstvo OK 21.12.2020
9.1. - Rozpočet Olomouckého kraje 2020 - rozpočtové změny 
Příloha č.10: Upravený rozpočet OK na rok 2020 po schválení rozpočtových změn&amp;R&amp;"Arial,Kurzíva"Strana &amp;P (celkem 102)&amp;"Arial,Obyčejné"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8"/>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5.140625" bestFit="1" customWidth="1"/>
  </cols>
  <sheetData>
    <row r="1" spans="1:5" ht="15" customHeight="1" x14ac:dyDescent="0.25">
      <c r="A1" s="35" t="s">
        <v>485</v>
      </c>
    </row>
    <row r="2" spans="1:5" ht="15" customHeight="1" x14ac:dyDescent="0.2">
      <c r="A2" s="219" t="s">
        <v>35</v>
      </c>
      <c r="B2" s="219"/>
      <c r="C2" s="219"/>
      <c r="D2" s="219"/>
      <c r="E2" s="219"/>
    </row>
    <row r="3" spans="1:5" ht="15" customHeight="1" x14ac:dyDescent="0.2">
      <c r="A3" s="219" t="s">
        <v>157</v>
      </c>
      <c r="B3" s="219"/>
      <c r="C3" s="219"/>
      <c r="D3" s="219"/>
      <c r="E3" s="219"/>
    </row>
    <row r="4" spans="1:5" ht="15" customHeight="1" x14ac:dyDescent="0.2">
      <c r="A4" s="216" t="s">
        <v>486</v>
      </c>
      <c r="B4" s="216"/>
      <c r="C4" s="216"/>
      <c r="D4" s="216"/>
      <c r="E4" s="216"/>
    </row>
    <row r="5" spans="1:5" ht="15" customHeight="1" x14ac:dyDescent="0.2">
      <c r="A5" s="216"/>
      <c r="B5" s="216"/>
      <c r="C5" s="216"/>
      <c r="D5" s="216"/>
      <c r="E5" s="216"/>
    </row>
    <row r="6" spans="1:5" ht="15" customHeight="1" x14ac:dyDescent="0.2">
      <c r="A6" s="216"/>
      <c r="B6" s="216"/>
      <c r="C6" s="216"/>
      <c r="D6" s="216"/>
      <c r="E6" s="216"/>
    </row>
    <row r="7" spans="1:5" ht="15" customHeight="1" x14ac:dyDescent="0.2">
      <c r="A7" s="216"/>
      <c r="B7" s="216"/>
      <c r="C7" s="216"/>
      <c r="D7" s="216"/>
      <c r="E7" s="216"/>
    </row>
    <row r="8" spans="1:5" ht="15" customHeight="1" x14ac:dyDescent="0.2">
      <c r="A8" s="216"/>
      <c r="B8" s="216"/>
      <c r="C8" s="216"/>
      <c r="D8" s="216"/>
      <c r="E8" s="216"/>
    </row>
    <row r="9" spans="1:5" ht="15" customHeight="1" x14ac:dyDescent="0.2">
      <c r="A9" s="174"/>
      <c r="B9" s="174"/>
      <c r="C9" s="174"/>
      <c r="D9" s="174"/>
      <c r="E9" s="174"/>
    </row>
    <row r="10" spans="1:5" ht="15" customHeight="1" x14ac:dyDescent="0.25">
      <c r="A10" s="54" t="s">
        <v>1</v>
      </c>
      <c r="B10" s="55"/>
      <c r="C10" s="55"/>
      <c r="D10" s="55"/>
      <c r="E10" s="55"/>
    </row>
    <row r="11" spans="1:5" ht="15" customHeight="1" x14ac:dyDescent="0.2">
      <c r="A11" s="56" t="s">
        <v>53</v>
      </c>
      <c r="B11" s="55"/>
      <c r="C11" s="55"/>
      <c r="D11" s="55"/>
      <c r="E11" s="92" t="s">
        <v>54</v>
      </c>
    </row>
    <row r="12" spans="1:5" ht="15" customHeight="1" x14ac:dyDescent="0.25">
      <c r="A12" s="58"/>
      <c r="B12" s="54"/>
      <c r="C12" s="55"/>
      <c r="D12" s="55"/>
      <c r="E12" s="94"/>
    </row>
    <row r="13" spans="1:5" ht="15" customHeight="1" x14ac:dyDescent="0.2">
      <c r="B13" s="62" t="s">
        <v>40</v>
      </c>
      <c r="C13" s="62" t="s">
        <v>41</v>
      </c>
      <c r="D13" s="95" t="s">
        <v>42</v>
      </c>
      <c r="E13" s="62" t="s">
        <v>43</v>
      </c>
    </row>
    <row r="14" spans="1:5" ht="15" customHeight="1" x14ac:dyDescent="0.2">
      <c r="B14" s="81">
        <v>33353</v>
      </c>
      <c r="C14" s="74"/>
      <c r="D14" s="47" t="s">
        <v>44</v>
      </c>
      <c r="E14" s="96">
        <v>441313</v>
      </c>
    </row>
    <row r="15" spans="1:5" ht="15" customHeight="1" x14ac:dyDescent="0.2">
      <c r="B15" s="76"/>
      <c r="C15" s="77" t="s">
        <v>45</v>
      </c>
      <c r="D15" s="97"/>
      <c r="E15" s="98">
        <f>SUM(E14:E14)</f>
        <v>441313</v>
      </c>
    </row>
    <row r="16" spans="1:5" ht="15" customHeight="1" x14ac:dyDescent="0.25">
      <c r="A16" s="99"/>
      <c r="B16" s="57"/>
      <c r="C16" s="57"/>
      <c r="D16" s="57"/>
      <c r="E16" s="57"/>
    </row>
    <row r="17" spans="1:5" ht="15" customHeight="1" x14ac:dyDescent="0.25">
      <c r="A17" s="37" t="s">
        <v>16</v>
      </c>
      <c r="B17" s="38"/>
      <c r="C17" s="38"/>
      <c r="D17" s="38"/>
      <c r="E17" s="53"/>
    </row>
    <row r="18" spans="1:5" ht="15" customHeight="1" x14ac:dyDescent="0.2">
      <c r="A18" s="56" t="s">
        <v>53</v>
      </c>
      <c r="B18" s="38"/>
      <c r="C18" s="38"/>
      <c r="D18" s="38"/>
      <c r="E18" s="40" t="s">
        <v>54</v>
      </c>
    </row>
    <row r="19" spans="1:5" ht="15" customHeight="1" x14ac:dyDescent="0.2"/>
    <row r="20" spans="1:5" ht="15" customHeight="1" x14ac:dyDescent="0.2">
      <c r="A20" s="200" t="s">
        <v>284</v>
      </c>
      <c r="E20" s="201">
        <v>441313</v>
      </c>
    </row>
    <row r="21" spans="1:5" ht="15" customHeight="1" x14ac:dyDescent="0.2"/>
    <row r="22" spans="1:5" ht="15" customHeight="1" x14ac:dyDescent="0.2"/>
    <row r="23" spans="1:5" ht="15" customHeight="1" x14ac:dyDescent="0.2"/>
    <row r="24" spans="1:5" ht="15" customHeight="1" x14ac:dyDescent="0.25">
      <c r="A24" s="35" t="s">
        <v>487</v>
      </c>
    </row>
    <row r="25" spans="1:5" ht="15" customHeight="1" x14ac:dyDescent="0.2">
      <c r="A25" s="219" t="s">
        <v>35</v>
      </c>
      <c r="B25" s="219"/>
      <c r="C25" s="219"/>
      <c r="D25" s="219"/>
      <c r="E25" s="219"/>
    </row>
    <row r="26" spans="1:5" ht="15" customHeight="1" x14ac:dyDescent="0.2">
      <c r="A26" s="219" t="s">
        <v>288</v>
      </c>
      <c r="B26" s="219"/>
      <c r="C26" s="219"/>
      <c r="D26" s="219"/>
      <c r="E26" s="219"/>
    </row>
    <row r="27" spans="1:5" ht="15" customHeight="1" x14ac:dyDescent="0.2">
      <c r="A27" s="216" t="s">
        <v>488</v>
      </c>
      <c r="B27" s="216"/>
      <c r="C27" s="216"/>
      <c r="D27" s="216"/>
      <c r="E27" s="216"/>
    </row>
    <row r="28" spans="1:5" ht="15" customHeight="1" x14ac:dyDescent="0.2">
      <c r="A28" s="216"/>
      <c r="B28" s="216"/>
      <c r="C28" s="216"/>
      <c r="D28" s="216"/>
      <c r="E28" s="216"/>
    </row>
    <row r="29" spans="1:5" ht="15" customHeight="1" x14ac:dyDescent="0.2">
      <c r="A29" s="216"/>
      <c r="B29" s="216"/>
      <c r="C29" s="216"/>
      <c r="D29" s="216"/>
      <c r="E29" s="216"/>
    </row>
    <row r="30" spans="1:5" ht="15" customHeight="1" x14ac:dyDescent="0.2">
      <c r="A30" s="216"/>
      <c r="B30" s="216"/>
      <c r="C30" s="216"/>
      <c r="D30" s="216"/>
      <c r="E30" s="216"/>
    </row>
    <row r="31" spans="1:5" ht="15" customHeight="1" x14ac:dyDescent="0.2">
      <c r="A31" s="216"/>
      <c r="B31" s="216"/>
      <c r="C31" s="216"/>
      <c r="D31" s="216"/>
      <c r="E31" s="216"/>
    </row>
    <row r="32" spans="1:5" ht="15" customHeight="1" x14ac:dyDescent="0.2">
      <c r="A32" s="163"/>
      <c r="B32" s="163"/>
      <c r="C32" s="163"/>
      <c r="D32" s="163"/>
      <c r="E32" s="163"/>
    </row>
    <row r="33" spans="1:5" ht="15" customHeight="1" x14ac:dyDescent="0.25">
      <c r="A33" s="54" t="s">
        <v>1</v>
      </c>
      <c r="B33" s="55"/>
      <c r="C33" s="55"/>
      <c r="D33" s="55"/>
      <c r="E33" s="55"/>
    </row>
    <row r="34" spans="1:5" ht="15" customHeight="1" x14ac:dyDescent="0.2">
      <c r="A34" s="39" t="s">
        <v>38</v>
      </c>
      <c r="B34" s="55"/>
      <c r="C34" s="55"/>
      <c r="D34" s="55"/>
      <c r="E34" s="92" t="s">
        <v>39</v>
      </c>
    </row>
    <row r="35" spans="1:5" ht="15" customHeight="1" x14ac:dyDescent="0.25">
      <c r="A35" s="53"/>
      <c r="B35" s="37"/>
      <c r="C35" s="38"/>
      <c r="D35" s="38"/>
      <c r="E35" s="41"/>
    </row>
    <row r="36" spans="1:5" ht="15" customHeight="1" x14ac:dyDescent="0.2">
      <c r="B36" s="42" t="s">
        <v>40</v>
      </c>
      <c r="C36" s="42" t="s">
        <v>41</v>
      </c>
      <c r="D36" s="43" t="s">
        <v>42</v>
      </c>
      <c r="E36" s="44" t="s">
        <v>43</v>
      </c>
    </row>
    <row r="37" spans="1:5" ht="15" customHeight="1" x14ac:dyDescent="0.2">
      <c r="B37" s="144">
        <v>98278</v>
      </c>
      <c r="C37" s="74"/>
      <c r="D37" s="47" t="s">
        <v>489</v>
      </c>
      <c r="E37" s="96">
        <v>70110</v>
      </c>
    </row>
    <row r="38" spans="1:5" ht="15" customHeight="1" x14ac:dyDescent="0.2">
      <c r="B38" s="71"/>
      <c r="C38" s="50" t="s">
        <v>45</v>
      </c>
      <c r="D38" s="51"/>
      <c r="E38" s="52">
        <f>SUM(E37:E37)</f>
        <v>70110</v>
      </c>
    </row>
    <row r="39" spans="1:5" ht="15" customHeight="1" x14ac:dyDescent="0.25">
      <c r="A39" s="99"/>
      <c r="B39" s="57"/>
      <c r="C39" s="57"/>
      <c r="D39" s="57"/>
      <c r="E39" s="57"/>
    </row>
    <row r="40" spans="1:5" ht="15" customHeight="1" x14ac:dyDescent="0.25">
      <c r="A40" s="54" t="s">
        <v>16</v>
      </c>
      <c r="B40" s="55"/>
      <c r="C40" s="55"/>
    </row>
    <row r="41" spans="1:5" ht="15" customHeight="1" x14ac:dyDescent="0.2">
      <c r="A41" s="39" t="s">
        <v>273</v>
      </c>
      <c r="B41" s="38"/>
      <c r="C41" s="38"/>
      <c r="D41" s="38"/>
      <c r="E41" s="40" t="s">
        <v>274</v>
      </c>
    </row>
    <row r="42" spans="1:5" ht="15" customHeight="1" x14ac:dyDescent="0.2">
      <c r="A42" s="58"/>
      <c r="B42" s="59"/>
      <c r="C42" s="55"/>
      <c r="D42" s="57"/>
      <c r="E42" s="60"/>
    </row>
    <row r="43" spans="1:5" ht="15" customHeight="1" x14ac:dyDescent="0.2">
      <c r="C43" s="62" t="s">
        <v>41</v>
      </c>
      <c r="D43" s="188" t="s">
        <v>48</v>
      </c>
      <c r="E43" s="44" t="s">
        <v>43</v>
      </c>
    </row>
    <row r="44" spans="1:5" ht="15" customHeight="1" x14ac:dyDescent="0.2">
      <c r="C44" s="86">
        <v>3769</v>
      </c>
      <c r="D44" s="65" t="s">
        <v>490</v>
      </c>
      <c r="E44" s="96">
        <v>70110</v>
      </c>
    </row>
    <row r="45" spans="1:5" ht="15" customHeight="1" x14ac:dyDescent="0.2">
      <c r="C45" s="77" t="s">
        <v>45</v>
      </c>
      <c r="D45" s="78"/>
      <c r="E45" s="79">
        <f>SUM(E44:E44)</f>
        <v>70110</v>
      </c>
    </row>
    <row r="46" spans="1:5" ht="15" customHeight="1" x14ac:dyDescent="0.2"/>
    <row r="47" spans="1:5" ht="15" customHeight="1" x14ac:dyDescent="0.2"/>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491</v>
      </c>
    </row>
    <row r="55" spans="1:5" ht="15" customHeight="1" x14ac:dyDescent="0.2">
      <c r="A55" s="219" t="s">
        <v>35</v>
      </c>
      <c r="B55" s="219"/>
      <c r="C55" s="219"/>
      <c r="D55" s="219"/>
      <c r="E55" s="219"/>
    </row>
    <row r="56" spans="1:5" ht="15" customHeight="1" x14ac:dyDescent="0.2">
      <c r="A56" s="216" t="s">
        <v>492</v>
      </c>
      <c r="B56" s="216"/>
      <c r="C56" s="216"/>
      <c r="D56" s="216"/>
      <c r="E56" s="216"/>
    </row>
    <row r="57" spans="1:5" ht="15" customHeight="1" x14ac:dyDescent="0.2">
      <c r="A57" s="216"/>
      <c r="B57" s="216"/>
      <c r="C57" s="216"/>
      <c r="D57" s="216"/>
      <c r="E57" s="216"/>
    </row>
    <row r="58" spans="1:5" ht="15" customHeight="1" x14ac:dyDescent="0.2">
      <c r="A58" s="216"/>
      <c r="B58" s="216"/>
      <c r="C58" s="216"/>
      <c r="D58" s="216"/>
      <c r="E58" s="216"/>
    </row>
    <row r="59" spans="1:5" ht="15" customHeight="1" x14ac:dyDescent="0.2">
      <c r="A59" s="216"/>
      <c r="B59" s="216"/>
      <c r="C59" s="216"/>
      <c r="D59" s="216"/>
      <c r="E59" s="216"/>
    </row>
    <row r="60" spans="1:5" ht="15" customHeight="1" x14ac:dyDescent="0.2">
      <c r="A60" s="216"/>
      <c r="B60" s="216"/>
      <c r="C60" s="216"/>
      <c r="D60" s="216"/>
      <c r="E60" s="216"/>
    </row>
    <row r="61" spans="1:5" ht="15" customHeight="1" x14ac:dyDescent="0.2">
      <c r="A61" s="216"/>
      <c r="B61" s="216"/>
      <c r="C61" s="216"/>
      <c r="D61" s="216"/>
      <c r="E61" s="216"/>
    </row>
    <row r="62" spans="1:5" ht="15" customHeight="1" x14ac:dyDescent="0.2">
      <c r="A62" s="146"/>
      <c r="B62" s="146"/>
      <c r="C62" s="146"/>
      <c r="D62" s="146"/>
      <c r="E62" s="146"/>
    </row>
    <row r="63" spans="1:5" ht="15" customHeight="1" x14ac:dyDescent="0.25">
      <c r="A63" s="37" t="s">
        <v>1</v>
      </c>
      <c r="B63" s="38"/>
      <c r="C63" s="38"/>
      <c r="D63" s="38"/>
      <c r="E63" s="38"/>
    </row>
    <row r="64" spans="1:5" ht="15" customHeight="1" x14ac:dyDescent="0.2">
      <c r="A64" s="39" t="s">
        <v>38</v>
      </c>
      <c r="E64" t="s">
        <v>39</v>
      </c>
    </row>
    <row r="65" spans="1:5" ht="15" customHeight="1" x14ac:dyDescent="0.25">
      <c r="B65" s="37"/>
      <c r="C65" s="38"/>
      <c r="D65" s="38"/>
      <c r="E65" s="41"/>
    </row>
    <row r="66" spans="1:5" ht="15" customHeight="1" x14ac:dyDescent="0.2">
      <c r="A66" s="110"/>
      <c r="B66" s="110"/>
      <c r="C66" s="42" t="s">
        <v>41</v>
      </c>
      <c r="D66" s="43" t="s">
        <v>42</v>
      </c>
      <c r="E66" s="62" t="s">
        <v>43</v>
      </c>
    </row>
    <row r="67" spans="1:5" ht="15" customHeight="1" x14ac:dyDescent="0.2">
      <c r="A67" s="101"/>
      <c r="B67" s="125"/>
      <c r="C67" s="86"/>
      <c r="D67" s="122" t="s">
        <v>493</v>
      </c>
      <c r="E67" s="96">
        <v>500000000</v>
      </c>
    </row>
    <row r="68" spans="1:5" ht="15" customHeight="1" x14ac:dyDescent="0.2">
      <c r="A68" s="101"/>
      <c r="B68" s="125"/>
      <c r="C68" s="77" t="s">
        <v>45</v>
      </c>
      <c r="D68" s="97"/>
      <c r="E68" s="98">
        <f>SUM(E67:E67)</f>
        <v>500000000</v>
      </c>
    </row>
    <row r="69" spans="1:5" ht="15" customHeight="1" x14ac:dyDescent="0.25">
      <c r="A69" s="35"/>
    </row>
    <row r="70" spans="1:5" ht="15" customHeight="1" x14ac:dyDescent="0.25">
      <c r="A70" s="37" t="s">
        <v>1</v>
      </c>
      <c r="B70" s="38"/>
      <c r="C70" s="38"/>
      <c r="D70" s="38"/>
      <c r="E70" s="38"/>
    </row>
    <row r="71" spans="1:5" ht="15" customHeight="1" x14ac:dyDescent="0.2">
      <c r="A71" s="39" t="s">
        <v>38</v>
      </c>
      <c r="B71" s="38"/>
      <c r="C71" s="38"/>
      <c r="D71" s="38"/>
      <c r="E71" s="40" t="s">
        <v>39</v>
      </c>
    </row>
    <row r="72" spans="1:5" ht="15" customHeight="1" x14ac:dyDescent="0.25">
      <c r="A72" s="53"/>
      <c r="B72" s="37"/>
      <c r="C72" s="38"/>
      <c r="D72" s="38"/>
      <c r="E72" s="41"/>
    </row>
    <row r="73" spans="1:5" ht="15" customHeight="1" x14ac:dyDescent="0.2">
      <c r="A73" s="53"/>
      <c r="B73" s="110"/>
      <c r="C73" s="42" t="s">
        <v>41</v>
      </c>
      <c r="D73" s="43" t="s">
        <v>42</v>
      </c>
      <c r="E73" s="42" t="s">
        <v>43</v>
      </c>
    </row>
    <row r="74" spans="1:5" ht="15" customHeight="1" x14ac:dyDescent="0.2">
      <c r="A74" s="53"/>
      <c r="B74" s="124"/>
      <c r="C74" s="64"/>
      <c r="D74" s="122" t="s">
        <v>494</v>
      </c>
      <c r="E74" s="96">
        <v>-182000000</v>
      </c>
    </row>
    <row r="75" spans="1:5" ht="15" customHeight="1" x14ac:dyDescent="0.2">
      <c r="A75" s="53"/>
      <c r="B75" s="124"/>
      <c r="C75" s="64"/>
      <c r="D75" s="122" t="s">
        <v>495</v>
      </c>
      <c r="E75" s="96">
        <v>-1000000</v>
      </c>
    </row>
    <row r="76" spans="1:5" ht="15" customHeight="1" x14ac:dyDescent="0.2">
      <c r="A76" s="53"/>
      <c r="B76" s="124"/>
      <c r="C76" s="64"/>
      <c r="D76" s="122" t="s">
        <v>496</v>
      </c>
      <c r="E76" s="96">
        <v>-257000000</v>
      </c>
    </row>
    <row r="77" spans="1:5" ht="15" customHeight="1" x14ac:dyDescent="0.2">
      <c r="A77" s="53"/>
      <c r="B77" s="155"/>
      <c r="C77" s="50" t="s">
        <v>45</v>
      </c>
      <c r="D77" s="51"/>
      <c r="E77" s="52">
        <f>SUM(E74:E76)</f>
        <v>-440000000</v>
      </c>
    </row>
    <row r="78" spans="1:5" ht="15" customHeight="1" x14ac:dyDescent="0.25">
      <c r="A78" s="35"/>
    </row>
    <row r="79" spans="1:5" ht="15" customHeight="1" x14ac:dyDescent="0.25">
      <c r="A79" s="54" t="s">
        <v>16</v>
      </c>
      <c r="B79" s="55"/>
      <c r="C79" s="55"/>
      <c r="D79" s="53"/>
      <c r="E79" s="53"/>
    </row>
    <row r="80" spans="1:5" ht="15" customHeight="1" x14ac:dyDescent="0.2">
      <c r="A80" s="56" t="s">
        <v>104</v>
      </c>
      <c r="B80" s="55"/>
      <c r="C80" s="55"/>
      <c r="D80" s="55"/>
      <c r="E80" s="92" t="s">
        <v>105</v>
      </c>
    </row>
    <row r="81" spans="1:7" ht="15" customHeight="1" x14ac:dyDescent="0.25">
      <c r="A81" s="147"/>
      <c r="B81" s="148"/>
      <c r="C81" s="55"/>
      <c r="D81" s="58"/>
      <c r="E81" s="60"/>
    </row>
    <row r="82" spans="1:7" ht="15" customHeight="1" x14ac:dyDescent="0.25">
      <c r="A82" s="35"/>
      <c r="B82" s="42" t="s">
        <v>106</v>
      </c>
      <c r="C82" s="42" t="s">
        <v>41</v>
      </c>
      <c r="D82" s="43" t="s">
        <v>48</v>
      </c>
      <c r="E82" s="62" t="s">
        <v>43</v>
      </c>
    </row>
    <row r="83" spans="1:7" ht="15" customHeight="1" x14ac:dyDescent="0.25">
      <c r="A83" s="35"/>
      <c r="B83" s="81">
        <v>10</v>
      </c>
      <c r="C83" s="86"/>
      <c r="D83" s="65" t="s">
        <v>82</v>
      </c>
      <c r="E83" s="96">
        <v>1000000</v>
      </c>
    </row>
    <row r="84" spans="1:7" ht="15" customHeight="1" x14ac:dyDescent="0.25">
      <c r="A84" s="35"/>
      <c r="B84" s="81">
        <v>11</v>
      </c>
      <c r="C84" s="86"/>
      <c r="D84" s="65" t="s">
        <v>107</v>
      </c>
      <c r="E84" s="96">
        <f>10000000+4500000+2000000+1500000</f>
        <v>18000000</v>
      </c>
    </row>
    <row r="85" spans="1:7" ht="15" customHeight="1" x14ac:dyDescent="0.25">
      <c r="A85" s="35"/>
      <c r="B85" s="81">
        <v>13</v>
      </c>
      <c r="C85" s="86"/>
      <c r="D85" s="65" t="s">
        <v>107</v>
      </c>
      <c r="E85" s="96">
        <f>9000000+4500000</f>
        <v>13500000</v>
      </c>
    </row>
    <row r="86" spans="1:7" ht="15" customHeight="1" x14ac:dyDescent="0.25">
      <c r="A86" s="35"/>
      <c r="B86" s="81">
        <v>14</v>
      </c>
      <c r="C86" s="86"/>
      <c r="D86" s="65" t="s">
        <v>107</v>
      </c>
      <c r="E86" s="96">
        <f>22000000+5500000</f>
        <v>27500000</v>
      </c>
    </row>
    <row r="87" spans="1:7" ht="15" customHeight="1" x14ac:dyDescent="0.25">
      <c r="A87" s="35"/>
      <c r="B87" s="45"/>
      <c r="C87" s="50" t="s">
        <v>45</v>
      </c>
      <c r="D87" s="51"/>
      <c r="E87" s="52">
        <f>SUM(E83:E86)</f>
        <v>60000000</v>
      </c>
      <c r="G87" s="106">
        <f>+E68-E87+E77</f>
        <v>0</v>
      </c>
    </row>
    <row r="88" spans="1:7" ht="15" customHeight="1" x14ac:dyDescent="0.25">
      <c r="A88" s="35"/>
    </row>
    <row r="89" spans="1:7" ht="15" customHeight="1" x14ac:dyDescent="0.25">
      <c r="A89" s="35"/>
    </row>
    <row r="90" spans="1:7" ht="15" customHeight="1" x14ac:dyDescent="0.25">
      <c r="A90" s="35"/>
    </row>
    <row r="91" spans="1:7" ht="15" customHeight="1" x14ac:dyDescent="0.25">
      <c r="A91" s="35" t="s">
        <v>497</v>
      </c>
    </row>
    <row r="92" spans="1:7" ht="15" customHeight="1" x14ac:dyDescent="0.2">
      <c r="A92" s="219" t="s">
        <v>35</v>
      </c>
      <c r="B92" s="219"/>
      <c r="C92" s="219"/>
      <c r="D92" s="219"/>
      <c r="E92" s="219"/>
    </row>
    <row r="93" spans="1:7" ht="15" customHeight="1" x14ac:dyDescent="0.2">
      <c r="A93" s="216" t="s">
        <v>498</v>
      </c>
      <c r="B93" s="216"/>
      <c r="C93" s="216"/>
      <c r="D93" s="216"/>
      <c r="E93" s="216"/>
    </row>
    <row r="94" spans="1:7" ht="15" customHeight="1" x14ac:dyDescent="0.2">
      <c r="A94" s="216"/>
      <c r="B94" s="216"/>
      <c r="C94" s="216"/>
      <c r="D94" s="216"/>
      <c r="E94" s="216"/>
    </row>
    <row r="95" spans="1:7" ht="15" customHeight="1" x14ac:dyDescent="0.2">
      <c r="A95" s="216"/>
      <c r="B95" s="216"/>
      <c r="C95" s="216"/>
      <c r="D95" s="216"/>
      <c r="E95" s="216"/>
    </row>
    <row r="96" spans="1:7" ht="15" customHeight="1" x14ac:dyDescent="0.2">
      <c r="A96" s="216"/>
      <c r="B96" s="216"/>
      <c r="C96" s="216"/>
      <c r="D96" s="216"/>
      <c r="E96" s="216"/>
    </row>
    <row r="97" spans="1:5" ht="15" customHeight="1" x14ac:dyDescent="0.2">
      <c r="A97" s="216"/>
      <c r="B97" s="216"/>
      <c r="C97" s="216"/>
      <c r="D97" s="216"/>
      <c r="E97" s="216"/>
    </row>
    <row r="98" spans="1:5" ht="15" customHeight="1" x14ac:dyDescent="0.2">
      <c r="A98" s="216"/>
      <c r="B98" s="216"/>
      <c r="C98" s="216"/>
      <c r="D98" s="216"/>
      <c r="E98" s="216"/>
    </row>
    <row r="99" spans="1:5" ht="15" customHeight="1" x14ac:dyDescent="0.2">
      <c r="A99" s="216"/>
      <c r="B99" s="216"/>
      <c r="C99" s="216"/>
      <c r="D99" s="216"/>
      <c r="E99" s="216"/>
    </row>
    <row r="100" spans="1:5" ht="15" customHeight="1" x14ac:dyDescent="0.2">
      <c r="A100" s="216"/>
      <c r="B100" s="216"/>
      <c r="C100" s="216"/>
      <c r="D100" s="216"/>
      <c r="E100" s="216"/>
    </row>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7" t="s">
        <v>1</v>
      </c>
      <c r="B106" s="38"/>
      <c r="C106" s="38"/>
      <c r="D106" s="38"/>
      <c r="E106" s="38"/>
    </row>
    <row r="107" spans="1:5" ht="15" customHeight="1" x14ac:dyDescent="0.2">
      <c r="A107" s="39" t="s">
        <v>90</v>
      </c>
      <c r="B107" s="55"/>
      <c r="C107" s="55"/>
      <c r="D107" s="55"/>
      <c r="E107" s="92" t="s">
        <v>91</v>
      </c>
    </row>
    <row r="108" spans="1:5" ht="15" customHeight="1" x14ac:dyDescent="0.25">
      <c r="A108" s="53"/>
      <c r="B108" s="37"/>
      <c r="C108" s="38"/>
      <c r="D108" s="38"/>
      <c r="E108" s="41"/>
    </row>
    <row r="109" spans="1:5" ht="15" customHeight="1" x14ac:dyDescent="0.2">
      <c r="B109" s="61"/>
      <c r="C109" s="42" t="s">
        <v>41</v>
      </c>
      <c r="D109" s="43" t="s">
        <v>42</v>
      </c>
      <c r="E109" s="44" t="s">
        <v>43</v>
      </c>
    </row>
    <row r="110" spans="1:5" ht="15" customHeight="1" x14ac:dyDescent="0.2">
      <c r="B110" s="101"/>
      <c r="C110" s="143">
        <v>6172</v>
      </c>
      <c r="D110" s="156" t="s">
        <v>87</v>
      </c>
      <c r="E110" s="123">
        <v>28418.07</v>
      </c>
    </row>
    <row r="111" spans="1:5" ht="15" customHeight="1" x14ac:dyDescent="0.2">
      <c r="B111" s="104"/>
      <c r="C111" s="77" t="s">
        <v>45</v>
      </c>
      <c r="D111" s="51"/>
      <c r="E111" s="52">
        <f>SUM(E110:E110)</f>
        <v>28418.07</v>
      </c>
    </row>
    <row r="112" spans="1:5" ht="15" customHeight="1" x14ac:dyDescent="0.2"/>
    <row r="113" spans="1:5" ht="15" customHeight="1" x14ac:dyDescent="0.25">
      <c r="A113" s="54" t="s">
        <v>16</v>
      </c>
      <c r="B113" s="55"/>
      <c r="C113" s="55"/>
      <c r="D113" s="55"/>
      <c r="E113" s="58"/>
    </row>
    <row r="114" spans="1:5" ht="15" customHeight="1" x14ac:dyDescent="0.2">
      <c r="A114" s="56" t="s">
        <v>38</v>
      </c>
      <c r="B114" s="57"/>
      <c r="C114" s="57"/>
      <c r="D114" s="57"/>
      <c r="E114" s="57" t="s">
        <v>39</v>
      </c>
    </row>
    <row r="115" spans="1:5" ht="15" customHeight="1" x14ac:dyDescent="0.2">
      <c r="A115" s="58"/>
      <c r="B115" s="59"/>
      <c r="C115" s="55"/>
      <c r="D115" s="57"/>
      <c r="E115" s="60"/>
    </row>
    <row r="116" spans="1:5" ht="15" customHeight="1" x14ac:dyDescent="0.2">
      <c r="A116" s="61"/>
      <c r="B116" s="61"/>
      <c r="C116" s="62" t="s">
        <v>41</v>
      </c>
      <c r="D116" s="73" t="s">
        <v>48</v>
      </c>
      <c r="E116" s="62" t="s">
        <v>43</v>
      </c>
    </row>
    <row r="117" spans="1:5" ht="15" customHeight="1" x14ac:dyDescent="0.2">
      <c r="A117" s="101"/>
      <c r="B117" s="125"/>
      <c r="C117" s="86">
        <v>6409</v>
      </c>
      <c r="D117" s="191" t="s">
        <v>94</v>
      </c>
      <c r="E117" s="123">
        <v>28418.07</v>
      </c>
    </row>
    <row r="118" spans="1:5" ht="15" customHeight="1" x14ac:dyDescent="0.2">
      <c r="A118" s="101"/>
      <c r="B118" s="125"/>
      <c r="C118" s="77" t="s">
        <v>45</v>
      </c>
      <c r="D118" s="78"/>
      <c r="E118" s="79">
        <f>SUM(E117:E117)</f>
        <v>28418.07</v>
      </c>
    </row>
    <row r="119" spans="1:5" ht="15" customHeight="1" x14ac:dyDescent="0.2"/>
    <row r="120" spans="1:5" ht="15" customHeight="1" x14ac:dyDescent="0.2"/>
    <row r="121" spans="1:5" ht="15" customHeight="1" x14ac:dyDescent="0.25">
      <c r="A121" s="35" t="s">
        <v>499</v>
      </c>
    </row>
    <row r="122" spans="1:5" ht="15" customHeight="1" x14ac:dyDescent="0.2">
      <c r="A122" s="220" t="s">
        <v>424</v>
      </c>
      <c r="B122" s="220"/>
      <c r="C122" s="220"/>
      <c r="D122" s="220"/>
      <c r="E122" s="220"/>
    </row>
    <row r="123" spans="1:5" ht="15" customHeight="1" x14ac:dyDescent="0.2">
      <c r="A123" s="220"/>
      <c r="B123" s="220"/>
      <c r="C123" s="220"/>
      <c r="D123" s="220"/>
      <c r="E123" s="220"/>
    </row>
    <row r="124" spans="1:5" ht="15" customHeight="1" x14ac:dyDescent="0.2">
      <c r="A124" s="216" t="s">
        <v>500</v>
      </c>
      <c r="B124" s="216"/>
      <c r="C124" s="216"/>
      <c r="D124" s="216"/>
      <c r="E124" s="216"/>
    </row>
    <row r="125" spans="1:5" ht="15" customHeight="1" x14ac:dyDescent="0.2">
      <c r="A125" s="216"/>
      <c r="B125" s="216"/>
      <c r="C125" s="216"/>
      <c r="D125" s="216"/>
      <c r="E125" s="216"/>
    </row>
    <row r="126" spans="1:5" ht="15" customHeight="1" x14ac:dyDescent="0.2">
      <c r="A126" s="216"/>
      <c r="B126" s="216"/>
      <c r="C126" s="216"/>
      <c r="D126" s="216"/>
      <c r="E126" s="216"/>
    </row>
    <row r="127" spans="1:5" ht="15" customHeight="1" x14ac:dyDescent="0.2">
      <c r="A127" s="216"/>
      <c r="B127" s="216"/>
      <c r="C127" s="216"/>
      <c r="D127" s="216"/>
      <c r="E127" s="216"/>
    </row>
    <row r="128" spans="1:5" ht="15" customHeight="1" x14ac:dyDescent="0.2">
      <c r="A128" s="216"/>
      <c r="B128" s="216"/>
      <c r="C128" s="216"/>
      <c r="D128" s="216"/>
      <c r="E128" s="216"/>
    </row>
    <row r="129" spans="1:5" ht="15" customHeight="1" x14ac:dyDescent="0.2">
      <c r="A129" s="216"/>
      <c r="B129" s="216"/>
      <c r="C129" s="216"/>
      <c r="D129" s="216"/>
      <c r="E129" s="216"/>
    </row>
    <row r="130" spans="1:5" ht="15" customHeight="1" x14ac:dyDescent="0.2">
      <c r="A130" s="216"/>
      <c r="B130" s="216"/>
      <c r="C130" s="216"/>
      <c r="D130" s="216"/>
      <c r="E130" s="216"/>
    </row>
    <row r="131" spans="1:5" ht="15" customHeight="1" x14ac:dyDescent="0.2">
      <c r="A131" s="38"/>
      <c r="B131" s="153"/>
      <c r="C131" s="151"/>
      <c r="D131" s="38"/>
      <c r="E131" s="154"/>
    </row>
    <row r="132" spans="1:5" ht="15" customHeight="1" x14ac:dyDescent="0.25">
      <c r="A132" s="37" t="s">
        <v>16</v>
      </c>
      <c r="B132" s="38"/>
      <c r="C132" s="38"/>
      <c r="D132" s="38"/>
      <c r="E132" s="53"/>
    </row>
    <row r="133" spans="1:5" ht="15" customHeight="1" x14ac:dyDescent="0.2">
      <c r="A133" s="39" t="s">
        <v>175</v>
      </c>
      <c r="B133" s="38"/>
      <c r="C133" s="38"/>
      <c r="D133" s="38"/>
      <c r="E133" s="40" t="s">
        <v>176</v>
      </c>
    </row>
    <row r="134" spans="1:5" ht="15" customHeight="1" x14ac:dyDescent="0.2">
      <c r="A134" s="39"/>
      <c r="B134" s="53"/>
      <c r="C134" s="38"/>
      <c r="D134" s="38"/>
      <c r="E134" s="41"/>
    </row>
    <row r="135" spans="1:5" ht="15" customHeight="1" x14ac:dyDescent="0.2">
      <c r="A135" s="110"/>
      <c r="B135" s="110"/>
      <c r="C135" s="42" t="s">
        <v>41</v>
      </c>
      <c r="D135" s="73" t="s">
        <v>48</v>
      </c>
      <c r="E135" s="62" t="s">
        <v>43</v>
      </c>
    </row>
    <row r="136" spans="1:5" ht="15" customHeight="1" x14ac:dyDescent="0.2">
      <c r="A136" s="138"/>
      <c r="B136" s="121"/>
      <c r="C136" s="64">
        <v>5273</v>
      </c>
      <c r="D136" s="65" t="s">
        <v>107</v>
      </c>
      <c r="E136" s="123">
        <v>-2000000</v>
      </c>
    </row>
    <row r="137" spans="1:5" ht="15" customHeight="1" x14ac:dyDescent="0.2">
      <c r="A137" s="138"/>
      <c r="B137" s="121"/>
      <c r="C137" s="64">
        <v>5511</v>
      </c>
      <c r="D137" s="156" t="s">
        <v>164</v>
      </c>
      <c r="E137" s="123">
        <v>2000000</v>
      </c>
    </row>
    <row r="138" spans="1:5" ht="15" customHeight="1" x14ac:dyDescent="0.2">
      <c r="A138" s="124"/>
      <c r="B138" s="124"/>
      <c r="C138" s="50" t="s">
        <v>45</v>
      </c>
      <c r="D138" s="103"/>
      <c r="E138" s="52">
        <f>SUM(E136:E137)</f>
        <v>0</v>
      </c>
    </row>
    <row r="139" spans="1:5" ht="15" customHeight="1" x14ac:dyDescent="0.2"/>
    <row r="140" spans="1:5" ht="15" customHeight="1" x14ac:dyDescent="0.2"/>
    <row r="141" spans="1:5" ht="15" customHeight="1" x14ac:dyDescent="0.2"/>
    <row r="142" spans="1:5" ht="15" customHeight="1" x14ac:dyDescent="0.2"/>
    <row r="143" spans="1:5" ht="15" customHeight="1" x14ac:dyDescent="0.2"/>
    <row r="144" spans="1:5"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spans="2:2" ht="15" customHeight="1" x14ac:dyDescent="0.2"/>
    <row r="322" spans="2:2" ht="15" customHeight="1" x14ac:dyDescent="0.2"/>
    <row r="323" spans="2:2" ht="15" customHeight="1" x14ac:dyDescent="0.2">
      <c r="B323" s="212"/>
    </row>
    <row r="324" spans="2:2" ht="15" customHeight="1" x14ac:dyDescent="0.2"/>
    <row r="325" spans="2:2" ht="15" customHeight="1" x14ac:dyDescent="0.2"/>
    <row r="326" spans="2:2" ht="15" customHeight="1" x14ac:dyDescent="0.2"/>
    <row r="327" spans="2:2" ht="15" customHeight="1" x14ac:dyDescent="0.2"/>
    <row r="328" spans="2:2" ht="15" customHeight="1" x14ac:dyDescent="0.2"/>
    <row r="329" spans="2:2" ht="15" customHeight="1" x14ac:dyDescent="0.2"/>
    <row r="330" spans="2:2" ht="15" customHeight="1" x14ac:dyDescent="0.2"/>
    <row r="331" spans="2:2" ht="15" customHeight="1" x14ac:dyDescent="0.2"/>
    <row r="332" spans="2:2" ht="15" customHeight="1" x14ac:dyDescent="0.2"/>
    <row r="333" spans="2:2" ht="15" customHeight="1" x14ac:dyDescent="0.2"/>
    <row r="334" spans="2:2" ht="15" customHeight="1" x14ac:dyDescent="0.2"/>
    <row r="335" spans="2:2" ht="15" customHeight="1" x14ac:dyDescent="0.2"/>
    <row r="336" spans="2:2"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sheetData>
  <mergeCells count="12">
    <mergeCell ref="A124:E130"/>
    <mergeCell ref="A2:E2"/>
    <mergeCell ref="A3:E3"/>
    <mergeCell ref="A4:E8"/>
    <mergeCell ref="A25:E25"/>
    <mergeCell ref="A26:E26"/>
    <mergeCell ref="A27:E31"/>
    <mergeCell ref="A55:E55"/>
    <mergeCell ref="A56:E61"/>
    <mergeCell ref="A92:E92"/>
    <mergeCell ref="A93:E100"/>
    <mergeCell ref="A122:E123"/>
  </mergeCells>
  <pageMargins left="0.98425196850393704" right="0.98425196850393704" top="0.98425196850393704" bottom="0.98425196850393704" header="0.51181102362204722" footer="0.51181102362204722"/>
  <pageSetup paperSize="9" scale="92" firstPageNumber="10" orientation="portrait" useFirstPageNumber="1" r:id="rId1"/>
  <headerFooter alignWithMargins="0">
    <oddHeader>&amp;C&amp;"Arial,Kurzíva"Příloha č. 2: Rozpočtové změny č. 594/20 - 598/20 schválené Radou Olomouckého kraje 25.9.2020</oddHeader>
    <oddFooter xml:space="preserve">&amp;L&amp;"Arial,Kurzíva"Zastupitelstvo OK 21.12.2020
9.1. - Rozpočet Olomouckého kraje 2020 - rozpočtové změny 
Příloha č.2: Rozpočtové změny č. 594/20 - 598/20 schválené Radou Olomouckého kraje 25.9.2020&amp;R&amp;"Arial,Kurzíva"Strana &amp;P (celkem 102)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8"/>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384</v>
      </c>
    </row>
    <row r="2" spans="1:5" ht="15" customHeight="1" x14ac:dyDescent="0.2">
      <c r="A2" s="219" t="s">
        <v>35</v>
      </c>
      <c r="B2" s="219"/>
      <c r="C2" s="219"/>
      <c r="D2" s="219"/>
      <c r="E2" s="219"/>
    </row>
    <row r="3" spans="1:5" ht="15" customHeight="1" x14ac:dyDescent="0.2">
      <c r="A3" s="219" t="s">
        <v>157</v>
      </c>
      <c r="B3" s="219"/>
      <c r="C3" s="219"/>
      <c r="D3" s="219"/>
      <c r="E3" s="219"/>
    </row>
    <row r="4" spans="1:5" ht="15" customHeight="1" x14ac:dyDescent="0.2">
      <c r="A4" s="216" t="s">
        <v>385</v>
      </c>
      <c r="B4" s="216"/>
      <c r="C4" s="216"/>
      <c r="D4" s="216"/>
      <c r="E4" s="216"/>
    </row>
    <row r="5" spans="1:5" ht="15" customHeight="1" x14ac:dyDescent="0.2">
      <c r="A5" s="216"/>
      <c r="B5" s="216"/>
      <c r="C5" s="216"/>
      <c r="D5" s="216"/>
      <c r="E5" s="216"/>
    </row>
    <row r="6" spans="1:5" ht="15" customHeight="1" x14ac:dyDescent="0.2">
      <c r="A6" s="216"/>
      <c r="B6" s="216"/>
      <c r="C6" s="216"/>
      <c r="D6" s="216"/>
      <c r="E6" s="216"/>
    </row>
    <row r="7" spans="1:5" ht="15" customHeight="1" x14ac:dyDescent="0.2">
      <c r="A7" s="216"/>
      <c r="B7" s="216"/>
      <c r="C7" s="216"/>
      <c r="D7" s="216"/>
      <c r="E7" s="216"/>
    </row>
    <row r="8" spans="1:5" ht="15" customHeight="1" x14ac:dyDescent="0.2">
      <c r="A8" s="216"/>
      <c r="B8" s="216"/>
      <c r="C8" s="216"/>
      <c r="D8" s="216"/>
      <c r="E8" s="216"/>
    </row>
    <row r="9" spans="1:5" ht="15" customHeight="1" x14ac:dyDescent="0.2">
      <c r="A9" s="216"/>
      <c r="B9" s="216"/>
      <c r="C9" s="216"/>
      <c r="D9" s="216"/>
      <c r="E9" s="216"/>
    </row>
    <row r="10" spans="1:5" ht="15" customHeight="1" x14ac:dyDescent="0.2">
      <c r="A10" s="174"/>
      <c r="B10" s="174"/>
      <c r="C10" s="174"/>
      <c r="D10" s="174"/>
      <c r="E10" s="174"/>
    </row>
    <row r="11" spans="1:5" ht="15" customHeight="1" x14ac:dyDescent="0.25">
      <c r="A11" s="54" t="s">
        <v>1</v>
      </c>
      <c r="B11" s="55"/>
      <c r="C11" s="55"/>
      <c r="D11" s="55"/>
      <c r="E11" s="55"/>
    </row>
    <row r="12" spans="1:5" ht="15" customHeight="1" x14ac:dyDescent="0.2">
      <c r="A12" s="56" t="s">
        <v>53</v>
      </c>
      <c r="B12" s="55"/>
      <c r="C12" s="55"/>
      <c r="D12" s="55"/>
      <c r="E12" s="92" t="s">
        <v>54</v>
      </c>
    </row>
    <row r="13" spans="1:5" ht="15" customHeight="1" x14ac:dyDescent="0.25">
      <c r="A13" s="134"/>
      <c r="B13" s="54"/>
      <c r="C13" s="55"/>
      <c r="D13" s="55"/>
      <c r="E13" s="94"/>
    </row>
    <row r="14" spans="1:5" ht="15" customHeight="1" x14ac:dyDescent="0.2">
      <c r="B14" s="62" t="s">
        <v>40</v>
      </c>
      <c r="C14" s="62" t="s">
        <v>41</v>
      </c>
      <c r="D14" s="95" t="s">
        <v>42</v>
      </c>
      <c r="E14" s="62" t="s">
        <v>43</v>
      </c>
    </row>
    <row r="15" spans="1:5" ht="15" customHeight="1" x14ac:dyDescent="0.2">
      <c r="B15" s="209">
        <v>33080</v>
      </c>
      <c r="C15" s="176"/>
      <c r="D15" s="47" t="s">
        <v>44</v>
      </c>
      <c r="E15" s="96">
        <v>9090672</v>
      </c>
    </row>
    <row r="16" spans="1:5" ht="15" customHeight="1" x14ac:dyDescent="0.2">
      <c r="B16" s="133"/>
      <c r="C16" s="77" t="s">
        <v>45</v>
      </c>
      <c r="D16" s="97"/>
      <c r="E16" s="98">
        <f>SUM(E15:E15)</f>
        <v>9090672</v>
      </c>
    </row>
    <row r="17" spans="1:5" ht="15" customHeight="1" x14ac:dyDescent="0.25">
      <c r="A17" s="99"/>
      <c r="B17" s="57"/>
      <c r="C17" s="57"/>
      <c r="D17" s="57"/>
      <c r="E17" s="57"/>
    </row>
    <row r="18" spans="1:5" ht="15" customHeight="1" x14ac:dyDescent="0.25">
      <c r="A18" s="54" t="s">
        <v>16</v>
      </c>
      <c r="B18" s="55"/>
      <c r="C18" s="55"/>
      <c r="D18" s="55"/>
      <c r="E18" s="134"/>
    </row>
    <row r="19" spans="1:5" ht="15" customHeight="1" x14ac:dyDescent="0.2">
      <c r="A19" s="56" t="s">
        <v>53</v>
      </c>
      <c r="B19" s="55"/>
      <c r="C19" s="55"/>
      <c r="D19" s="55"/>
      <c r="E19" s="92" t="s">
        <v>54</v>
      </c>
    </row>
    <row r="20" spans="1:5" ht="15" customHeight="1" x14ac:dyDescent="0.25">
      <c r="A20" s="134"/>
      <c r="B20" s="54"/>
      <c r="C20" s="55"/>
      <c r="D20" s="55"/>
      <c r="E20" s="94"/>
    </row>
    <row r="21" spans="1:5" ht="15" customHeight="1" x14ac:dyDescent="0.2">
      <c r="B21" s="62" t="s">
        <v>40</v>
      </c>
      <c r="C21" s="62" t="s">
        <v>41</v>
      </c>
      <c r="D21" s="95" t="s">
        <v>42</v>
      </c>
      <c r="E21" s="62" t="s">
        <v>43</v>
      </c>
    </row>
    <row r="22" spans="1:5" ht="15" customHeight="1" x14ac:dyDescent="0.2">
      <c r="B22" s="209">
        <v>33080</v>
      </c>
      <c r="C22" s="176"/>
      <c r="D22" s="75" t="s">
        <v>55</v>
      </c>
      <c r="E22" s="96">
        <v>9090672</v>
      </c>
    </row>
    <row r="23" spans="1:5" ht="15" customHeight="1" x14ac:dyDescent="0.2">
      <c r="B23" s="133"/>
      <c r="C23" s="77" t="s">
        <v>45</v>
      </c>
      <c r="D23" s="97"/>
      <c r="E23" s="98">
        <f>SUM(E22:E22)</f>
        <v>9090672</v>
      </c>
    </row>
    <row r="24" spans="1:5" ht="15" customHeight="1" x14ac:dyDescent="0.2"/>
    <row r="25" spans="1:5" ht="15" customHeight="1" x14ac:dyDescent="0.2"/>
    <row r="26" spans="1:5" ht="15" customHeight="1" x14ac:dyDescent="0.25">
      <c r="A26" s="35" t="s">
        <v>386</v>
      </c>
    </row>
    <row r="27" spans="1:5" ht="15" customHeight="1" x14ac:dyDescent="0.2">
      <c r="A27" s="219" t="s">
        <v>35</v>
      </c>
      <c r="B27" s="219"/>
      <c r="C27" s="219"/>
      <c r="D27" s="219"/>
      <c r="E27" s="219"/>
    </row>
    <row r="28" spans="1:5" ht="15" customHeight="1" x14ac:dyDescent="0.2">
      <c r="A28" s="219" t="s">
        <v>157</v>
      </c>
      <c r="B28" s="219"/>
      <c r="C28" s="219"/>
      <c r="D28" s="219"/>
      <c r="E28" s="219"/>
    </row>
    <row r="29" spans="1:5" ht="15" customHeight="1" x14ac:dyDescent="0.2">
      <c r="A29" s="216" t="s">
        <v>387</v>
      </c>
      <c r="B29" s="216"/>
      <c r="C29" s="216"/>
      <c r="D29" s="216"/>
      <c r="E29" s="216"/>
    </row>
    <row r="30" spans="1:5" ht="15" customHeight="1" x14ac:dyDescent="0.2">
      <c r="A30" s="216"/>
      <c r="B30" s="216"/>
      <c r="C30" s="216"/>
      <c r="D30" s="216"/>
      <c r="E30" s="216"/>
    </row>
    <row r="31" spans="1:5" ht="15" customHeight="1" x14ac:dyDescent="0.2">
      <c r="A31" s="216"/>
      <c r="B31" s="216"/>
      <c r="C31" s="216"/>
      <c r="D31" s="216"/>
      <c r="E31" s="216"/>
    </row>
    <row r="32" spans="1:5" ht="15" customHeight="1" x14ac:dyDescent="0.2">
      <c r="A32" s="216"/>
      <c r="B32" s="216"/>
      <c r="C32" s="216"/>
      <c r="D32" s="216"/>
      <c r="E32" s="216"/>
    </row>
    <row r="33" spans="1:5" ht="15" customHeight="1" x14ac:dyDescent="0.2">
      <c r="A33" s="216"/>
      <c r="B33" s="216"/>
      <c r="C33" s="216"/>
      <c r="D33" s="216"/>
      <c r="E33" s="216"/>
    </row>
    <row r="34" spans="1:5" ht="15" customHeight="1" x14ac:dyDescent="0.2">
      <c r="A34" s="216"/>
      <c r="B34" s="216"/>
      <c r="C34" s="216"/>
      <c r="D34" s="216"/>
      <c r="E34" s="216"/>
    </row>
    <row r="35" spans="1:5" ht="15" customHeight="1" x14ac:dyDescent="0.2">
      <c r="A35" s="174"/>
      <c r="B35" s="174"/>
      <c r="C35" s="174"/>
      <c r="D35" s="174"/>
      <c r="E35" s="174"/>
    </row>
    <row r="36" spans="1:5" ht="15" customHeight="1" x14ac:dyDescent="0.25">
      <c r="A36" s="54" t="s">
        <v>1</v>
      </c>
      <c r="B36" s="55"/>
      <c r="C36" s="55"/>
      <c r="D36" s="55"/>
      <c r="E36" s="55"/>
    </row>
    <row r="37" spans="1:5" ht="15" customHeight="1" x14ac:dyDescent="0.2">
      <c r="A37" s="56" t="s">
        <v>53</v>
      </c>
      <c r="B37" s="55"/>
      <c r="C37" s="55"/>
      <c r="D37" s="55"/>
      <c r="E37" s="92" t="s">
        <v>54</v>
      </c>
    </row>
    <row r="38" spans="1:5" ht="15" customHeight="1" x14ac:dyDescent="0.25">
      <c r="A38" s="134"/>
      <c r="B38" s="54"/>
      <c r="C38" s="55"/>
      <c r="D38" s="55"/>
      <c r="E38" s="94"/>
    </row>
    <row r="39" spans="1:5" ht="15" customHeight="1" x14ac:dyDescent="0.2">
      <c r="B39" s="62" t="s">
        <v>40</v>
      </c>
      <c r="C39" s="62" t="s">
        <v>41</v>
      </c>
      <c r="D39" s="95" t="s">
        <v>42</v>
      </c>
      <c r="E39" s="62" t="s">
        <v>43</v>
      </c>
    </row>
    <row r="40" spans="1:5" ht="15" customHeight="1" x14ac:dyDescent="0.2">
      <c r="B40" s="209">
        <v>33079</v>
      </c>
      <c r="C40" s="176"/>
      <c r="D40" s="47" t="s">
        <v>44</v>
      </c>
      <c r="E40" s="96">
        <v>11873964</v>
      </c>
    </row>
    <row r="41" spans="1:5" ht="15" customHeight="1" x14ac:dyDescent="0.2">
      <c r="B41" s="133"/>
      <c r="C41" s="77" t="s">
        <v>45</v>
      </c>
      <c r="D41" s="97"/>
      <c r="E41" s="98">
        <f>SUM(E40:E40)</f>
        <v>11873964</v>
      </c>
    </row>
    <row r="42" spans="1:5" ht="15" customHeight="1" x14ac:dyDescent="0.25">
      <c r="A42" s="99"/>
      <c r="B42" s="57"/>
      <c r="C42" s="57"/>
      <c r="D42" s="57"/>
      <c r="E42" s="57"/>
    </row>
    <row r="43" spans="1:5" ht="15" customHeight="1" x14ac:dyDescent="0.25">
      <c r="A43" s="54" t="s">
        <v>16</v>
      </c>
      <c r="B43" s="55"/>
      <c r="C43" s="55"/>
      <c r="D43" s="55"/>
      <c r="E43" s="134"/>
    </row>
    <row r="44" spans="1:5" ht="15" customHeight="1" x14ac:dyDescent="0.2">
      <c r="A44" s="56" t="s">
        <v>53</v>
      </c>
      <c r="B44" s="55"/>
      <c r="C44" s="55"/>
      <c r="D44" s="55"/>
      <c r="E44" s="92" t="s">
        <v>54</v>
      </c>
    </row>
    <row r="45" spans="1:5" ht="15" customHeight="1" x14ac:dyDescent="0.25">
      <c r="A45" s="134"/>
      <c r="B45" s="54"/>
      <c r="C45" s="55"/>
      <c r="D45" s="55"/>
      <c r="E45" s="94"/>
    </row>
    <row r="46" spans="1:5" ht="15" customHeight="1" x14ac:dyDescent="0.25">
      <c r="A46" s="134"/>
      <c r="B46" s="54"/>
      <c r="C46" s="42" t="s">
        <v>41</v>
      </c>
      <c r="D46" s="73" t="s">
        <v>48</v>
      </c>
      <c r="E46" s="62" t="s">
        <v>43</v>
      </c>
    </row>
    <row r="47" spans="1:5" ht="15" customHeight="1" x14ac:dyDescent="0.25">
      <c r="A47" s="134"/>
      <c r="B47" s="54"/>
      <c r="C47" s="64">
        <v>3111</v>
      </c>
      <c r="D47" s="126" t="s">
        <v>73</v>
      </c>
      <c r="E47" s="123">
        <v>752424</v>
      </c>
    </row>
    <row r="48" spans="1:5" ht="15" customHeight="1" x14ac:dyDescent="0.25">
      <c r="A48" s="134"/>
      <c r="B48" s="54"/>
      <c r="C48" s="64">
        <v>3113</v>
      </c>
      <c r="D48" s="126" t="s">
        <v>73</v>
      </c>
      <c r="E48" s="123">
        <v>10340060</v>
      </c>
    </row>
    <row r="49" spans="1:5" ht="15" customHeight="1" x14ac:dyDescent="0.25">
      <c r="A49" s="134"/>
      <c r="B49" s="54"/>
      <c r="C49" s="64">
        <v>3117</v>
      </c>
      <c r="D49" s="126" t="s">
        <v>73</v>
      </c>
      <c r="E49" s="123">
        <v>673796</v>
      </c>
    </row>
    <row r="50" spans="1:5" ht="15" customHeight="1" x14ac:dyDescent="0.25">
      <c r="A50" s="134"/>
      <c r="B50" s="54"/>
      <c r="C50" s="50" t="s">
        <v>45</v>
      </c>
      <c r="D50" s="103"/>
      <c r="E50" s="52">
        <f>SUM(E47:E49)</f>
        <v>11766280</v>
      </c>
    </row>
    <row r="51" spans="1:5" ht="15" customHeight="1" x14ac:dyDescent="0.25">
      <c r="A51" s="134"/>
      <c r="B51" s="54"/>
      <c r="C51" s="55"/>
      <c r="D51" s="55"/>
      <c r="E51" s="94"/>
    </row>
    <row r="52" spans="1:5" ht="15" customHeight="1" x14ac:dyDescent="0.25">
      <c r="A52" s="134"/>
      <c r="B52" s="54"/>
      <c r="C52" s="55"/>
      <c r="D52" s="55"/>
      <c r="E52" s="94"/>
    </row>
    <row r="53" spans="1:5" ht="15" customHeight="1" x14ac:dyDescent="0.25">
      <c r="A53" s="134"/>
      <c r="B53" s="54"/>
      <c r="C53" s="55"/>
      <c r="D53" s="55"/>
      <c r="E53" s="94"/>
    </row>
    <row r="54" spans="1:5" ht="15" customHeight="1" x14ac:dyDescent="0.2">
      <c r="B54" s="62" t="s">
        <v>40</v>
      </c>
      <c r="C54" s="62" t="s">
        <v>41</v>
      </c>
      <c r="D54" s="95" t="s">
        <v>42</v>
      </c>
      <c r="E54" s="62" t="s">
        <v>43</v>
      </c>
    </row>
    <row r="55" spans="1:5" ht="15" customHeight="1" x14ac:dyDescent="0.2">
      <c r="B55" s="209">
        <v>33079</v>
      </c>
      <c r="C55" s="176"/>
      <c r="D55" s="75" t="s">
        <v>55</v>
      </c>
      <c r="E55" s="96">
        <v>107684</v>
      </c>
    </row>
    <row r="56" spans="1:5" ht="15" customHeight="1" x14ac:dyDescent="0.2">
      <c r="B56" s="133"/>
      <c r="C56" s="77" t="s">
        <v>45</v>
      </c>
      <c r="D56" s="97"/>
      <c r="E56" s="98">
        <f>SUM(E55:E55)</f>
        <v>107684</v>
      </c>
    </row>
    <row r="57" spans="1:5" ht="15" customHeight="1" x14ac:dyDescent="0.2"/>
    <row r="58" spans="1:5" ht="15" customHeight="1" x14ac:dyDescent="0.2"/>
    <row r="59" spans="1:5" ht="15" customHeight="1" x14ac:dyDescent="0.25">
      <c r="A59" s="35" t="s">
        <v>388</v>
      </c>
    </row>
    <row r="60" spans="1:5" ht="15" customHeight="1" x14ac:dyDescent="0.2">
      <c r="A60" s="219" t="s">
        <v>35</v>
      </c>
      <c r="B60" s="219"/>
      <c r="C60" s="219"/>
      <c r="D60" s="219"/>
      <c r="E60" s="219"/>
    </row>
    <row r="61" spans="1:5" ht="15" customHeight="1" x14ac:dyDescent="0.2">
      <c r="A61" s="219" t="s">
        <v>157</v>
      </c>
      <c r="B61" s="219"/>
      <c r="C61" s="219"/>
      <c r="D61" s="219"/>
      <c r="E61" s="219"/>
    </row>
    <row r="62" spans="1:5" ht="15" customHeight="1" x14ac:dyDescent="0.2">
      <c r="A62" s="216" t="s">
        <v>389</v>
      </c>
      <c r="B62" s="216"/>
      <c r="C62" s="216"/>
      <c r="D62" s="216"/>
      <c r="E62" s="216"/>
    </row>
    <row r="63" spans="1:5" ht="15" customHeight="1" x14ac:dyDescent="0.2">
      <c r="A63" s="216"/>
      <c r="B63" s="216"/>
      <c r="C63" s="216"/>
      <c r="D63" s="216"/>
      <c r="E63" s="216"/>
    </row>
    <row r="64" spans="1:5" ht="15" customHeight="1" x14ac:dyDescent="0.2">
      <c r="A64" s="216"/>
      <c r="B64" s="216"/>
      <c r="C64" s="216"/>
      <c r="D64" s="216"/>
      <c r="E64" s="216"/>
    </row>
    <row r="65" spans="1:5" ht="15" customHeight="1" x14ac:dyDescent="0.2">
      <c r="A65" s="216"/>
      <c r="B65" s="216"/>
      <c r="C65" s="216"/>
      <c r="D65" s="216"/>
      <c r="E65" s="216"/>
    </row>
    <row r="66" spans="1:5" ht="15" customHeight="1" x14ac:dyDescent="0.2">
      <c r="A66" s="216"/>
      <c r="B66" s="216"/>
      <c r="C66" s="216"/>
      <c r="D66" s="216"/>
      <c r="E66" s="216"/>
    </row>
    <row r="67" spans="1:5" ht="15" customHeight="1" x14ac:dyDescent="0.2">
      <c r="A67" s="216"/>
      <c r="B67" s="216"/>
      <c r="C67" s="216"/>
      <c r="D67" s="216"/>
      <c r="E67" s="216"/>
    </row>
    <row r="68" spans="1:5" ht="15" customHeight="1" x14ac:dyDescent="0.2">
      <c r="A68" s="174"/>
      <c r="B68" s="174"/>
      <c r="C68" s="174"/>
      <c r="D68" s="174"/>
      <c r="E68" s="174"/>
    </row>
    <row r="69" spans="1:5" ht="15" customHeight="1" x14ac:dyDescent="0.25">
      <c r="A69" s="54" t="s">
        <v>1</v>
      </c>
      <c r="B69" s="55"/>
      <c r="C69" s="55"/>
      <c r="D69" s="55"/>
      <c r="E69" s="55"/>
    </row>
    <row r="70" spans="1:5" ht="15" customHeight="1" x14ac:dyDescent="0.2">
      <c r="A70" s="56" t="s">
        <v>53</v>
      </c>
      <c r="B70" s="55"/>
      <c r="C70" s="55"/>
      <c r="D70" s="55"/>
      <c r="E70" s="92" t="s">
        <v>54</v>
      </c>
    </row>
    <row r="71" spans="1:5" ht="15" customHeight="1" x14ac:dyDescent="0.25">
      <c r="A71" s="134"/>
      <c r="B71" s="54"/>
      <c r="C71" s="55"/>
      <c r="D71" s="55"/>
      <c r="E71" s="94"/>
    </row>
    <row r="72" spans="1:5" ht="15" customHeight="1" x14ac:dyDescent="0.2">
      <c r="B72" s="62" t="s">
        <v>40</v>
      </c>
      <c r="C72" s="62" t="s">
        <v>41</v>
      </c>
      <c r="D72" s="95" t="s">
        <v>42</v>
      </c>
      <c r="E72" s="62" t="s">
        <v>43</v>
      </c>
    </row>
    <row r="73" spans="1:5" ht="15" customHeight="1" x14ac:dyDescent="0.2">
      <c r="B73" s="209">
        <v>33079</v>
      </c>
      <c r="C73" s="176"/>
      <c r="D73" s="47" t="s">
        <v>44</v>
      </c>
      <c r="E73" s="96">
        <v>4556498</v>
      </c>
    </row>
    <row r="74" spans="1:5" ht="15" customHeight="1" x14ac:dyDescent="0.2">
      <c r="B74" s="133"/>
      <c r="C74" s="77" t="s">
        <v>45</v>
      </c>
      <c r="D74" s="97"/>
      <c r="E74" s="98">
        <f>SUM(E73:E73)</f>
        <v>4556498</v>
      </c>
    </row>
    <row r="75" spans="1:5" ht="15" customHeight="1" x14ac:dyDescent="0.25">
      <c r="A75" s="99"/>
      <c r="B75" s="57"/>
      <c r="C75" s="57"/>
      <c r="D75" s="57"/>
      <c r="E75" s="57"/>
    </row>
    <row r="76" spans="1:5" ht="15" customHeight="1" x14ac:dyDescent="0.25">
      <c r="A76" s="54" t="s">
        <v>16</v>
      </c>
      <c r="B76" s="55"/>
      <c r="C76" s="55"/>
      <c r="D76" s="55"/>
      <c r="E76" s="134"/>
    </row>
    <row r="77" spans="1:5" ht="15" customHeight="1" x14ac:dyDescent="0.2">
      <c r="A77" s="56" t="s">
        <v>53</v>
      </c>
      <c r="B77" s="55"/>
      <c r="C77" s="55"/>
      <c r="D77" s="55"/>
      <c r="E77" s="92" t="s">
        <v>54</v>
      </c>
    </row>
    <row r="78" spans="1:5" ht="15" customHeight="1" x14ac:dyDescent="0.25">
      <c r="A78" s="134"/>
      <c r="B78" s="54"/>
      <c r="C78" s="55"/>
      <c r="D78" s="55"/>
      <c r="E78" s="94"/>
    </row>
    <row r="79" spans="1:5" ht="15" customHeight="1" x14ac:dyDescent="0.25">
      <c r="A79" s="134"/>
      <c r="B79" s="54"/>
      <c r="C79" s="42" t="s">
        <v>41</v>
      </c>
      <c r="D79" s="73" t="s">
        <v>48</v>
      </c>
      <c r="E79" s="62" t="s">
        <v>43</v>
      </c>
    </row>
    <row r="80" spans="1:5" ht="15" customHeight="1" x14ac:dyDescent="0.25">
      <c r="A80" s="134"/>
      <c r="B80" s="54"/>
      <c r="C80" s="64">
        <v>3121</v>
      </c>
      <c r="D80" s="126" t="s">
        <v>73</v>
      </c>
      <c r="E80" s="123">
        <v>272609</v>
      </c>
    </row>
    <row r="81" spans="1:5" ht="15" customHeight="1" x14ac:dyDescent="0.25">
      <c r="A81" s="134"/>
      <c r="B81" s="54"/>
      <c r="C81" s="50" t="s">
        <v>45</v>
      </c>
      <c r="D81" s="103"/>
      <c r="E81" s="52">
        <f>SUM(E80:E80)</f>
        <v>272609</v>
      </c>
    </row>
    <row r="82" spans="1:5" ht="15" customHeight="1" x14ac:dyDescent="0.25">
      <c r="A82" s="134"/>
      <c r="B82" s="54"/>
      <c r="C82" s="55"/>
      <c r="D82" s="55"/>
      <c r="E82" s="94"/>
    </row>
    <row r="83" spans="1:5" ht="15" customHeight="1" x14ac:dyDescent="0.2">
      <c r="B83" s="62" t="s">
        <v>40</v>
      </c>
      <c r="C83" s="62" t="s">
        <v>41</v>
      </c>
      <c r="D83" s="95" t="s">
        <v>42</v>
      </c>
      <c r="E83" s="62" t="s">
        <v>43</v>
      </c>
    </row>
    <row r="84" spans="1:5" ht="15" customHeight="1" x14ac:dyDescent="0.2">
      <c r="B84" s="209">
        <v>33079</v>
      </c>
      <c r="C84" s="176"/>
      <c r="D84" s="75" t="s">
        <v>55</v>
      </c>
      <c r="E84" s="96">
        <v>4283889</v>
      </c>
    </row>
    <row r="85" spans="1:5" ht="15" customHeight="1" x14ac:dyDescent="0.2">
      <c r="B85" s="133"/>
      <c r="C85" s="77" t="s">
        <v>45</v>
      </c>
      <c r="D85" s="97"/>
      <c r="E85" s="98">
        <f>SUM(E84:E84)</f>
        <v>4283889</v>
      </c>
    </row>
    <row r="86" spans="1:5" ht="15" customHeight="1" x14ac:dyDescent="0.2"/>
    <row r="87" spans="1:5" ht="15" customHeight="1" x14ac:dyDescent="0.2"/>
    <row r="88" spans="1:5" ht="15" customHeight="1" x14ac:dyDescent="0.25">
      <c r="A88" s="35" t="s">
        <v>390</v>
      </c>
    </row>
    <row r="89" spans="1:5" ht="15" customHeight="1" x14ac:dyDescent="0.2">
      <c r="A89" s="219" t="s">
        <v>35</v>
      </c>
      <c r="B89" s="219"/>
      <c r="C89" s="219"/>
      <c r="D89" s="219"/>
      <c r="E89" s="219"/>
    </row>
    <row r="90" spans="1:5" ht="15" customHeight="1" x14ac:dyDescent="0.2">
      <c r="A90" s="219" t="s">
        <v>391</v>
      </c>
      <c r="B90" s="219"/>
      <c r="C90" s="219"/>
      <c r="D90" s="219"/>
      <c r="E90" s="219"/>
    </row>
    <row r="91" spans="1:5" ht="15" customHeight="1" x14ac:dyDescent="0.2">
      <c r="A91" s="216" t="s">
        <v>392</v>
      </c>
      <c r="B91" s="216"/>
      <c r="C91" s="216"/>
      <c r="D91" s="216"/>
      <c r="E91" s="216"/>
    </row>
    <row r="92" spans="1:5" ht="15" customHeight="1" x14ac:dyDescent="0.2">
      <c r="A92" s="216"/>
      <c r="B92" s="216"/>
      <c r="C92" s="216"/>
      <c r="D92" s="216"/>
      <c r="E92" s="216"/>
    </row>
    <row r="93" spans="1:5" ht="15" customHeight="1" x14ac:dyDescent="0.2">
      <c r="A93" s="216"/>
      <c r="B93" s="216"/>
      <c r="C93" s="216"/>
      <c r="D93" s="216"/>
      <c r="E93" s="216"/>
    </row>
    <row r="94" spans="1:5" ht="15" customHeight="1" x14ac:dyDescent="0.2">
      <c r="A94" s="216"/>
      <c r="B94" s="216"/>
      <c r="C94" s="216"/>
      <c r="D94" s="216"/>
      <c r="E94" s="216"/>
    </row>
    <row r="95" spans="1:5" ht="15" customHeight="1" x14ac:dyDescent="0.2">
      <c r="A95" s="216"/>
      <c r="B95" s="216"/>
      <c r="C95" s="216"/>
      <c r="D95" s="216"/>
      <c r="E95" s="216"/>
    </row>
    <row r="96" spans="1:5" ht="15" customHeight="1" x14ac:dyDescent="0.2">
      <c r="A96" s="216"/>
      <c r="B96" s="216"/>
      <c r="C96" s="216"/>
      <c r="D96" s="216"/>
      <c r="E96" s="216"/>
    </row>
    <row r="97" spans="1:5" ht="15" customHeight="1" x14ac:dyDescent="0.2">
      <c r="A97" s="174"/>
      <c r="B97" s="174"/>
      <c r="C97" s="174"/>
      <c r="D97" s="174"/>
      <c r="E97" s="174"/>
    </row>
    <row r="98" spans="1:5" ht="15" customHeight="1" x14ac:dyDescent="0.25">
      <c r="A98" s="54" t="s">
        <v>1</v>
      </c>
      <c r="B98" s="55"/>
      <c r="C98" s="55"/>
      <c r="D98" s="55"/>
      <c r="E98" s="55"/>
    </row>
    <row r="99" spans="1:5" ht="15" customHeight="1" x14ac:dyDescent="0.2">
      <c r="A99" s="39" t="s">
        <v>38</v>
      </c>
      <c r="B99" s="38"/>
      <c r="C99" s="38"/>
      <c r="D99" s="38"/>
      <c r="E99" s="40" t="s">
        <v>39</v>
      </c>
    </row>
    <row r="100" spans="1:5" ht="15" customHeight="1" x14ac:dyDescent="0.25">
      <c r="A100" s="58"/>
      <c r="B100" s="54"/>
      <c r="C100" s="55"/>
      <c r="D100" s="55"/>
      <c r="E100" s="94"/>
    </row>
    <row r="101" spans="1:5" ht="15" customHeight="1" x14ac:dyDescent="0.2">
      <c r="B101" s="62" t="s">
        <v>40</v>
      </c>
      <c r="C101" s="62" t="s">
        <v>41</v>
      </c>
      <c r="D101" s="95" t="s">
        <v>42</v>
      </c>
      <c r="E101" s="44" t="s">
        <v>43</v>
      </c>
    </row>
    <row r="102" spans="1:5" ht="15" customHeight="1" x14ac:dyDescent="0.2">
      <c r="B102" s="81">
        <v>35442</v>
      </c>
      <c r="C102" s="74"/>
      <c r="D102" s="47" t="s">
        <v>44</v>
      </c>
      <c r="E102" s="96">
        <v>5219236.72</v>
      </c>
    </row>
    <row r="103" spans="1:5" ht="15" customHeight="1" x14ac:dyDescent="0.2">
      <c r="B103" s="76"/>
      <c r="C103" s="77" t="s">
        <v>45</v>
      </c>
      <c r="D103" s="97"/>
      <c r="E103" s="98">
        <f>SUM(E102:E102)</f>
        <v>5219236.72</v>
      </c>
    </row>
    <row r="104" spans="1:5" ht="15" customHeight="1" x14ac:dyDescent="0.2"/>
    <row r="105" spans="1:5" ht="15" customHeight="1" x14ac:dyDescent="0.2"/>
    <row r="106" spans="1:5" ht="15" customHeight="1" x14ac:dyDescent="0.25">
      <c r="A106" s="54" t="s">
        <v>16</v>
      </c>
      <c r="B106" s="55"/>
      <c r="C106" s="55"/>
      <c r="D106" s="55"/>
      <c r="E106" s="58"/>
    </row>
    <row r="107" spans="1:5" ht="15" customHeight="1" x14ac:dyDescent="0.2">
      <c r="A107" s="39" t="s">
        <v>215</v>
      </c>
      <c r="B107" s="127"/>
      <c r="E107" t="s">
        <v>216</v>
      </c>
    </row>
    <row r="108" spans="1:5" ht="15" customHeight="1" x14ac:dyDescent="0.25">
      <c r="A108" s="58"/>
      <c r="B108" s="54"/>
      <c r="C108" s="55"/>
      <c r="D108" s="55"/>
      <c r="E108" s="94"/>
    </row>
    <row r="109" spans="1:5" ht="15" customHeight="1" x14ac:dyDescent="0.2">
      <c r="B109" s="62" t="s">
        <v>40</v>
      </c>
      <c r="C109" s="62" t="s">
        <v>41</v>
      </c>
      <c r="D109" s="95" t="s">
        <v>42</v>
      </c>
      <c r="E109" s="62" t="s">
        <v>43</v>
      </c>
    </row>
    <row r="110" spans="1:5" ht="15" customHeight="1" x14ac:dyDescent="0.2">
      <c r="B110" s="209">
        <v>35442</v>
      </c>
      <c r="C110" s="176"/>
      <c r="D110" s="47" t="s">
        <v>55</v>
      </c>
      <c r="E110" s="96">
        <v>5219236.72</v>
      </c>
    </row>
    <row r="111" spans="1:5" ht="15" customHeight="1" x14ac:dyDescent="0.2">
      <c r="B111" s="133"/>
      <c r="C111" s="77" t="s">
        <v>45</v>
      </c>
      <c r="D111" s="97"/>
      <c r="E111" s="98">
        <f>SUM(E110:E110)</f>
        <v>5219236.72</v>
      </c>
    </row>
    <row r="112" spans="1:5" ht="15" customHeight="1" x14ac:dyDescent="0.2"/>
    <row r="113" spans="1:5" ht="15" customHeight="1" x14ac:dyDescent="0.2"/>
    <row r="114" spans="1:5" ht="15" customHeight="1" x14ac:dyDescent="0.25">
      <c r="A114" s="35" t="s">
        <v>393</v>
      </c>
    </row>
    <row r="115" spans="1:5" ht="15" customHeight="1" x14ac:dyDescent="0.2">
      <c r="A115" s="219" t="s">
        <v>35</v>
      </c>
      <c r="B115" s="219"/>
      <c r="C115" s="219"/>
      <c r="D115" s="219"/>
      <c r="E115" s="219"/>
    </row>
    <row r="116" spans="1:5" ht="15" customHeight="1" x14ac:dyDescent="0.2">
      <c r="A116" s="219" t="s">
        <v>391</v>
      </c>
      <c r="B116" s="219"/>
      <c r="C116" s="219"/>
      <c r="D116" s="219"/>
      <c r="E116" s="219"/>
    </row>
    <row r="117" spans="1:5" ht="15" customHeight="1" x14ac:dyDescent="0.2">
      <c r="A117" s="216" t="s">
        <v>394</v>
      </c>
      <c r="B117" s="216"/>
      <c r="C117" s="216"/>
      <c r="D117" s="216"/>
      <c r="E117" s="216"/>
    </row>
    <row r="118" spans="1:5" ht="15" customHeight="1" x14ac:dyDescent="0.2">
      <c r="A118" s="216"/>
      <c r="B118" s="216"/>
      <c r="C118" s="216"/>
      <c r="D118" s="216"/>
      <c r="E118" s="216"/>
    </row>
    <row r="119" spans="1:5" ht="15" customHeight="1" x14ac:dyDescent="0.2">
      <c r="A119" s="216"/>
      <c r="B119" s="216"/>
      <c r="C119" s="216"/>
      <c r="D119" s="216"/>
      <c r="E119" s="216"/>
    </row>
    <row r="120" spans="1:5" ht="15" customHeight="1" x14ac:dyDescent="0.2">
      <c r="A120" s="216"/>
      <c r="B120" s="216"/>
      <c r="C120" s="216"/>
      <c r="D120" s="216"/>
      <c r="E120" s="216"/>
    </row>
    <row r="121" spans="1:5" ht="15" customHeight="1" x14ac:dyDescent="0.2">
      <c r="A121" s="216"/>
      <c r="B121" s="216"/>
      <c r="C121" s="216"/>
      <c r="D121" s="216"/>
      <c r="E121" s="216"/>
    </row>
    <row r="122" spans="1:5" ht="15" customHeight="1" x14ac:dyDescent="0.2">
      <c r="A122" s="216"/>
      <c r="B122" s="216"/>
      <c r="C122" s="216"/>
      <c r="D122" s="216"/>
      <c r="E122" s="216"/>
    </row>
    <row r="123" spans="1:5" ht="15" customHeight="1" x14ac:dyDescent="0.2">
      <c r="A123" s="174"/>
      <c r="B123" s="174"/>
      <c r="C123" s="174"/>
      <c r="D123" s="174"/>
      <c r="E123" s="174"/>
    </row>
    <row r="124" spans="1:5" ht="15" customHeight="1" x14ac:dyDescent="0.25">
      <c r="A124" s="54" t="s">
        <v>1</v>
      </c>
      <c r="B124" s="55"/>
      <c r="C124" s="55"/>
      <c r="D124" s="55"/>
      <c r="E124" s="55"/>
    </row>
    <row r="125" spans="1:5" ht="15" customHeight="1" x14ac:dyDescent="0.2">
      <c r="A125" s="39" t="s">
        <v>38</v>
      </c>
      <c r="B125" s="38"/>
      <c r="C125" s="38"/>
      <c r="D125" s="38"/>
      <c r="E125" s="40" t="s">
        <v>39</v>
      </c>
    </row>
    <row r="126" spans="1:5" ht="15" customHeight="1" x14ac:dyDescent="0.25">
      <c r="A126" s="58"/>
      <c r="B126" s="54"/>
      <c r="C126" s="55"/>
      <c r="D126" s="55"/>
      <c r="E126" s="94"/>
    </row>
    <row r="127" spans="1:5" ht="15" customHeight="1" x14ac:dyDescent="0.2">
      <c r="B127" s="62" t="s">
        <v>40</v>
      </c>
      <c r="C127" s="62" t="s">
        <v>41</v>
      </c>
      <c r="D127" s="95" t="s">
        <v>42</v>
      </c>
      <c r="E127" s="44" t="s">
        <v>43</v>
      </c>
    </row>
    <row r="128" spans="1:5" ht="15" customHeight="1" x14ac:dyDescent="0.2">
      <c r="B128" s="81">
        <v>35442</v>
      </c>
      <c r="C128" s="74"/>
      <c r="D128" s="47" t="s">
        <v>44</v>
      </c>
      <c r="E128" s="96">
        <v>27338392.620000001</v>
      </c>
    </row>
    <row r="129" spans="1:5" ht="15" customHeight="1" x14ac:dyDescent="0.2">
      <c r="B129" s="76"/>
      <c r="C129" s="77" t="s">
        <v>45</v>
      </c>
      <c r="D129" s="97"/>
      <c r="E129" s="98">
        <f>SUM(E128:E128)</f>
        <v>27338392.620000001</v>
      </c>
    </row>
    <row r="130" spans="1:5" ht="15" customHeight="1" x14ac:dyDescent="0.2"/>
    <row r="131" spans="1:5" ht="15" customHeight="1" x14ac:dyDescent="0.25">
      <c r="A131" s="54" t="s">
        <v>16</v>
      </c>
      <c r="B131" s="55"/>
      <c r="C131" s="55"/>
      <c r="D131" s="55"/>
      <c r="E131" s="58"/>
    </row>
    <row r="132" spans="1:5" ht="15" customHeight="1" x14ac:dyDescent="0.2">
      <c r="A132" s="39" t="s">
        <v>215</v>
      </c>
      <c r="B132" s="127"/>
      <c r="E132" t="s">
        <v>216</v>
      </c>
    </row>
    <row r="133" spans="1:5" ht="15" customHeight="1" x14ac:dyDescent="0.25">
      <c r="A133" s="58"/>
      <c r="B133" s="54"/>
      <c r="C133" s="55"/>
      <c r="D133" s="55"/>
      <c r="E133" s="94"/>
    </row>
    <row r="134" spans="1:5" ht="15" customHeight="1" x14ac:dyDescent="0.2">
      <c r="B134" s="62" t="s">
        <v>40</v>
      </c>
      <c r="C134" s="62" t="s">
        <v>41</v>
      </c>
      <c r="D134" s="95" t="s">
        <v>42</v>
      </c>
      <c r="E134" s="62" t="s">
        <v>43</v>
      </c>
    </row>
    <row r="135" spans="1:5" ht="15" customHeight="1" x14ac:dyDescent="0.2">
      <c r="B135" s="209">
        <v>35442</v>
      </c>
      <c r="C135" s="176"/>
      <c r="D135" s="47" t="s">
        <v>55</v>
      </c>
      <c r="E135" s="96">
        <v>27338392.620000001</v>
      </c>
    </row>
    <row r="136" spans="1:5" ht="15" customHeight="1" x14ac:dyDescent="0.2">
      <c r="B136" s="133"/>
      <c r="C136" s="77" t="s">
        <v>45</v>
      </c>
      <c r="D136" s="97"/>
      <c r="E136" s="98">
        <f>SUM(E135:E135)</f>
        <v>27338392.620000001</v>
      </c>
    </row>
    <row r="137" spans="1:5" ht="15" customHeight="1" x14ac:dyDescent="0.2"/>
    <row r="138" spans="1:5" ht="15" customHeight="1" x14ac:dyDescent="0.2"/>
    <row r="139" spans="1:5" ht="15" customHeight="1" x14ac:dyDescent="0.25">
      <c r="A139" s="35" t="s">
        <v>395</v>
      </c>
    </row>
    <row r="140" spans="1:5" ht="15" customHeight="1" x14ac:dyDescent="0.2">
      <c r="A140" s="219" t="s">
        <v>35</v>
      </c>
      <c r="B140" s="219"/>
      <c r="C140" s="219"/>
      <c r="D140" s="219"/>
      <c r="E140" s="219"/>
    </row>
    <row r="141" spans="1:5" ht="15" customHeight="1" x14ac:dyDescent="0.2">
      <c r="A141" s="216" t="s">
        <v>396</v>
      </c>
      <c r="B141" s="216"/>
      <c r="C141" s="216"/>
      <c r="D141" s="216"/>
      <c r="E141" s="216"/>
    </row>
    <row r="142" spans="1:5" ht="15" customHeight="1" x14ac:dyDescent="0.2">
      <c r="A142" s="216"/>
      <c r="B142" s="216"/>
      <c r="C142" s="216"/>
      <c r="D142" s="216"/>
      <c r="E142" s="216"/>
    </row>
    <row r="143" spans="1:5" ht="15" customHeight="1" x14ac:dyDescent="0.2">
      <c r="A143" s="216"/>
      <c r="B143" s="216"/>
      <c r="C143" s="216"/>
      <c r="D143" s="216"/>
      <c r="E143" s="216"/>
    </row>
    <row r="144" spans="1:5" ht="15" customHeight="1" x14ac:dyDescent="0.2">
      <c r="A144" s="216"/>
      <c r="B144" s="216"/>
      <c r="C144" s="216"/>
      <c r="D144" s="216"/>
      <c r="E144" s="216"/>
    </row>
    <row r="145" spans="1:5" ht="15" customHeight="1" x14ac:dyDescent="0.2">
      <c r="A145" s="216"/>
      <c r="B145" s="216"/>
      <c r="C145" s="216"/>
      <c r="D145" s="216"/>
      <c r="E145" s="216"/>
    </row>
    <row r="146" spans="1:5" ht="15" customHeight="1" x14ac:dyDescent="0.2">
      <c r="A146" s="216"/>
      <c r="B146" s="216"/>
      <c r="C146" s="216"/>
      <c r="D146" s="216"/>
      <c r="E146" s="216"/>
    </row>
    <row r="147" spans="1:5" ht="15" customHeight="1" x14ac:dyDescent="0.2">
      <c r="A147" s="216"/>
      <c r="B147" s="216"/>
      <c r="C147" s="216"/>
      <c r="D147" s="216"/>
      <c r="E147" s="216"/>
    </row>
    <row r="148" spans="1:5" ht="15" customHeight="1" x14ac:dyDescent="0.2">
      <c r="A148" s="163"/>
      <c r="B148" s="164"/>
      <c r="C148" s="163"/>
      <c r="D148" s="163"/>
      <c r="E148" s="163"/>
    </row>
    <row r="149" spans="1:5" ht="15" customHeight="1" x14ac:dyDescent="0.25">
      <c r="A149" s="54" t="s">
        <v>1</v>
      </c>
      <c r="B149" s="68"/>
      <c r="C149" s="55"/>
      <c r="D149" s="55"/>
      <c r="E149" s="55"/>
    </row>
    <row r="150" spans="1:5" ht="15" customHeight="1" x14ac:dyDescent="0.2">
      <c r="A150" s="56" t="s">
        <v>104</v>
      </c>
      <c r="B150" s="55"/>
      <c r="C150" s="55"/>
      <c r="D150" s="55"/>
      <c r="E150" s="92" t="s">
        <v>234</v>
      </c>
    </row>
    <row r="151" spans="1:5" ht="15" customHeight="1" x14ac:dyDescent="0.25">
      <c r="A151" s="53"/>
      <c r="B151" s="69"/>
      <c r="C151" s="38"/>
      <c r="D151" s="38"/>
      <c r="E151" s="41"/>
    </row>
    <row r="152" spans="1:5" ht="15" customHeight="1" x14ac:dyDescent="0.2">
      <c r="B152" s="42" t="s">
        <v>40</v>
      </c>
      <c r="C152" s="42" t="s">
        <v>41</v>
      </c>
      <c r="D152" s="43" t="s">
        <v>42</v>
      </c>
      <c r="E152" s="44" t="s">
        <v>43</v>
      </c>
    </row>
    <row r="153" spans="1:5" ht="15" customHeight="1" x14ac:dyDescent="0.2">
      <c r="B153" s="161">
        <v>106515974</v>
      </c>
      <c r="C153" s="46"/>
      <c r="D153" s="122" t="s">
        <v>162</v>
      </c>
      <c r="E153" s="96">
        <v>5253302.1900000004</v>
      </c>
    </row>
    <row r="154" spans="1:5" ht="15" customHeight="1" x14ac:dyDescent="0.2">
      <c r="B154" s="71"/>
      <c r="C154" s="50" t="s">
        <v>45</v>
      </c>
      <c r="D154" s="51"/>
      <c r="E154" s="52">
        <f>SUM(E153:E153)</f>
        <v>5253302.1900000004</v>
      </c>
    </row>
    <row r="155" spans="1:5" ht="15" customHeight="1" x14ac:dyDescent="0.2"/>
    <row r="156" spans="1:5" ht="15" customHeight="1" x14ac:dyDescent="0.2"/>
    <row r="157" spans="1:5" ht="15" customHeight="1" x14ac:dyDescent="0.2"/>
    <row r="158" spans="1:5" ht="15" customHeight="1" x14ac:dyDescent="0.25">
      <c r="A158" s="37" t="s">
        <v>16</v>
      </c>
      <c r="B158" s="38"/>
      <c r="C158" s="38"/>
      <c r="D158" s="38"/>
      <c r="E158" s="38"/>
    </row>
    <row r="159" spans="1:5" ht="15" customHeight="1" x14ac:dyDescent="0.2">
      <c r="A159" s="39" t="s">
        <v>38</v>
      </c>
      <c r="B159" s="38"/>
      <c r="C159" s="38"/>
      <c r="D159" s="38"/>
      <c r="E159" s="40" t="s">
        <v>39</v>
      </c>
    </row>
    <row r="160" spans="1:5" ht="15" customHeight="1" x14ac:dyDescent="0.2"/>
    <row r="161" spans="1:5" ht="15" customHeight="1" x14ac:dyDescent="0.2">
      <c r="C161" s="42" t="s">
        <v>41</v>
      </c>
      <c r="D161" s="43" t="s">
        <v>42</v>
      </c>
      <c r="E161" s="44" t="s">
        <v>43</v>
      </c>
    </row>
    <row r="162" spans="1:5" ht="15" customHeight="1" x14ac:dyDescent="0.2">
      <c r="C162" s="139"/>
      <c r="D162" s="122" t="s">
        <v>134</v>
      </c>
      <c r="E162" s="96">
        <v>5253302.1900000004</v>
      </c>
    </row>
    <row r="163" spans="1:5" ht="15" customHeight="1" x14ac:dyDescent="0.2">
      <c r="C163" s="50" t="s">
        <v>45</v>
      </c>
      <c r="D163" s="51"/>
      <c r="E163" s="52">
        <f>SUM(E162:E162)</f>
        <v>5253302.1900000004</v>
      </c>
    </row>
    <row r="164" spans="1:5" ht="15" customHeight="1" x14ac:dyDescent="0.2"/>
    <row r="165" spans="1:5" ht="15" customHeight="1" x14ac:dyDescent="0.2"/>
    <row r="166" spans="1:5" ht="15" customHeight="1" x14ac:dyDescent="0.25">
      <c r="A166" s="35" t="s">
        <v>397</v>
      </c>
    </row>
    <row r="167" spans="1:5" ht="15" customHeight="1" x14ac:dyDescent="0.2">
      <c r="A167" s="224" t="s">
        <v>35</v>
      </c>
      <c r="B167" s="224"/>
      <c r="C167" s="224"/>
      <c r="D167" s="224"/>
      <c r="E167" s="224"/>
    </row>
    <row r="168" spans="1:5" ht="15" customHeight="1" x14ac:dyDescent="0.2">
      <c r="A168" s="219" t="s">
        <v>398</v>
      </c>
      <c r="B168" s="219"/>
      <c r="C168" s="219"/>
      <c r="D168" s="219"/>
      <c r="E168" s="219"/>
    </row>
    <row r="169" spans="1:5" ht="15" customHeight="1" x14ac:dyDescent="0.2">
      <c r="A169" s="216" t="s">
        <v>399</v>
      </c>
      <c r="B169" s="216"/>
      <c r="C169" s="216"/>
      <c r="D169" s="216"/>
      <c r="E169" s="216"/>
    </row>
    <row r="170" spans="1:5" ht="15" customHeight="1" x14ac:dyDescent="0.2">
      <c r="A170" s="216"/>
      <c r="B170" s="216"/>
      <c r="C170" s="216"/>
      <c r="D170" s="216"/>
      <c r="E170" s="216"/>
    </row>
    <row r="171" spans="1:5" ht="15" customHeight="1" x14ac:dyDescent="0.2">
      <c r="A171" s="216"/>
      <c r="B171" s="216"/>
      <c r="C171" s="216"/>
      <c r="D171" s="216"/>
      <c r="E171" s="216"/>
    </row>
    <row r="172" spans="1:5" ht="15" customHeight="1" x14ac:dyDescent="0.2">
      <c r="A172" s="216"/>
      <c r="B172" s="216"/>
      <c r="C172" s="216"/>
      <c r="D172" s="216"/>
      <c r="E172" s="216"/>
    </row>
    <row r="173" spans="1:5" ht="15" customHeight="1" x14ac:dyDescent="0.2">
      <c r="A173" s="216"/>
      <c r="B173" s="216"/>
      <c r="C173" s="216"/>
      <c r="D173" s="216"/>
      <c r="E173" s="216"/>
    </row>
    <row r="174" spans="1:5" ht="15" customHeight="1" x14ac:dyDescent="0.2">
      <c r="A174" s="216"/>
      <c r="B174" s="216"/>
      <c r="C174" s="216"/>
      <c r="D174" s="216"/>
      <c r="E174" s="216"/>
    </row>
    <row r="175" spans="1:5" ht="15" customHeight="1" x14ac:dyDescent="0.2">
      <c r="A175" s="216"/>
      <c r="B175" s="216"/>
      <c r="C175" s="216"/>
      <c r="D175" s="216"/>
      <c r="E175" s="216"/>
    </row>
    <row r="176" spans="1:5" ht="15" customHeight="1" x14ac:dyDescent="0.2"/>
    <row r="177" spans="1:5" ht="15" customHeight="1" x14ac:dyDescent="0.25">
      <c r="A177" s="54" t="s">
        <v>1</v>
      </c>
      <c r="B177" s="38"/>
      <c r="C177" s="38"/>
      <c r="D177" s="38"/>
      <c r="E177" s="38"/>
    </row>
    <row r="178" spans="1:5" ht="15" customHeight="1" x14ac:dyDescent="0.2">
      <c r="A178" s="157" t="s">
        <v>159</v>
      </c>
      <c r="B178" s="38"/>
      <c r="C178" s="38"/>
      <c r="D178" s="38"/>
      <c r="E178" s="40" t="s">
        <v>400</v>
      </c>
    </row>
    <row r="179" spans="1:5" ht="15" customHeight="1" x14ac:dyDescent="0.25">
      <c r="A179" s="37"/>
      <c r="B179" s="53"/>
      <c r="C179" s="38"/>
      <c r="D179" s="38"/>
      <c r="E179" s="41"/>
    </row>
    <row r="180" spans="1:5" ht="15" customHeight="1" x14ac:dyDescent="0.2">
      <c r="B180" s="42" t="s">
        <v>40</v>
      </c>
      <c r="C180" s="42" t="s">
        <v>41</v>
      </c>
      <c r="D180" s="43" t="s">
        <v>42</v>
      </c>
      <c r="E180" s="62" t="s">
        <v>43</v>
      </c>
    </row>
    <row r="181" spans="1:5" ht="15" customHeight="1" x14ac:dyDescent="0.2">
      <c r="B181" s="158">
        <v>106515974</v>
      </c>
      <c r="C181" s="64"/>
      <c r="D181" s="90" t="s">
        <v>162</v>
      </c>
      <c r="E181" s="123">
        <v>19987232.329999998</v>
      </c>
    </row>
    <row r="182" spans="1:5" ht="15" customHeight="1" x14ac:dyDescent="0.2">
      <c r="B182" s="70"/>
      <c r="C182" s="50" t="s">
        <v>45</v>
      </c>
      <c r="D182" s="51"/>
      <c r="E182" s="52">
        <f>SUM(E181:E181)</f>
        <v>19987232.329999998</v>
      </c>
    </row>
    <row r="183" spans="1:5" ht="15" customHeight="1" x14ac:dyDescent="0.2"/>
    <row r="184" spans="1:5" ht="15" customHeight="1" x14ac:dyDescent="0.25">
      <c r="A184" s="37" t="s">
        <v>16</v>
      </c>
      <c r="B184" s="38"/>
      <c r="C184" s="38"/>
      <c r="D184" s="38"/>
      <c r="E184" s="38"/>
    </row>
    <row r="185" spans="1:5" ht="15" customHeight="1" x14ac:dyDescent="0.2">
      <c r="A185" s="157" t="s">
        <v>159</v>
      </c>
      <c r="B185" s="38"/>
      <c r="C185" s="38"/>
      <c r="D185" s="38"/>
      <c r="E185" s="40" t="s">
        <v>400</v>
      </c>
    </row>
    <row r="186" spans="1:5" ht="15" customHeight="1" x14ac:dyDescent="0.25">
      <c r="A186" s="37"/>
      <c r="B186" s="53"/>
      <c r="C186" s="38"/>
      <c r="D186" s="38"/>
      <c r="E186" s="41"/>
    </row>
    <row r="187" spans="1:5" ht="15" customHeight="1" x14ac:dyDescent="0.2">
      <c r="A187" s="159"/>
      <c r="B187" s="110"/>
      <c r="C187" s="42" t="s">
        <v>41</v>
      </c>
      <c r="D187" s="43" t="s">
        <v>48</v>
      </c>
      <c r="E187" s="62" t="s">
        <v>43</v>
      </c>
    </row>
    <row r="188" spans="1:5" ht="15" customHeight="1" x14ac:dyDescent="0.2">
      <c r="A188" s="160"/>
      <c r="B188" s="121"/>
      <c r="C188" s="64">
        <v>3713</v>
      </c>
      <c r="D188" s="90" t="s">
        <v>164</v>
      </c>
      <c r="E188" s="123">
        <v>19987232.329999998</v>
      </c>
    </row>
    <row r="189" spans="1:5" ht="15" customHeight="1" x14ac:dyDescent="0.2">
      <c r="A189" s="124"/>
      <c r="B189" s="66"/>
      <c r="C189" s="50" t="s">
        <v>45</v>
      </c>
      <c r="D189" s="51"/>
      <c r="E189" s="52">
        <f>SUM(E188:E188)</f>
        <v>19987232.329999998</v>
      </c>
    </row>
    <row r="190" spans="1:5" ht="15" customHeight="1" x14ac:dyDescent="0.2">
      <c r="A190" s="124"/>
      <c r="B190" s="66"/>
      <c r="C190" s="151"/>
      <c r="D190" s="38"/>
      <c r="E190" s="152"/>
    </row>
    <row r="191" spans="1:5" ht="15" customHeight="1" x14ac:dyDescent="0.2">
      <c r="A191" s="124"/>
      <c r="B191" s="66"/>
      <c r="C191" s="151"/>
      <c r="D191" s="38"/>
      <c r="E191" s="152"/>
    </row>
    <row r="192" spans="1:5" ht="15" customHeight="1" x14ac:dyDescent="0.25">
      <c r="A192" s="35" t="s">
        <v>401</v>
      </c>
    </row>
    <row r="193" spans="1:5" ht="15" customHeight="1" x14ac:dyDescent="0.2">
      <c r="A193" s="219" t="s">
        <v>70</v>
      </c>
      <c r="B193" s="219"/>
      <c r="C193" s="219"/>
      <c r="D193" s="219"/>
      <c r="E193" s="219"/>
    </row>
    <row r="194" spans="1:5" ht="15" customHeight="1" x14ac:dyDescent="0.2">
      <c r="A194" s="221" t="s">
        <v>402</v>
      </c>
      <c r="B194" s="221"/>
      <c r="C194" s="221"/>
      <c r="D194" s="221"/>
      <c r="E194" s="221"/>
    </row>
    <row r="195" spans="1:5" ht="15" customHeight="1" x14ac:dyDescent="0.2">
      <c r="A195" s="221"/>
      <c r="B195" s="221"/>
      <c r="C195" s="221"/>
      <c r="D195" s="221"/>
      <c r="E195" s="221"/>
    </row>
    <row r="196" spans="1:5" ht="15" customHeight="1" x14ac:dyDescent="0.2">
      <c r="A196" s="221"/>
      <c r="B196" s="221"/>
      <c r="C196" s="221"/>
      <c r="D196" s="221"/>
      <c r="E196" s="221"/>
    </row>
    <row r="197" spans="1:5" ht="15" customHeight="1" x14ac:dyDescent="0.2">
      <c r="A197" s="221"/>
      <c r="B197" s="221"/>
      <c r="C197" s="221"/>
      <c r="D197" s="221"/>
      <c r="E197" s="221"/>
    </row>
    <row r="198" spans="1:5" ht="15" customHeight="1" x14ac:dyDescent="0.2">
      <c r="A198" s="221"/>
      <c r="B198" s="221"/>
      <c r="C198" s="221"/>
      <c r="D198" s="221"/>
      <c r="E198" s="221"/>
    </row>
    <row r="199" spans="1:5" ht="15" customHeight="1" x14ac:dyDescent="0.2">
      <c r="A199" s="221"/>
      <c r="B199" s="221"/>
      <c r="C199" s="221"/>
      <c r="D199" s="221"/>
      <c r="E199" s="221"/>
    </row>
    <row r="200" spans="1:5" ht="15" customHeight="1" x14ac:dyDescent="0.2">
      <c r="A200" s="221"/>
      <c r="B200" s="221"/>
      <c r="C200" s="221"/>
      <c r="D200" s="221"/>
      <c r="E200" s="221"/>
    </row>
    <row r="201" spans="1:5" ht="15" customHeight="1" x14ac:dyDescent="0.2">
      <c r="A201" s="221"/>
      <c r="B201" s="221"/>
      <c r="C201" s="221"/>
      <c r="D201" s="221"/>
      <c r="E201" s="221"/>
    </row>
    <row r="202" spans="1:5" ht="15" customHeight="1" x14ac:dyDescent="0.2">
      <c r="A202" s="221"/>
      <c r="B202" s="221"/>
      <c r="C202" s="221"/>
      <c r="D202" s="221"/>
      <c r="E202" s="221"/>
    </row>
    <row r="203" spans="1:5" ht="15" customHeight="1" x14ac:dyDescent="0.2">
      <c r="A203" s="163"/>
      <c r="B203" s="164"/>
      <c r="C203" s="163"/>
      <c r="D203" s="163"/>
      <c r="E203" s="163"/>
    </row>
    <row r="204" spans="1:5" ht="15" customHeight="1" x14ac:dyDescent="0.2">
      <c r="A204" s="163"/>
      <c r="B204" s="164"/>
      <c r="C204" s="163"/>
      <c r="D204" s="163"/>
      <c r="E204" s="163"/>
    </row>
    <row r="205" spans="1:5" ht="15" customHeight="1" x14ac:dyDescent="0.2">
      <c r="A205" s="163"/>
      <c r="B205" s="164"/>
      <c r="C205" s="163"/>
      <c r="D205" s="163"/>
      <c r="E205" s="163"/>
    </row>
    <row r="206" spans="1:5" ht="15" customHeight="1" x14ac:dyDescent="0.2">
      <c r="A206" s="163"/>
      <c r="B206" s="164"/>
      <c r="C206" s="163"/>
      <c r="D206" s="163"/>
      <c r="E206" s="163"/>
    </row>
    <row r="207" spans="1:5" ht="15" customHeight="1" x14ac:dyDescent="0.2">
      <c r="A207" s="163"/>
      <c r="B207" s="164"/>
      <c r="C207" s="163"/>
      <c r="D207" s="163"/>
      <c r="E207" s="163"/>
    </row>
    <row r="208" spans="1:5" ht="15" customHeight="1" x14ac:dyDescent="0.2">
      <c r="A208" s="163"/>
      <c r="B208" s="164"/>
      <c r="C208" s="163"/>
      <c r="D208" s="163"/>
      <c r="E208" s="163"/>
    </row>
    <row r="209" spans="1:5" ht="15" customHeight="1" x14ac:dyDescent="0.2">
      <c r="A209" s="163"/>
      <c r="B209" s="164"/>
      <c r="C209" s="163"/>
      <c r="D209" s="163"/>
      <c r="E209" s="163"/>
    </row>
    <row r="210" spans="1:5" ht="15" customHeight="1" x14ac:dyDescent="0.25">
      <c r="A210" s="54" t="s">
        <v>1</v>
      </c>
      <c r="B210" s="68"/>
      <c r="C210" s="55"/>
      <c r="D210" s="55"/>
      <c r="E210" s="55"/>
    </row>
    <row r="211" spans="1:5" ht="15" customHeight="1" x14ac:dyDescent="0.2">
      <c r="A211" s="56" t="s">
        <v>104</v>
      </c>
      <c r="B211" s="55"/>
      <c r="C211" s="55"/>
      <c r="D211" s="55"/>
      <c r="E211" s="92" t="s">
        <v>118</v>
      </c>
    </row>
    <row r="212" spans="1:5" ht="15" customHeight="1" x14ac:dyDescent="0.25">
      <c r="A212" s="53"/>
      <c r="B212" s="69"/>
      <c r="C212" s="38"/>
      <c r="D212" s="38"/>
      <c r="E212" s="41"/>
    </row>
    <row r="213" spans="1:5" ht="15" customHeight="1" x14ac:dyDescent="0.2">
      <c r="B213" s="42" t="s">
        <v>40</v>
      </c>
      <c r="C213" s="42" t="s">
        <v>41</v>
      </c>
      <c r="D213" s="43" t="s">
        <v>42</v>
      </c>
      <c r="E213" s="44" t="s">
        <v>43</v>
      </c>
    </row>
    <row r="214" spans="1:5" ht="15" customHeight="1" x14ac:dyDescent="0.2">
      <c r="B214" s="161">
        <v>110195113</v>
      </c>
      <c r="C214" s="46"/>
      <c r="D214" s="122" t="s">
        <v>44</v>
      </c>
      <c r="E214" s="96">
        <v>-1033.68</v>
      </c>
    </row>
    <row r="215" spans="1:5" ht="15" customHeight="1" x14ac:dyDescent="0.2">
      <c r="B215" s="161">
        <v>110195823</v>
      </c>
      <c r="C215" s="46"/>
      <c r="D215" s="122" t="s">
        <v>162</v>
      </c>
      <c r="E215" s="96">
        <v>-2202986.7799999998</v>
      </c>
    </row>
    <row r="216" spans="1:5" ht="15" customHeight="1" x14ac:dyDescent="0.2">
      <c r="B216" s="161">
        <v>110195113</v>
      </c>
      <c r="C216" s="46"/>
      <c r="D216" s="90" t="s">
        <v>403</v>
      </c>
      <c r="E216" s="96">
        <v>-17572.29</v>
      </c>
    </row>
    <row r="217" spans="1:5" ht="15" customHeight="1" x14ac:dyDescent="0.2">
      <c r="B217" s="161">
        <v>110195823</v>
      </c>
      <c r="C217" s="46"/>
      <c r="D217" s="90" t="s">
        <v>404</v>
      </c>
      <c r="E217" s="96">
        <v>-37450775.479999997</v>
      </c>
    </row>
    <row r="218" spans="1:5" ht="15" customHeight="1" x14ac:dyDescent="0.2">
      <c r="B218" s="161">
        <v>110117051</v>
      </c>
      <c r="C218" s="46"/>
      <c r="D218" s="122" t="s">
        <v>44</v>
      </c>
      <c r="E218" s="96">
        <v>1033.68</v>
      </c>
    </row>
    <row r="219" spans="1:5" ht="15" customHeight="1" x14ac:dyDescent="0.2">
      <c r="B219" s="161">
        <v>110117988</v>
      </c>
      <c r="C219" s="46"/>
      <c r="D219" s="122" t="s">
        <v>162</v>
      </c>
      <c r="E219" s="96">
        <v>2202986.7799999998</v>
      </c>
    </row>
    <row r="220" spans="1:5" ht="15" customHeight="1" x14ac:dyDescent="0.2">
      <c r="B220" s="161">
        <v>110595113</v>
      </c>
      <c r="C220" s="46"/>
      <c r="D220" s="90" t="s">
        <v>403</v>
      </c>
      <c r="E220" s="96">
        <v>17572.29</v>
      </c>
    </row>
    <row r="221" spans="1:5" ht="15" customHeight="1" x14ac:dyDescent="0.2">
      <c r="B221" s="161">
        <v>110595823</v>
      </c>
      <c r="C221" s="46"/>
      <c r="D221" s="90" t="s">
        <v>404</v>
      </c>
      <c r="E221" s="96">
        <v>37450775.479999997</v>
      </c>
    </row>
    <row r="222" spans="1:5" ht="15" customHeight="1" x14ac:dyDescent="0.2">
      <c r="B222" s="161">
        <v>110117988</v>
      </c>
      <c r="C222" s="46"/>
      <c r="D222" s="90" t="s">
        <v>162</v>
      </c>
      <c r="E222" s="96">
        <v>-0.26</v>
      </c>
    </row>
    <row r="223" spans="1:5" ht="15" customHeight="1" x14ac:dyDescent="0.2">
      <c r="B223" s="71"/>
      <c r="C223" s="50" t="s">
        <v>45</v>
      </c>
      <c r="D223" s="51"/>
      <c r="E223" s="52">
        <f>SUM(E214:E222)</f>
        <v>-0.26</v>
      </c>
    </row>
    <row r="224" spans="1:5" ht="15" customHeight="1" x14ac:dyDescent="0.2"/>
    <row r="225" spans="1:5" ht="15" customHeight="1" x14ac:dyDescent="0.25">
      <c r="A225" s="37" t="s">
        <v>16</v>
      </c>
      <c r="B225" s="38"/>
      <c r="C225" s="38"/>
      <c r="D225" s="38"/>
      <c r="E225" s="38"/>
    </row>
    <row r="226" spans="1:5" ht="15" customHeight="1" x14ac:dyDescent="0.2">
      <c r="A226" s="39" t="s">
        <v>38</v>
      </c>
      <c r="B226" s="38"/>
      <c r="C226" s="38"/>
      <c r="D226" s="38"/>
      <c r="E226" s="40" t="s">
        <v>39</v>
      </c>
    </row>
    <row r="227" spans="1:5" ht="15" customHeight="1" x14ac:dyDescent="0.2"/>
    <row r="228" spans="1:5" ht="15" customHeight="1" x14ac:dyDescent="0.2">
      <c r="C228" s="42" t="s">
        <v>41</v>
      </c>
      <c r="D228" s="43" t="s">
        <v>42</v>
      </c>
      <c r="E228" s="44" t="s">
        <v>43</v>
      </c>
    </row>
    <row r="229" spans="1:5" ht="15" customHeight="1" x14ac:dyDescent="0.2">
      <c r="C229" s="139"/>
      <c r="D229" s="122" t="s">
        <v>134</v>
      </c>
      <c r="E229" s="96">
        <v>-0.26</v>
      </c>
    </row>
    <row r="230" spans="1:5" ht="15" customHeight="1" x14ac:dyDescent="0.2">
      <c r="C230" s="50" t="s">
        <v>45</v>
      </c>
      <c r="D230" s="51"/>
      <c r="E230" s="52">
        <f>SUM(E229:E229)</f>
        <v>-0.26</v>
      </c>
    </row>
    <row r="231" spans="1:5" ht="15" customHeight="1" x14ac:dyDescent="0.2"/>
    <row r="232" spans="1:5" ht="15" customHeight="1" x14ac:dyDescent="0.2"/>
    <row r="233" spans="1:5" ht="15" customHeight="1" x14ac:dyDescent="0.25">
      <c r="A233" s="35" t="s">
        <v>405</v>
      </c>
    </row>
    <row r="234" spans="1:5" ht="15" customHeight="1" x14ac:dyDescent="0.2">
      <c r="A234" s="219" t="s">
        <v>35</v>
      </c>
      <c r="B234" s="219"/>
      <c r="C234" s="219"/>
      <c r="D234" s="219"/>
      <c r="E234" s="219"/>
    </row>
    <row r="235" spans="1:5" ht="15" customHeight="1" x14ac:dyDescent="0.2">
      <c r="A235" s="216" t="s">
        <v>406</v>
      </c>
      <c r="B235" s="216"/>
      <c r="C235" s="216"/>
      <c r="D235" s="216"/>
      <c r="E235" s="216"/>
    </row>
    <row r="236" spans="1:5" ht="15" customHeight="1" x14ac:dyDescent="0.2">
      <c r="A236" s="216"/>
      <c r="B236" s="216"/>
      <c r="C236" s="216"/>
      <c r="D236" s="216"/>
      <c r="E236" s="216"/>
    </row>
    <row r="237" spans="1:5" ht="15" customHeight="1" x14ac:dyDescent="0.2">
      <c r="A237" s="216"/>
      <c r="B237" s="216"/>
      <c r="C237" s="216"/>
      <c r="D237" s="216"/>
      <c r="E237" s="216"/>
    </row>
    <row r="238" spans="1:5" ht="15" customHeight="1" x14ac:dyDescent="0.2">
      <c r="A238" s="216"/>
      <c r="B238" s="216"/>
      <c r="C238" s="216"/>
      <c r="D238" s="216"/>
      <c r="E238" s="216"/>
    </row>
    <row r="239" spans="1:5" ht="15" customHeight="1" x14ac:dyDescent="0.2">
      <c r="A239" s="216"/>
      <c r="B239" s="216"/>
      <c r="C239" s="216"/>
      <c r="D239" s="216"/>
      <c r="E239" s="216"/>
    </row>
    <row r="240" spans="1:5" ht="15" customHeight="1" x14ac:dyDescent="0.2">
      <c r="A240" s="216"/>
      <c r="B240" s="216"/>
      <c r="C240" s="216"/>
      <c r="D240" s="216"/>
      <c r="E240" s="216"/>
    </row>
    <row r="241" spans="1:5" ht="15" customHeight="1" x14ac:dyDescent="0.2">
      <c r="A241" s="216"/>
      <c r="B241" s="216"/>
      <c r="C241" s="216"/>
      <c r="D241" s="216"/>
      <c r="E241" s="216"/>
    </row>
    <row r="242" spans="1:5" ht="15" customHeight="1" x14ac:dyDescent="0.2">
      <c r="A242" s="53" t="s">
        <v>97</v>
      </c>
    </row>
    <row r="243" spans="1:5" ht="15" customHeight="1" x14ac:dyDescent="0.25">
      <c r="A243" s="37" t="s">
        <v>1</v>
      </c>
      <c r="B243" s="38"/>
      <c r="C243" s="38"/>
      <c r="D243" s="38"/>
      <c r="E243" s="38"/>
    </row>
    <row r="244" spans="1:5" ht="15" customHeight="1" x14ac:dyDescent="0.2">
      <c r="A244" s="39" t="s">
        <v>38</v>
      </c>
      <c r="B244" s="38"/>
      <c r="C244" s="38"/>
      <c r="D244" s="38"/>
      <c r="E244" s="40" t="s">
        <v>39</v>
      </c>
    </row>
    <row r="245" spans="1:5" ht="15" customHeight="1" x14ac:dyDescent="0.25">
      <c r="A245" s="53"/>
      <c r="B245" s="37"/>
      <c r="C245" s="38"/>
      <c r="D245" s="38"/>
      <c r="E245" s="41"/>
    </row>
    <row r="246" spans="1:5" ht="15" customHeight="1" x14ac:dyDescent="0.2">
      <c r="B246" s="61"/>
      <c r="C246" s="42" t="s">
        <v>41</v>
      </c>
      <c r="D246" s="43" t="s">
        <v>42</v>
      </c>
      <c r="E246" s="44" t="s">
        <v>43</v>
      </c>
    </row>
    <row r="247" spans="1:5" ht="15" customHeight="1" x14ac:dyDescent="0.2">
      <c r="B247" s="138"/>
      <c r="C247" s="143">
        <v>6172</v>
      </c>
      <c r="D247" s="65" t="s">
        <v>98</v>
      </c>
      <c r="E247" s="123">
        <v>105719</v>
      </c>
    </row>
    <row r="248" spans="1:5" ht="15" customHeight="1" x14ac:dyDescent="0.2">
      <c r="B248" s="138"/>
      <c r="C248" s="50" t="s">
        <v>45</v>
      </c>
      <c r="D248" s="51"/>
      <c r="E248" s="52">
        <f>SUM(E247:E247)</f>
        <v>105719</v>
      </c>
    </row>
    <row r="249" spans="1:5" ht="15" customHeight="1" x14ac:dyDescent="0.2"/>
    <row r="250" spans="1:5" ht="15" customHeight="1" x14ac:dyDescent="0.25">
      <c r="A250" s="37" t="s">
        <v>16</v>
      </c>
      <c r="B250" s="38"/>
      <c r="C250" s="38"/>
      <c r="D250" s="38"/>
      <c r="E250" s="38"/>
    </row>
    <row r="251" spans="1:5" ht="15" customHeight="1" x14ac:dyDescent="0.2">
      <c r="A251" s="39" t="s">
        <v>90</v>
      </c>
      <c r="B251" s="109"/>
      <c r="C251" s="109"/>
      <c r="D251" s="109"/>
      <c r="E251" s="53" t="s">
        <v>91</v>
      </c>
    </row>
    <row r="252" spans="1:5" ht="15" customHeight="1" x14ac:dyDescent="0.25">
      <c r="A252" s="37"/>
      <c r="B252" s="53"/>
      <c r="C252" s="38"/>
      <c r="D252" s="38"/>
      <c r="E252" s="41"/>
    </row>
    <row r="253" spans="1:5" ht="15" customHeight="1" x14ac:dyDescent="0.2">
      <c r="A253" s="110"/>
      <c r="B253" s="62" t="s">
        <v>40</v>
      </c>
      <c r="C253" s="42" t="s">
        <v>41</v>
      </c>
      <c r="D253" s="84" t="s">
        <v>42</v>
      </c>
      <c r="E253" s="44" t="s">
        <v>43</v>
      </c>
    </row>
    <row r="254" spans="1:5" ht="15" customHeight="1" x14ac:dyDescent="0.2">
      <c r="A254" s="138"/>
      <c r="B254" s="144">
        <v>305</v>
      </c>
      <c r="C254" s="86"/>
      <c r="D254" s="75" t="s">
        <v>93</v>
      </c>
      <c r="E254" s="123">
        <v>105719</v>
      </c>
    </row>
    <row r="255" spans="1:5" ht="15" customHeight="1" x14ac:dyDescent="0.2">
      <c r="A255" s="141"/>
      <c r="B255" s="145"/>
      <c r="C255" s="50" t="s">
        <v>45</v>
      </c>
      <c r="D255" s="88"/>
      <c r="E255" s="89">
        <f>SUM(E254:E254)</f>
        <v>105719</v>
      </c>
    </row>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35" t="s">
        <v>407</v>
      </c>
    </row>
    <row r="263" spans="1:5" ht="15" customHeight="1" x14ac:dyDescent="0.2">
      <c r="A263" s="219" t="s">
        <v>35</v>
      </c>
      <c r="B263" s="219"/>
      <c r="C263" s="219"/>
      <c r="D263" s="219"/>
      <c r="E263" s="219"/>
    </row>
    <row r="264" spans="1:5" ht="15" customHeight="1" x14ac:dyDescent="0.2">
      <c r="A264" s="216" t="s">
        <v>408</v>
      </c>
      <c r="B264" s="216"/>
      <c r="C264" s="216"/>
      <c r="D264" s="216"/>
      <c r="E264" s="216"/>
    </row>
    <row r="265" spans="1:5" ht="15" customHeight="1" x14ac:dyDescent="0.2">
      <c r="A265" s="216"/>
      <c r="B265" s="216"/>
      <c r="C265" s="216"/>
      <c r="D265" s="216"/>
      <c r="E265" s="216"/>
    </row>
    <row r="266" spans="1:5" ht="15" customHeight="1" x14ac:dyDescent="0.2">
      <c r="A266" s="216"/>
      <c r="B266" s="216"/>
      <c r="C266" s="216"/>
      <c r="D266" s="216"/>
      <c r="E266" s="216"/>
    </row>
    <row r="267" spans="1:5" ht="15" customHeight="1" x14ac:dyDescent="0.2">
      <c r="A267" s="216"/>
      <c r="B267" s="216"/>
      <c r="C267" s="216"/>
      <c r="D267" s="216"/>
      <c r="E267" s="216"/>
    </row>
    <row r="268" spans="1:5" ht="15" customHeight="1" x14ac:dyDescent="0.2">
      <c r="A268" s="216"/>
      <c r="B268" s="216"/>
      <c r="C268" s="216"/>
      <c r="D268" s="216"/>
      <c r="E268" s="216"/>
    </row>
    <row r="269" spans="1:5" ht="15" customHeight="1" x14ac:dyDescent="0.2">
      <c r="A269" s="216"/>
      <c r="B269" s="216"/>
      <c r="C269" s="216"/>
      <c r="D269" s="216"/>
      <c r="E269" s="216"/>
    </row>
    <row r="270" spans="1:5" ht="15" customHeight="1" x14ac:dyDescent="0.2">
      <c r="A270" s="216"/>
      <c r="B270" s="216"/>
      <c r="C270" s="216"/>
      <c r="D270" s="216"/>
      <c r="E270" s="216"/>
    </row>
    <row r="271" spans="1:5" ht="15" customHeight="1" x14ac:dyDescent="0.2">
      <c r="A271" s="53" t="s">
        <v>97</v>
      </c>
    </row>
    <row r="272" spans="1:5" ht="15" customHeight="1" x14ac:dyDescent="0.25">
      <c r="A272" s="37" t="s">
        <v>1</v>
      </c>
      <c r="B272" s="38"/>
      <c r="C272" s="38"/>
      <c r="D272" s="38"/>
      <c r="E272" s="38"/>
    </row>
    <row r="273" spans="1:5" ht="15" customHeight="1" x14ac:dyDescent="0.2">
      <c r="A273" s="39" t="s">
        <v>38</v>
      </c>
      <c r="B273" s="38"/>
      <c r="C273" s="38"/>
      <c r="D273" s="38"/>
      <c r="E273" s="40" t="s">
        <v>39</v>
      </c>
    </row>
    <row r="274" spans="1:5" ht="15" customHeight="1" x14ac:dyDescent="0.25">
      <c r="A274" s="53"/>
      <c r="B274" s="37"/>
      <c r="C274" s="38"/>
      <c r="D274" s="38"/>
      <c r="E274" s="41"/>
    </row>
    <row r="275" spans="1:5" ht="15" customHeight="1" x14ac:dyDescent="0.2">
      <c r="B275" s="61"/>
      <c r="C275" s="42" t="s">
        <v>41</v>
      </c>
      <c r="D275" s="43" t="s">
        <v>42</v>
      </c>
      <c r="E275" s="44" t="s">
        <v>43</v>
      </c>
    </row>
    <row r="276" spans="1:5" ht="15" customHeight="1" x14ac:dyDescent="0.2">
      <c r="B276" s="138"/>
      <c r="C276" s="143">
        <v>6172</v>
      </c>
      <c r="D276" s="65" t="s">
        <v>98</v>
      </c>
      <c r="E276" s="123">
        <v>40599</v>
      </c>
    </row>
    <row r="277" spans="1:5" ht="15" customHeight="1" x14ac:dyDescent="0.2">
      <c r="B277" s="138"/>
      <c r="C277" s="50" t="s">
        <v>45</v>
      </c>
      <c r="D277" s="51"/>
      <c r="E277" s="52">
        <f>SUM(E276:E276)</f>
        <v>40599</v>
      </c>
    </row>
    <row r="278" spans="1:5" ht="15" customHeight="1" x14ac:dyDescent="0.2"/>
    <row r="279" spans="1:5" ht="15" customHeight="1" x14ac:dyDescent="0.25">
      <c r="A279" s="37" t="s">
        <v>16</v>
      </c>
      <c r="B279" s="38"/>
      <c r="C279" s="38"/>
      <c r="D279" s="38"/>
      <c r="E279" s="38"/>
    </row>
    <row r="280" spans="1:5" ht="15" customHeight="1" x14ac:dyDescent="0.2">
      <c r="A280" s="39" t="s">
        <v>90</v>
      </c>
      <c r="B280" s="109"/>
      <c r="C280" s="109"/>
      <c r="D280" s="109"/>
      <c r="E280" s="53" t="s">
        <v>91</v>
      </c>
    </row>
    <row r="281" spans="1:5" ht="15" customHeight="1" x14ac:dyDescent="0.25">
      <c r="A281" s="37"/>
      <c r="B281" s="53"/>
      <c r="C281" s="38"/>
      <c r="D281" s="38"/>
      <c r="E281" s="41"/>
    </row>
    <row r="282" spans="1:5" ht="15" customHeight="1" x14ac:dyDescent="0.2">
      <c r="A282" s="110"/>
      <c r="B282" s="62" t="s">
        <v>40</v>
      </c>
      <c r="C282" s="42" t="s">
        <v>41</v>
      </c>
      <c r="D282" s="84" t="s">
        <v>42</v>
      </c>
      <c r="E282" s="44" t="s">
        <v>43</v>
      </c>
    </row>
    <row r="283" spans="1:5" ht="15" customHeight="1" x14ac:dyDescent="0.2">
      <c r="A283" s="138"/>
      <c r="B283" s="144">
        <v>305</v>
      </c>
      <c r="C283" s="86"/>
      <c r="D283" s="75" t="s">
        <v>93</v>
      </c>
      <c r="E283" s="123">
        <v>40599</v>
      </c>
    </row>
    <row r="284" spans="1:5" ht="15" customHeight="1" x14ac:dyDescent="0.2">
      <c r="A284" s="141"/>
      <c r="B284" s="145"/>
      <c r="C284" s="50" t="s">
        <v>45</v>
      </c>
      <c r="D284" s="88"/>
      <c r="E284" s="89">
        <f>SUM(E283:E283)</f>
        <v>40599</v>
      </c>
    </row>
    <row r="285" spans="1:5" ht="15" customHeight="1" x14ac:dyDescent="0.2"/>
    <row r="286" spans="1:5" ht="15" customHeight="1" x14ac:dyDescent="0.2"/>
    <row r="287" spans="1:5" ht="15" customHeight="1" x14ac:dyDescent="0.25">
      <c r="A287" s="35" t="s">
        <v>409</v>
      </c>
    </row>
    <row r="288" spans="1:5" ht="15" customHeight="1" x14ac:dyDescent="0.2">
      <c r="A288" s="219" t="s">
        <v>35</v>
      </c>
      <c r="B288" s="219"/>
      <c r="C288" s="219"/>
      <c r="D288" s="219"/>
      <c r="E288" s="219"/>
    </row>
    <row r="289" spans="1:5" ht="15" customHeight="1" x14ac:dyDescent="0.2">
      <c r="A289" s="216" t="s">
        <v>410</v>
      </c>
      <c r="B289" s="216"/>
      <c r="C289" s="216"/>
      <c r="D289" s="216"/>
      <c r="E289" s="216"/>
    </row>
    <row r="290" spans="1:5" ht="15" customHeight="1" x14ac:dyDescent="0.2">
      <c r="A290" s="216"/>
      <c r="B290" s="216"/>
      <c r="C290" s="216"/>
      <c r="D290" s="216"/>
      <c r="E290" s="216"/>
    </row>
    <row r="291" spans="1:5" ht="15" customHeight="1" x14ac:dyDescent="0.2">
      <c r="A291" s="216"/>
      <c r="B291" s="216"/>
      <c r="C291" s="216"/>
      <c r="D291" s="216"/>
      <c r="E291" s="216"/>
    </row>
    <row r="292" spans="1:5" ht="15" customHeight="1" x14ac:dyDescent="0.2">
      <c r="A292" s="216"/>
      <c r="B292" s="216"/>
      <c r="C292" s="216"/>
      <c r="D292" s="216"/>
      <c r="E292" s="216"/>
    </row>
    <row r="293" spans="1:5" ht="15" customHeight="1" x14ac:dyDescent="0.2">
      <c r="A293" s="216"/>
      <c r="B293" s="216"/>
      <c r="C293" s="216"/>
      <c r="D293" s="216"/>
      <c r="E293" s="216"/>
    </row>
    <row r="294" spans="1:5" ht="15" customHeight="1" x14ac:dyDescent="0.2">
      <c r="A294" s="216"/>
      <c r="B294" s="216"/>
      <c r="C294" s="216"/>
      <c r="D294" s="216"/>
      <c r="E294" s="216"/>
    </row>
    <row r="295" spans="1:5" ht="15" customHeight="1" x14ac:dyDescent="0.2">
      <c r="A295" s="216"/>
      <c r="B295" s="216"/>
      <c r="C295" s="216"/>
      <c r="D295" s="216"/>
      <c r="E295" s="216"/>
    </row>
    <row r="296" spans="1:5" ht="15" customHeight="1" x14ac:dyDescent="0.2">
      <c r="A296" s="216"/>
      <c r="B296" s="216"/>
      <c r="C296" s="216"/>
      <c r="D296" s="216"/>
      <c r="E296" s="216"/>
    </row>
    <row r="297" spans="1:5" ht="15" customHeight="1" x14ac:dyDescent="0.2">
      <c r="A297" s="216"/>
      <c r="B297" s="216"/>
      <c r="C297" s="216"/>
      <c r="D297" s="216"/>
      <c r="E297" s="216"/>
    </row>
    <row r="298" spans="1:5" ht="15" customHeight="1" x14ac:dyDescent="0.2">
      <c r="A298" s="146"/>
      <c r="B298" s="146"/>
      <c r="C298" s="146"/>
      <c r="D298" s="146"/>
      <c r="E298" s="146"/>
    </row>
    <row r="299" spans="1:5" ht="15" customHeight="1" x14ac:dyDescent="0.25">
      <c r="A299" s="37" t="s">
        <v>1</v>
      </c>
      <c r="B299" s="38"/>
      <c r="C299" s="38"/>
      <c r="D299" s="38"/>
      <c r="E299" s="38"/>
    </row>
    <row r="300" spans="1:5" ht="15" customHeight="1" x14ac:dyDescent="0.2">
      <c r="A300" s="39" t="s">
        <v>38</v>
      </c>
      <c r="E300" t="s">
        <v>39</v>
      </c>
    </row>
    <row r="301" spans="1:5" ht="15" customHeight="1" x14ac:dyDescent="0.25">
      <c r="B301" s="37"/>
      <c r="C301" s="38"/>
      <c r="D301" s="38"/>
      <c r="E301" s="41"/>
    </row>
    <row r="302" spans="1:5" ht="15" customHeight="1" x14ac:dyDescent="0.2">
      <c r="A302" s="110"/>
      <c r="B302" s="110"/>
      <c r="C302" s="42" t="s">
        <v>41</v>
      </c>
      <c r="D302" s="43" t="s">
        <v>42</v>
      </c>
      <c r="E302" s="62" t="s">
        <v>43</v>
      </c>
    </row>
    <row r="303" spans="1:5" ht="15" customHeight="1" x14ac:dyDescent="0.2">
      <c r="A303" s="101"/>
      <c r="B303" s="125"/>
      <c r="C303" s="86"/>
      <c r="D303" s="122" t="s">
        <v>411</v>
      </c>
      <c r="E303" s="96">
        <f>3139.77+516.92</f>
        <v>3656.69</v>
      </c>
    </row>
    <row r="304" spans="1:5" ht="15" customHeight="1" x14ac:dyDescent="0.2">
      <c r="A304" s="101"/>
      <c r="B304" s="125"/>
      <c r="C304" s="77" t="s">
        <v>45</v>
      </c>
      <c r="D304" s="97"/>
      <c r="E304" s="98">
        <f>SUM(E303:E303)</f>
        <v>3656.69</v>
      </c>
    </row>
    <row r="305" spans="1:5" ht="15" customHeight="1" x14ac:dyDescent="0.2"/>
    <row r="306" spans="1:5" ht="15" customHeight="1" x14ac:dyDescent="0.25">
      <c r="A306" s="54" t="s">
        <v>16</v>
      </c>
      <c r="B306" s="55"/>
      <c r="C306" s="55"/>
      <c r="D306" s="53"/>
      <c r="E306" s="53"/>
    </row>
    <row r="307" spans="1:5" ht="15" customHeight="1" x14ac:dyDescent="0.2">
      <c r="A307" s="56" t="s">
        <v>104</v>
      </c>
      <c r="B307" s="38"/>
      <c r="C307" s="38"/>
      <c r="D307" s="38"/>
      <c r="E307" s="40" t="s">
        <v>234</v>
      </c>
    </row>
    <row r="308" spans="1:5" ht="15" customHeight="1" x14ac:dyDescent="0.2">
      <c r="A308" s="58"/>
      <c r="B308" s="59"/>
      <c r="C308" s="55"/>
      <c r="D308" s="58"/>
      <c r="E308" s="60"/>
    </row>
    <row r="309" spans="1:5" ht="15" customHeight="1" x14ac:dyDescent="0.2">
      <c r="B309" s="110"/>
      <c r="C309" s="62" t="s">
        <v>41</v>
      </c>
      <c r="D309" s="73" t="s">
        <v>48</v>
      </c>
      <c r="E309" s="62" t="s">
        <v>43</v>
      </c>
    </row>
    <row r="310" spans="1:5" ht="15" customHeight="1" x14ac:dyDescent="0.2">
      <c r="B310" s="149"/>
      <c r="C310" s="86">
        <v>3122</v>
      </c>
      <c r="D310" s="65" t="s">
        <v>107</v>
      </c>
      <c r="E310" s="96">
        <v>3656.69</v>
      </c>
    </row>
    <row r="311" spans="1:5" ht="15" customHeight="1" x14ac:dyDescent="0.2">
      <c r="B311" s="66"/>
      <c r="C311" s="77" t="s">
        <v>45</v>
      </c>
      <c r="D311" s="78"/>
      <c r="E311" s="79">
        <f>SUM(E310:E310)</f>
        <v>3656.69</v>
      </c>
    </row>
    <row r="312" spans="1:5" ht="15" customHeight="1" x14ac:dyDescent="0.2"/>
    <row r="313" spans="1:5" ht="15" customHeight="1" x14ac:dyDescent="0.25">
      <c r="A313" s="35" t="s">
        <v>412</v>
      </c>
    </row>
    <row r="314" spans="1:5" ht="15" customHeight="1" x14ac:dyDescent="0.2">
      <c r="A314" s="219" t="s">
        <v>35</v>
      </c>
      <c r="B314" s="219"/>
      <c r="C314" s="219"/>
      <c r="D314" s="219"/>
      <c r="E314" s="219"/>
    </row>
    <row r="315" spans="1:5" ht="15" customHeight="1" x14ac:dyDescent="0.2">
      <c r="A315" s="216" t="s">
        <v>413</v>
      </c>
      <c r="B315" s="216"/>
      <c r="C315" s="216"/>
      <c r="D315" s="216"/>
      <c r="E315" s="216"/>
    </row>
    <row r="316" spans="1:5" ht="15" customHeight="1" x14ac:dyDescent="0.2">
      <c r="A316" s="216"/>
      <c r="B316" s="216"/>
      <c r="C316" s="216"/>
      <c r="D316" s="216"/>
      <c r="E316" s="216"/>
    </row>
    <row r="317" spans="1:5" ht="15" customHeight="1" x14ac:dyDescent="0.2">
      <c r="A317" s="216"/>
      <c r="B317" s="216"/>
      <c r="C317" s="216"/>
      <c r="D317" s="216"/>
      <c r="E317" s="216"/>
    </row>
    <row r="318" spans="1:5" ht="15" customHeight="1" x14ac:dyDescent="0.2">
      <c r="A318" s="216"/>
      <c r="B318" s="216"/>
      <c r="C318" s="216"/>
      <c r="D318" s="216"/>
      <c r="E318" s="216"/>
    </row>
    <row r="319" spans="1:5" ht="15" customHeight="1" x14ac:dyDescent="0.2">
      <c r="A319" s="216"/>
      <c r="B319" s="216"/>
      <c r="C319" s="216"/>
      <c r="D319" s="216"/>
      <c r="E319" s="216"/>
    </row>
    <row r="320" spans="1:5" ht="15" customHeight="1" x14ac:dyDescent="0.2">
      <c r="A320" s="216"/>
      <c r="B320" s="216"/>
      <c r="C320" s="216"/>
      <c r="D320" s="216"/>
      <c r="E320" s="216"/>
    </row>
    <row r="321" spans="1:5" ht="15" customHeight="1" x14ac:dyDescent="0.2">
      <c r="A321" s="216"/>
      <c r="B321" s="216"/>
      <c r="C321" s="216"/>
      <c r="D321" s="216"/>
      <c r="E321" s="216"/>
    </row>
    <row r="322" spans="1:5" ht="15" customHeight="1" x14ac:dyDescent="0.2">
      <c r="A322" s="216"/>
      <c r="B322" s="216"/>
      <c r="C322" s="216"/>
      <c r="D322" s="216"/>
      <c r="E322" s="216"/>
    </row>
    <row r="323" spans="1:5" ht="15" customHeight="1" x14ac:dyDescent="0.2">
      <c r="A323" s="146"/>
      <c r="B323" s="146"/>
      <c r="C323" s="146"/>
      <c r="D323" s="146"/>
      <c r="E323" s="146"/>
    </row>
    <row r="324" spans="1:5" ht="15" customHeight="1" x14ac:dyDescent="0.25">
      <c r="A324" s="37" t="s">
        <v>1</v>
      </c>
      <c r="B324" s="38"/>
      <c r="C324" s="38"/>
      <c r="D324" s="38"/>
      <c r="E324" s="38"/>
    </row>
    <row r="325" spans="1:5" ht="15" customHeight="1" x14ac:dyDescent="0.2">
      <c r="A325" s="39" t="s">
        <v>38</v>
      </c>
      <c r="E325" t="s">
        <v>39</v>
      </c>
    </row>
    <row r="326" spans="1:5" ht="15" customHeight="1" x14ac:dyDescent="0.25">
      <c r="B326" s="37"/>
      <c r="C326" s="38"/>
      <c r="D326" s="38"/>
      <c r="E326" s="41"/>
    </row>
    <row r="327" spans="1:5" ht="15" customHeight="1" x14ac:dyDescent="0.2">
      <c r="A327" s="110"/>
      <c r="B327" s="110"/>
      <c r="C327" s="42" t="s">
        <v>41</v>
      </c>
      <c r="D327" s="43" t="s">
        <v>42</v>
      </c>
      <c r="E327" s="62" t="s">
        <v>43</v>
      </c>
    </row>
    <row r="328" spans="1:5" ht="15" customHeight="1" x14ac:dyDescent="0.2">
      <c r="A328" s="101"/>
      <c r="B328" s="125"/>
      <c r="C328" s="86"/>
      <c r="D328" s="122" t="s">
        <v>411</v>
      </c>
      <c r="E328" s="96">
        <f>516615.38+25830.77</f>
        <v>542446.15</v>
      </c>
    </row>
    <row r="329" spans="1:5" ht="15" customHeight="1" x14ac:dyDescent="0.2">
      <c r="A329" s="101"/>
      <c r="B329" s="125"/>
      <c r="C329" s="77" t="s">
        <v>45</v>
      </c>
      <c r="D329" s="97"/>
      <c r="E329" s="98">
        <f>SUM(E328:E328)</f>
        <v>542446.15</v>
      </c>
    </row>
    <row r="330" spans="1:5" ht="15" customHeight="1" x14ac:dyDescent="0.2"/>
    <row r="331" spans="1:5" ht="15" customHeight="1" x14ac:dyDescent="0.25">
      <c r="A331" s="54" t="s">
        <v>16</v>
      </c>
      <c r="B331" s="55"/>
      <c r="C331" s="55"/>
      <c r="D331" s="53"/>
      <c r="E331" s="53"/>
    </row>
    <row r="332" spans="1:5" ht="15" customHeight="1" x14ac:dyDescent="0.2">
      <c r="A332" s="56" t="s">
        <v>104</v>
      </c>
      <c r="B332" s="38"/>
      <c r="C332" s="38"/>
      <c r="D332" s="38"/>
      <c r="E332" s="40" t="s">
        <v>234</v>
      </c>
    </row>
    <row r="333" spans="1:5" ht="15" customHeight="1" x14ac:dyDescent="0.2">
      <c r="A333" s="58"/>
      <c r="B333" s="59"/>
      <c r="C333" s="55"/>
      <c r="D333" s="58"/>
      <c r="E333" s="60"/>
    </row>
    <row r="334" spans="1:5" ht="15" customHeight="1" x14ac:dyDescent="0.2">
      <c r="B334" s="110"/>
      <c r="C334" s="62" t="s">
        <v>41</v>
      </c>
      <c r="D334" s="73" t="s">
        <v>48</v>
      </c>
      <c r="E334" s="62" t="s">
        <v>43</v>
      </c>
    </row>
    <row r="335" spans="1:5" ht="15" customHeight="1" x14ac:dyDescent="0.2">
      <c r="B335" s="149"/>
      <c r="C335" s="86">
        <v>3522</v>
      </c>
      <c r="D335" s="65" t="s">
        <v>107</v>
      </c>
      <c r="E335" s="96">
        <v>542446.15</v>
      </c>
    </row>
    <row r="336" spans="1:5" ht="15" customHeight="1" x14ac:dyDescent="0.2">
      <c r="B336" s="66"/>
      <c r="C336" s="77" t="s">
        <v>45</v>
      </c>
      <c r="D336" s="78"/>
      <c r="E336" s="79">
        <f>SUM(E335:E335)</f>
        <v>542446.15</v>
      </c>
    </row>
    <row r="337" spans="1:5" ht="15" customHeight="1" x14ac:dyDescent="0.2"/>
    <row r="338" spans="1:5" ht="15" customHeight="1" x14ac:dyDescent="0.2"/>
    <row r="339" spans="1:5" ht="15" customHeight="1" x14ac:dyDescent="0.25">
      <c r="A339" s="35" t="s">
        <v>414</v>
      </c>
    </row>
    <row r="340" spans="1:5" ht="15" customHeight="1" x14ac:dyDescent="0.2">
      <c r="A340" s="220" t="s">
        <v>415</v>
      </c>
      <c r="B340" s="220"/>
      <c r="C340" s="220"/>
      <c r="D340" s="220"/>
      <c r="E340" s="220"/>
    </row>
    <row r="341" spans="1:5" ht="15" customHeight="1" x14ac:dyDescent="0.2">
      <c r="A341" s="220"/>
      <c r="B341" s="220"/>
      <c r="C341" s="220"/>
      <c r="D341" s="220"/>
      <c r="E341" s="220"/>
    </row>
    <row r="342" spans="1:5" ht="15" customHeight="1" x14ac:dyDescent="0.2">
      <c r="A342" s="216" t="s">
        <v>416</v>
      </c>
      <c r="B342" s="216"/>
      <c r="C342" s="216"/>
      <c r="D342" s="216"/>
      <c r="E342" s="216"/>
    </row>
    <row r="343" spans="1:5" ht="15" customHeight="1" x14ac:dyDescent="0.2">
      <c r="A343" s="216"/>
      <c r="B343" s="216"/>
      <c r="C343" s="216"/>
      <c r="D343" s="216"/>
      <c r="E343" s="216"/>
    </row>
    <row r="344" spans="1:5" ht="15" customHeight="1" x14ac:dyDescent="0.2">
      <c r="A344" s="216"/>
      <c r="B344" s="216"/>
      <c r="C344" s="216"/>
      <c r="D344" s="216"/>
      <c r="E344" s="216"/>
    </row>
    <row r="345" spans="1:5" ht="15" customHeight="1" x14ac:dyDescent="0.2">
      <c r="A345" s="216"/>
      <c r="B345" s="216"/>
      <c r="C345" s="216"/>
      <c r="D345" s="216"/>
      <c r="E345" s="216"/>
    </row>
    <row r="346" spans="1:5" ht="15" customHeight="1" x14ac:dyDescent="0.2">
      <c r="A346" s="216"/>
      <c r="B346" s="216"/>
      <c r="C346" s="216"/>
      <c r="D346" s="216"/>
      <c r="E346" s="216"/>
    </row>
    <row r="347" spans="1:5" ht="15" customHeight="1" x14ac:dyDescent="0.2">
      <c r="A347" s="216"/>
      <c r="B347" s="216"/>
      <c r="C347" s="216"/>
      <c r="D347" s="216"/>
      <c r="E347" s="216"/>
    </row>
    <row r="348" spans="1:5" ht="15" customHeight="1" x14ac:dyDescent="0.2">
      <c r="A348" s="216"/>
      <c r="B348" s="216"/>
      <c r="C348" s="216"/>
      <c r="D348" s="216"/>
      <c r="E348" s="216"/>
    </row>
    <row r="349" spans="1:5" ht="15" customHeight="1" x14ac:dyDescent="0.2">
      <c r="A349" s="216"/>
      <c r="B349" s="216"/>
      <c r="C349" s="216"/>
      <c r="D349" s="216"/>
      <c r="E349" s="216"/>
    </row>
    <row r="350" spans="1:5" ht="15" customHeight="1" x14ac:dyDescent="0.2">
      <c r="A350" s="146"/>
      <c r="B350" s="146"/>
      <c r="C350" s="146"/>
      <c r="D350" s="146"/>
      <c r="E350" s="146"/>
    </row>
    <row r="351" spans="1:5" ht="15" customHeight="1" x14ac:dyDescent="0.25">
      <c r="A351" s="37" t="s">
        <v>16</v>
      </c>
      <c r="B351" s="38"/>
      <c r="C351" s="38"/>
      <c r="D351" s="38"/>
      <c r="E351" s="38"/>
    </row>
    <row r="352" spans="1:5" ht="15" customHeight="1" x14ac:dyDescent="0.2">
      <c r="A352" s="39" t="s">
        <v>38</v>
      </c>
      <c r="B352" s="38"/>
      <c r="C352" s="38"/>
      <c r="D352" s="38"/>
      <c r="E352" s="40" t="s">
        <v>39</v>
      </c>
    </row>
    <row r="353" spans="1:5" ht="15" customHeight="1" x14ac:dyDescent="0.25">
      <c r="A353" s="37"/>
      <c r="B353" s="53"/>
      <c r="C353" s="38"/>
      <c r="D353" s="38"/>
      <c r="E353" s="41"/>
    </row>
    <row r="354" spans="1:5" ht="15" customHeight="1" x14ac:dyDescent="0.2">
      <c r="A354" s="110"/>
      <c r="B354" s="110"/>
      <c r="C354" s="42" t="s">
        <v>41</v>
      </c>
      <c r="D354" s="73" t="s">
        <v>48</v>
      </c>
      <c r="E354" s="44" t="s">
        <v>43</v>
      </c>
    </row>
    <row r="355" spans="1:5" ht="15" customHeight="1" x14ac:dyDescent="0.2">
      <c r="A355" s="138"/>
      <c r="B355" s="121"/>
      <c r="C355" s="139">
        <v>6409</v>
      </c>
      <c r="D355" s="65" t="s">
        <v>94</v>
      </c>
      <c r="E355" s="140">
        <v>-3000000</v>
      </c>
    </row>
    <row r="356" spans="1:5" ht="15" customHeight="1" x14ac:dyDescent="0.2">
      <c r="A356" s="141"/>
      <c r="B356" s="142"/>
      <c r="C356" s="50" t="s">
        <v>45</v>
      </c>
      <c r="D356" s="51"/>
      <c r="E356" s="52">
        <f>E355</f>
        <v>-3000000</v>
      </c>
    </row>
    <row r="357" spans="1:5" ht="15" customHeight="1" x14ac:dyDescent="0.2"/>
    <row r="358" spans="1:5" ht="15" customHeight="1" x14ac:dyDescent="0.25">
      <c r="A358" s="37" t="s">
        <v>16</v>
      </c>
      <c r="B358" s="38"/>
      <c r="C358" s="38"/>
      <c r="D358" s="38"/>
      <c r="E358" s="58"/>
    </row>
    <row r="359" spans="1:5" ht="15" customHeight="1" x14ac:dyDescent="0.2">
      <c r="A359" s="157" t="s">
        <v>175</v>
      </c>
      <c r="B359" s="55"/>
      <c r="C359" s="55"/>
      <c r="D359" s="55"/>
      <c r="E359" s="92" t="s">
        <v>176</v>
      </c>
    </row>
    <row r="360" spans="1:5" ht="15" customHeight="1" x14ac:dyDescent="0.2">
      <c r="A360" s="39"/>
      <c r="B360" s="53"/>
      <c r="C360" s="38"/>
      <c r="D360" s="38"/>
      <c r="E360" s="94"/>
    </row>
    <row r="361" spans="1:5" ht="15" customHeight="1" x14ac:dyDescent="0.2">
      <c r="A361" s="110"/>
      <c r="B361" s="110"/>
      <c r="C361" s="42" t="s">
        <v>41</v>
      </c>
      <c r="D361" s="73" t="s">
        <v>48</v>
      </c>
      <c r="E361" s="62" t="s">
        <v>43</v>
      </c>
    </row>
    <row r="362" spans="1:5" ht="15" customHeight="1" x14ac:dyDescent="0.2">
      <c r="A362" s="138"/>
      <c r="B362" s="121"/>
      <c r="C362" s="64">
        <v>2143</v>
      </c>
      <c r="D362" s="65" t="s">
        <v>164</v>
      </c>
      <c r="E362" s="198">
        <v>3000000</v>
      </c>
    </row>
    <row r="363" spans="1:5" ht="15" customHeight="1" x14ac:dyDescent="0.2">
      <c r="A363" s="124"/>
      <c r="B363" s="124"/>
      <c r="C363" s="50" t="s">
        <v>45</v>
      </c>
      <c r="D363" s="103"/>
      <c r="E363" s="98">
        <f>SUM(E362:E362)</f>
        <v>3000000</v>
      </c>
    </row>
    <row r="364" spans="1:5" ht="15" customHeight="1" x14ac:dyDescent="0.25">
      <c r="A364" s="35"/>
    </row>
    <row r="365" spans="1:5" ht="15" customHeight="1" x14ac:dyDescent="0.25">
      <c r="A365" s="35"/>
    </row>
    <row r="366" spans="1:5" ht="15" customHeight="1" x14ac:dyDescent="0.25">
      <c r="A366" s="35" t="s">
        <v>417</v>
      </c>
    </row>
    <row r="367" spans="1:5" ht="15" customHeight="1" x14ac:dyDescent="0.2">
      <c r="A367" s="220" t="s">
        <v>109</v>
      </c>
      <c r="B367" s="220"/>
      <c r="C367" s="220"/>
      <c r="D367" s="220"/>
      <c r="E367" s="220"/>
    </row>
    <row r="368" spans="1:5" ht="15" customHeight="1" x14ac:dyDescent="0.2">
      <c r="A368" s="220"/>
      <c r="B368" s="220"/>
      <c r="C368" s="220"/>
      <c r="D368" s="220"/>
      <c r="E368" s="220"/>
    </row>
    <row r="369" spans="1:5" ht="15" customHeight="1" x14ac:dyDescent="0.2">
      <c r="A369" s="216" t="s">
        <v>418</v>
      </c>
      <c r="B369" s="216"/>
      <c r="C369" s="216"/>
      <c r="D369" s="216"/>
      <c r="E369" s="216"/>
    </row>
    <row r="370" spans="1:5" ht="15" customHeight="1" x14ac:dyDescent="0.2">
      <c r="A370" s="216"/>
      <c r="B370" s="216"/>
      <c r="C370" s="216"/>
      <c r="D370" s="216"/>
      <c r="E370" s="216"/>
    </row>
    <row r="371" spans="1:5" ht="15" customHeight="1" x14ac:dyDescent="0.2">
      <c r="A371" s="216"/>
      <c r="B371" s="216"/>
      <c r="C371" s="216"/>
      <c r="D371" s="216"/>
      <c r="E371" s="216"/>
    </row>
    <row r="372" spans="1:5" ht="15" customHeight="1" x14ac:dyDescent="0.2">
      <c r="A372" s="216"/>
      <c r="B372" s="216"/>
      <c r="C372" s="216"/>
      <c r="D372" s="216"/>
      <c r="E372" s="216"/>
    </row>
    <row r="373" spans="1:5" ht="15" customHeight="1" x14ac:dyDescent="0.2">
      <c r="A373" s="216"/>
      <c r="B373" s="216"/>
      <c r="C373" s="216"/>
      <c r="D373" s="216"/>
      <c r="E373" s="216"/>
    </row>
    <row r="374" spans="1:5" ht="15" customHeight="1" x14ac:dyDescent="0.2">
      <c r="A374" s="216"/>
      <c r="B374" s="216"/>
      <c r="C374" s="216"/>
      <c r="D374" s="216"/>
      <c r="E374" s="216"/>
    </row>
    <row r="375" spans="1:5" ht="15" customHeight="1" x14ac:dyDescent="0.2">
      <c r="A375" s="216"/>
      <c r="B375" s="216"/>
      <c r="C375" s="216"/>
      <c r="D375" s="216"/>
      <c r="E375" s="216"/>
    </row>
    <row r="376" spans="1:5" ht="15" customHeight="1" x14ac:dyDescent="0.2">
      <c r="A376" s="216"/>
      <c r="B376" s="216"/>
      <c r="C376" s="216"/>
      <c r="D376" s="216"/>
      <c r="E376" s="216"/>
    </row>
    <row r="377" spans="1:5" ht="15" customHeight="1" x14ac:dyDescent="0.2">
      <c r="A377" s="216"/>
      <c r="B377" s="216"/>
      <c r="C377" s="216"/>
      <c r="D377" s="216"/>
      <c r="E377" s="216"/>
    </row>
    <row r="378" spans="1:5" ht="15" customHeight="1" x14ac:dyDescent="0.2">
      <c r="A378" s="146"/>
      <c r="B378" s="146"/>
      <c r="C378" s="146"/>
      <c r="D378" s="146"/>
      <c r="E378" s="146"/>
    </row>
    <row r="379" spans="1:5" ht="15" customHeight="1" x14ac:dyDescent="0.25">
      <c r="A379" s="37" t="s">
        <v>16</v>
      </c>
      <c r="B379" s="38"/>
      <c r="C379" s="38"/>
      <c r="D379" s="38"/>
      <c r="E379" s="53"/>
    </row>
    <row r="380" spans="1:5" ht="15" customHeight="1" x14ac:dyDescent="0.2">
      <c r="A380" s="39" t="s">
        <v>90</v>
      </c>
      <c r="B380" s="109"/>
      <c r="C380" s="109"/>
      <c r="D380" s="109"/>
      <c r="E380" s="53" t="s">
        <v>91</v>
      </c>
    </row>
    <row r="381" spans="1:5" ht="15" customHeight="1" x14ac:dyDescent="0.2">
      <c r="A381" s="39"/>
      <c r="B381" s="53"/>
      <c r="C381" s="38"/>
      <c r="D381" s="38"/>
      <c r="E381" s="41"/>
    </row>
    <row r="382" spans="1:5" ht="15" customHeight="1" x14ac:dyDescent="0.2">
      <c r="A382" s="110"/>
      <c r="B382" s="62" t="s">
        <v>40</v>
      </c>
      <c r="C382" s="42" t="s">
        <v>41</v>
      </c>
      <c r="D382" s="84" t="s">
        <v>42</v>
      </c>
      <c r="E382" s="44" t="s">
        <v>43</v>
      </c>
    </row>
    <row r="383" spans="1:5" ht="15" customHeight="1" x14ac:dyDescent="0.2">
      <c r="A383" s="110"/>
      <c r="B383" s="81">
        <v>13</v>
      </c>
      <c r="C383" s="86"/>
      <c r="D383" s="65" t="s">
        <v>111</v>
      </c>
      <c r="E383" s="123">
        <v>-2750000</v>
      </c>
    </row>
    <row r="384" spans="1:5" ht="15" customHeight="1" x14ac:dyDescent="0.2">
      <c r="A384" s="124"/>
      <c r="B384" s="145"/>
      <c r="C384" s="50" t="s">
        <v>45</v>
      </c>
      <c r="D384" s="88"/>
      <c r="E384" s="89">
        <f>SUM(E383:E383)</f>
        <v>-2750000</v>
      </c>
    </row>
    <row r="385" spans="1:5" ht="15" customHeight="1" x14ac:dyDescent="0.2"/>
    <row r="386" spans="1:5" ht="15" customHeight="1" x14ac:dyDescent="0.25">
      <c r="A386" s="37" t="s">
        <v>16</v>
      </c>
      <c r="B386" s="38"/>
      <c r="C386" s="38"/>
      <c r="D386" s="38"/>
      <c r="E386" s="38"/>
    </row>
    <row r="387" spans="1:5" ht="15" customHeight="1" x14ac:dyDescent="0.2">
      <c r="A387" s="39" t="s">
        <v>38</v>
      </c>
      <c r="B387" s="38"/>
      <c r="C387" s="38"/>
      <c r="D387" s="38"/>
      <c r="E387" s="40" t="s">
        <v>39</v>
      </c>
    </row>
    <row r="388" spans="1:5" ht="15" customHeight="1" x14ac:dyDescent="0.25">
      <c r="A388" s="37"/>
      <c r="B388" s="53"/>
      <c r="C388" s="38"/>
      <c r="D388" s="38"/>
      <c r="E388" s="41"/>
    </row>
    <row r="389" spans="1:5" ht="15" customHeight="1" x14ac:dyDescent="0.2">
      <c r="A389" s="110"/>
      <c r="B389" s="110"/>
      <c r="C389" s="42" t="s">
        <v>41</v>
      </c>
      <c r="D389" s="73" t="s">
        <v>48</v>
      </c>
      <c r="E389" s="44" t="s">
        <v>43</v>
      </c>
    </row>
    <row r="390" spans="1:5" ht="15" customHeight="1" x14ac:dyDescent="0.2">
      <c r="A390" s="101"/>
      <c r="B390" s="121"/>
      <c r="C390" s="139">
        <v>6409</v>
      </c>
      <c r="D390" s="65" t="s">
        <v>94</v>
      </c>
      <c r="E390" s="140">
        <v>2750000</v>
      </c>
    </row>
    <row r="391" spans="1:5" ht="15" customHeight="1" x14ac:dyDescent="0.2">
      <c r="A391" s="141"/>
      <c r="B391" s="142"/>
      <c r="C391" s="50" t="s">
        <v>45</v>
      </c>
      <c r="D391" s="51"/>
      <c r="E391" s="52">
        <f>E390</f>
        <v>2750000</v>
      </c>
    </row>
    <row r="392" spans="1:5" ht="15" customHeight="1" x14ac:dyDescent="0.2"/>
    <row r="393" spans="1:5" ht="15" customHeight="1" x14ac:dyDescent="0.2"/>
    <row r="394" spans="1:5" ht="15" customHeight="1" x14ac:dyDescent="0.25">
      <c r="A394" s="35" t="s">
        <v>419</v>
      </c>
      <c r="B394" s="212"/>
    </row>
    <row r="395" spans="1:5" ht="15" customHeight="1" x14ac:dyDescent="0.2">
      <c r="A395" s="220" t="s">
        <v>109</v>
      </c>
      <c r="B395" s="220"/>
      <c r="C395" s="220"/>
      <c r="D395" s="220"/>
      <c r="E395" s="220"/>
    </row>
    <row r="396" spans="1:5" ht="15" customHeight="1" x14ac:dyDescent="0.2">
      <c r="A396" s="220"/>
      <c r="B396" s="220"/>
      <c r="C396" s="220"/>
      <c r="D396" s="220"/>
      <c r="E396" s="220"/>
    </row>
    <row r="397" spans="1:5" ht="15" customHeight="1" x14ac:dyDescent="0.2">
      <c r="A397" s="216" t="s">
        <v>420</v>
      </c>
      <c r="B397" s="216"/>
      <c r="C397" s="216"/>
      <c r="D397" s="216"/>
      <c r="E397" s="216"/>
    </row>
    <row r="398" spans="1:5" ht="15" customHeight="1" x14ac:dyDescent="0.2">
      <c r="A398" s="216"/>
      <c r="B398" s="216"/>
      <c r="C398" s="216"/>
      <c r="D398" s="216"/>
      <c r="E398" s="216"/>
    </row>
    <row r="399" spans="1:5" ht="15" customHeight="1" x14ac:dyDescent="0.2">
      <c r="A399" s="216"/>
      <c r="B399" s="216"/>
      <c r="C399" s="216"/>
      <c r="D399" s="216"/>
      <c r="E399" s="216"/>
    </row>
    <row r="400" spans="1:5" ht="15" customHeight="1" x14ac:dyDescent="0.2">
      <c r="A400" s="216"/>
      <c r="B400" s="216"/>
      <c r="C400" s="216"/>
      <c r="D400" s="216"/>
      <c r="E400" s="216"/>
    </row>
    <row r="401" spans="1:5" ht="15" customHeight="1" x14ac:dyDescent="0.2">
      <c r="A401" s="216"/>
      <c r="B401" s="216"/>
      <c r="C401" s="216"/>
      <c r="D401" s="216"/>
      <c r="E401" s="216"/>
    </row>
    <row r="402" spans="1:5" ht="15" customHeight="1" x14ac:dyDescent="0.2">
      <c r="A402" s="216"/>
      <c r="B402" s="216"/>
      <c r="C402" s="216"/>
      <c r="D402" s="216"/>
      <c r="E402" s="216"/>
    </row>
    <row r="403" spans="1:5" ht="15" customHeight="1" x14ac:dyDescent="0.2">
      <c r="A403" s="216"/>
      <c r="B403" s="216"/>
      <c r="C403" s="216"/>
      <c r="D403" s="216"/>
      <c r="E403" s="216"/>
    </row>
    <row r="404" spans="1:5" ht="15" customHeight="1" x14ac:dyDescent="0.2">
      <c r="A404" s="216"/>
      <c r="B404" s="216"/>
      <c r="C404" s="216"/>
      <c r="D404" s="216"/>
      <c r="E404" s="216"/>
    </row>
    <row r="405" spans="1:5" ht="15" customHeight="1" x14ac:dyDescent="0.2">
      <c r="A405" s="216"/>
      <c r="B405" s="216"/>
      <c r="C405" s="216"/>
      <c r="D405" s="216"/>
      <c r="E405" s="216"/>
    </row>
    <row r="406" spans="1:5" ht="15" customHeight="1" x14ac:dyDescent="0.2">
      <c r="A406" s="146"/>
      <c r="B406" s="146"/>
      <c r="C406" s="146"/>
      <c r="D406" s="146"/>
      <c r="E406" s="146"/>
    </row>
    <row r="407" spans="1:5" ht="15" customHeight="1" x14ac:dyDescent="0.25">
      <c r="A407" s="37" t="s">
        <v>16</v>
      </c>
      <c r="B407" s="38"/>
      <c r="C407" s="38"/>
      <c r="D407" s="38"/>
      <c r="E407" s="53"/>
    </row>
    <row r="408" spans="1:5" ht="15" customHeight="1" x14ac:dyDescent="0.2">
      <c r="A408" s="39" t="s">
        <v>90</v>
      </c>
      <c r="B408" s="109"/>
      <c r="C408" s="109"/>
      <c r="D408" s="109"/>
      <c r="E408" s="53" t="s">
        <v>91</v>
      </c>
    </row>
    <row r="409" spans="1:5" ht="15" customHeight="1" x14ac:dyDescent="0.2">
      <c r="A409" s="39"/>
      <c r="B409" s="53"/>
      <c r="C409" s="38"/>
      <c r="D409" s="38"/>
      <c r="E409" s="41"/>
    </row>
    <row r="410" spans="1:5" ht="15" customHeight="1" x14ac:dyDescent="0.2">
      <c r="A410" s="110"/>
      <c r="B410" s="62" t="s">
        <v>40</v>
      </c>
      <c r="C410" s="42" t="s">
        <v>41</v>
      </c>
      <c r="D410" s="84" t="s">
        <v>42</v>
      </c>
      <c r="E410" s="44" t="s">
        <v>43</v>
      </c>
    </row>
    <row r="411" spans="1:5" ht="15" customHeight="1" x14ac:dyDescent="0.2">
      <c r="A411" s="110"/>
      <c r="B411" s="81">
        <v>14</v>
      </c>
      <c r="C411" s="86"/>
      <c r="D411" s="65" t="s">
        <v>111</v>
      </c>
      <c r="E411" s="123">
        <v>-700000</v>
      </c>
    </row>
    <row r="412" spans="1:5" ht="15" customHeight="1" x14ac:dyDescent="0.2">
      <c r="A412" s="124"/>
      <c r="B412" s="145"/>
      <c r="C412" s="50" t="s">
        <v>45</v>
      </c>
      <c r="D412" s="88"/>
      <c r="E412" s="89">
        <f>SUM(E411:E411)</f>
        <v>-700000</v>
      </c>
    </row>
    <row r="413" spans="1:5" ht="15" customHeight="1" x14ac:dyDescent="0.2"/>
    <row r="414" spans="1:5" ht="15" customHeight="1" x14ac:dyDescent="0.2"/>
    <row r="415" spans="1:5" ht="15" customHeight="1" x14ac:dyDescent="0.2"/>
    <row r="416" spans="1:5" ht="15" customHeight="1" x14ac:dyDescent="0.2"/>
    <row r="417" spans="1:5" ht="15" customHeight="1" x14ac:dyDescent="0.2"/>
    <row r="418" spans="1:5" ht="15" customHeight="1" x14ac:dyDescent="0.25">
      <c r="A418" s="37" t="s">
        <v>16</v>
      </c>
      <c r="B418" s="38"/>
      <c r="C418" s="38"/>
      <c r="D418" s="38"/>
      <c r="E418" s="38"/>
    </row>
    <row r="419" spans="1:5" ht="15" customHeight="1" x14ac:dyDescent="0.2">
      <c r="A419" s="39" t="s">
        <v>38</v>
      </c>
      <c r="B419" s="38"/>
      <c r="C419" s="38"/>
      <c r="D419" s="38"/>
      <c r="E419" s="40" t="s">
        <v>39</v>
      </c>
    </row>
    <row r="420" spans="1:5" ht="15" customHeight="1" x14ac:dyDescent="0.25">
      <c r="A420" s="37"/>
      <c r="B420" s="53"/>
      <c r="C420" s="38"/>
      <c r="D420" s="38"/>
      <c r="E420" s="41"/>
    </row>
    <row r="421" spans="1:5" ht="15" customHeight="1" x14ac:dyDescent="0.2">
      <c r="A421" s="110"/>
      <c r="B421" s="110"/>
      <c r="C421" s="42" t="s">
        <v>41</v>
      </c>
      <c r="D421" s="73" t="s">
        <v>48</v>
      </c>
      <c r="E421" s="44" t="s">
        <v>43</v>
      </c>
    </row>
    <row r="422" spans="1:5" ht="15" customHeight="1" x14ac:dyDescent="0.2">
      <c r="A422" s="101"/>
      <c r="B422" s="121"/>
      <c r="C422" s="139">
        <v>6409</v>
      </c>
      <c r="D422" s="65" t="s">
        <v>94</v>
      </c>
      <c r="E422" s="140">
        <v>700000</v>
      </c>
    </row>
    <row r="423" spans="1:5" ht="15" customHeight="1" x14ac:dyDescent="0.2">
      <c r="A423" s="141"/>
      <c r="B423" s="142"/>
      <c r="C423" s="50" t="s">
        <v>45</v>
      </c>
      <c r="D423" s="51"/>
      <c r="E423" s="52">
        <f>E422</f>
        <v>700000</v>
      </c>
    </row>
    <row r="424" spans="1:5" ht="15" customHeight="1" x14ac:dyDescent="0.2"/>
    <row r="425" spans="1:5" ht="15" customHeight="1" x14ac:dyDescent="0.2"/>
    <row r="426" spans="1:5" ht="15" customHeight="1" x14ac:dyDescent="0.25">
      <c r="A426" s="35" t="s">
        <v>421</v>
      </c>
    </row>
    <row r="427" spans="1:5" ht="15" customHeight="1" x14ac:dyDescent="0.2">
      <c r="A427" s="220" t="s">
        <v>242</v>
      </c>
      <c r="B427" s="220"/>
      <c r="C427" s="220"/>
      <c r="D427" s="220"/>
      <c r="E427" s="220"/>
    </row>
    <row r="428" spans="1:5" ht="15" customHeight="1" x14ac:dyDescent="0.2">
      <c r="A428" s="220"/>
      <c r="B428" s="220"/>
      <c r="C428" s="220"/>
      <c r="D428" s="220"/>
      <c r="E428" s="220"/>
    </row>
    <row r="429" spans="1:5" ht="15" customHeight="1" x14ac:dyDescent="0.2">
      <c r="A429" s="216" t="s">
        <v>422</v>
      </c>
      <c r="B429" s="216"/>
      <c r="C429" s="216"/>
      <c r="D429" s="216"/>
      <c r="E429" s="216"/>
    </row>
    <row r="430" spans="1:5" ht="15" customHeight="1" x14ac:dyDescent="0.2">
      <c r="A430" s="216"/>
      <c r="B430" s="216"/>
      <c r="C430" s="216"/>
      <c r="D430" s="216"/>
      <c r="E430" s="216"/>
    </row>
    <row r="431" spans="1:5" ht="15" customHeight="1" x14ac:dyDescent="0.2">
      <c r="A431" s="216"/>
      <c r="B431" s="216"/>
      <c r="C431" s="216"/>
      <c r="D431" s="216"/>
      <c r="E431" s="216"/>
    </row>
    <row r="432" spans="1:5" ht="15" customHeight="1" x14ac:dyDescent="0.2">
      <c r="A432" s="216"/>
      <c r="B432" s="216"/>
      <c r="C432" s="216"/>
      <c r="D432" s="216"/>
      <c r="E432" s="216"/>
    </row>
    <row r="433" spans="1:5" ht="15" customHeight="1" x14ac:dyDescent="0.2">
      <c r="A433" s="216"/>
      <c r="B433" s="216"/>
      <c r="C433" s="216"/>
      <c r="D433" s="216"/>
      <c r="E433" s="216"/>
    </row>
    <row r="434" spans="1:5" ht="15" customHeight="1" x14ac:dyDescent="0.2">
      <c r="A434" s="216"/>
      <c r="B434" s="216"/>
      <c r="C434" s="216"/>
      <c r="D434" s="216"/>
      <c r="E434" s="216"/>
    </row>
    <row r="435" spans="1:5" ht="15" customHeight="1" x14ac:dyDescent="0.2">
      <c r="A435" s="53"/>
      <c r="B435" s="72"/>
      <c r="C435" s="53"/>
      <c r="D435" s="53"/>
      <c r="E435" s="53"/>
    </row>
    <row r="436" spans="1:5" ht="15" customHeight="1" x14ac:dyDescent="0.25">
      <c r="A436" s="54" t="s">
        <v>16</v>
      </c>
      <c r="B436" s="55"/>
      <c r="C436" s="55"/>
      <c r="D436" s="53"/>
      <c r="E436" s="53"/>
    </row>
    <row r="437" spans="1:5" ht="15" customHeight="1" x14ac:dyDescent="0.2">
      <c r="A437" s="56" t="s">
        <v>104</v>
      </c>
      <c r="B437" s="55"/>
      <c r="C437" s="55"/>
      <c r="D437" s="55"/>
      <c r="E437" s="92" t="s">
        <v>105</v>
      </c>
    </row>
    <row r="438" spans="1:5" ht="15" customHeight="1" x14ac:dyDescent="0.2">
      <c r="A438" s="58"/>
      <c r="B438" s="59"/>
      <c r="C438" s="55"/>
      <c r="D438" s="58"/>
      <c r="E438" s="60"/>
    </row>
    <row r="439" spans="1:5" ht="15" customHeight="1" x14ac:dyDescent="0.2">
      <c r="B439" s="42" t="s">
        <v>106</v>
      </c>
      <c r="C439" s="42" t="s">
        <v>41</v>
      </c>
      <c r="D439" s="43" t="s">
        <v>48</v>
      </c>
      <c r="E439" s="62" t="s">
        <v>43</v>
      </c>
    </row>
    <row r="440" spans="1:5" ht="15" customHeight="1" x14ac:dyDescent="0.2">
      <c r="B440" s="81">
        <v>13</v>
      </c>
      <c r="C440" s="86"/>
      <c r="D440" s="65" t="s">
        <v>82</v>
      </c>
      <c r="E440" s="96">
        <v>-803000</v>
      </c>
    </row>
    <row r="441" spans="1:5" ht="15" customHeight="1" x14ac:dyDescent="0.2">
      <c r="B441" s="45"/>
      <c r="C441" s="50" t="s">
        <v>45</v>
      </c>
      <c r="D441" s="51"/>
      <c r="E441" s="52">
        <f>SUM(E440:E440)</f>
        <v>-803000</v>
      </c>
    </row>
    <row r="442" spans="1:5" ht="15" customHeight="1" x14ac:dyDescent="0.2"/>
    <row r="443" spans="1:5" ht="15" customHeight="1" x14ac:dyDescent="0.2"/>
    <row r="444" spans="1:5" ht="15" customHeight="1" x14ac:dyDescent="0.25">
      <c r="A444" s="37" t="s">
        <v>16</v>
      </c>
      <c r="B444" s="38"/>
      <c r="C444" s="38"/>
      <c r="D444" s="38"/>
      <c r="E444" s="38"/>
    </row>
    <row r="445" spans="1:5" ht="15" customHeight="1" x14ac:dyDescent="0.2">
      <c r="A445" s="39" t="s">
        <v>90</v>
      </c>
      <c r="B445" s="109"/>
      <c r="C445" s="109"/>
      <c r="D445" s="109"/>
      <c r="E445" s="53" t="s">
        <v>91</v>
      </c>
    </row>
    <row r="446" spans="1:5" ht="15" customHeight="1" x14ac:dyDescent="0.25">
      <c r="A446" s="37"/>
      <c r="B446" s="53"/>
      <c r="C446" s="38"/>
      <c r="D446" s="38"/>
      <c r="E446" s="41"/>
    </row>
    <row r="447" spans="1:5" ht="15" customHeight="1" x14ac:dyDescent="0.2">
      <c r="A447" s="110"/>
      <c r="B447" s="62" t="s">
        <v>40</v>
      </c>
      <c r="C447" s="42" t="s">
        <v>41</v>
      </c>
      <c r="D447" s="84" t="s">
        <v>42</v>
      </c>
      <c r="E447" s="44" t="s">
        <v>43</v>
      </c>
    </row>
    <row r="448" spans="1:5" ht="15" customHeight="1" x14ac:dyDescent="0.2">
      <c r="A448" s="138"/>
      <c r="B448" s="144">
        <v>13</v>
      </c>
      <c r="C448" s="86"/>
      <c r="D448" s="75" t="s">
        <v>111</v>
      </c>
      <c r="E448" s="123">
        <v>803000</v>
      </c>
    </row>
    <row r="449" spans="1:5" ht="15" customHeight="1" x14ac:dyDescent="0.2">
      <c r="A449" s="141"/>
      <c r="B449" s="145"/>
      <c r="C449" s="50" t="s">
        <v>45</v>
      </c>
      <c r="D449" s="88"/>
      <c r="E449" s="89">
        <f>SUM(E448:E448)</f>
        <v>803000</v>
      </c>
    </row>
    <row r="450" spans="1:5" ht="15" customHeight="1" x14ac:dyDescent="0.2"/>
    <row r="451" spans="1:5" ht="15" customHeight="1" x14ac:dyDescent="0.2"/>
    <row r="452" spans="1:5" ht="15" customHeight="1" x14ac:dyDescent="0.25">
      <c r="A452" s="35" t="s">
        <v>423</v>
      </c>
    </row>
    <row r="453" spans="1:5" ht="15" customHeight="1" x14ac:dyDescent="0.2">
      <c r="A453" s="220" t="s">
        <v>424</v>
      </c>
      <c r="B453" s="220"/>
      <c r="C453" s="220"/>
      <c r="D453" s="220"/>
      <c r="E453" s="220"/>
    </row>
    <row r="454" spans="1:5" ht="15" customHeight="1" x14ac:dyDescent="0.2">
      <c r="A454" s="220"/>
      <c r="B454" s="220"/>
      <c r="C454" s="220"/>
      <c r="D454" s="220"/>
      <c r="E454" s="220"/>
    </row>
    <row r="455" spans="1:5" ht="15" customHeight="1" x14ac:dyDescent="0.2">
      <c r="A455" s="216" t="s">
        <v>425</v>
      </c>
      <c r="B455" s="216"/>
      <c r="C455" s="216"/>
      <c r="D455" s="216"/>
      <c r="E455" s="216"/>
    </row>
    <row r="456" spans="1:5" ht="15" customHeight="1" x14ac:dyDescent="0.2">
      <c r="A456" s="216"/>
      <c r="B456" s="216"/>
      <c r="C456" s="216"/>
      <c r="D456" s="216"/>
      <c r="E456" s="216"/>
    </row>
    <row r="457" spans="1:5" ht="15" customHeight="1" x14ac:dyDescent="0.2">
      <c r="A457" s="216"/>
      <c r="B457" s="216"/>
      <c r="C457" s="216"/>
      <c r="D457" s="216"/>
      <c r="E457" s="216"/>
    </row>
    <row r="458" spans="1:5" ht="15" customHeight="1" x14ac:dyDescent="0.2">
      <c r="A458" s="216"/>
      <c r="B458" s="216"/>
      <c r="C458" s="216"/>
      <c r="D458" s="216"/>
      <c r="E458" s="216"/>
    </row>
    <row r="459" spans="1:5" ht="15" customHeight="1" x14ac:dyDescent="0.2">
      <c r="A459" s="216"/>
      <c r="B459" s="216"/>
      <c r="C459" s="216"/>
      <c r="D459" s="216"/>
      <c r="E459" s="216"/>
    </row>
    <row r="460" spans="1:5" ht="15" customHeight="1" x14ac:dyDescent="0.2">
      <c r="A460" s="216"/>
      <c r="B460" s="216"/>
      <c r="C460" s="216"/>
      <c r="D460" s="216"/>
      <c r="E460" s="216"/>
    </row>
    <row r="461" spans="1:5" ht="15" customHeight="1" x14ac:dyDescent="0.2">
      <c r="A461" s="216"/>
      <c r="B461" s="216"/>
      <c r="C461" s="216"/>
      <c r="D461" s="216"/>
      <c r="E461" s="216"/>
    </row>
    <row r="462" spans="1:5" ht="15" customHeight="1" x14ac:dyDescent="0.2">
      <c r="A462" s="216"/>
      <c r="B462" s="216"/>
      <c r="C462" s="216"/>
      <c r="D462" s="216"/>
      <c r="E462" s="216"/>
    </row>
    <row r="463" spans="1:5" ht="15" customHeight="1" x14ac:dyDescent="0.2">
      <c r="A463" s="38"/>
      <c r="B463" s="153"/>
      <c r="C463" s="151"/>
      <c r="D463" s="38"/>
      <c r="E463" s="154"/>
    </row>
    <row r="464" spans="1:5" ht="15" customHeight="1" x14ac:dyDescent="0.2">
      <c r="A464" s="38"/>
      <c r="B464" s="153"/>
      <c r="C464" s="151"/>
      <c r="D464" s="38"/>
      <c r="E464" s="154"/>
    </row>
    <row r="465" spans="1:5" ht="15" customHeight="1" x14ac:dyDescent="0.2">
      <c r="A465" s="38"/>
      <c r="B465" s="153"/>
      <c r="C465" s="151"/>
      <c r="D465" s="38"/>
      <c r="E465" s="154"/>
    </row>
    <row r="466" spans="1:5" ht="15" customHeight="1" x14ac:dyDescent="0.2">
      <c r="A466" s="38"/>
      <c r="B466" s="153"/>
      <c r="C466" s="151"/>
      <c r="D466" s="38"/>
      <c r="E466" s="154"/>
    </row>
    <row r="467" spans="1:5" ht="15" customHeight="1" x14ac:dyDescent="0.2">
      <c r="A467" s="38"/>
      <c r="B467" s="153"/>
      <c r="C467" s="151"/>
      <c r="D467" s="38"/>
      <c r="E467" s="154"/>
    </row>
    <row r="468" spans="1:5" ht="15" customHeight="1" x14ac:dyDescent="0.2">
      <c r="A468" s="38"/>
      <c r="B468" s="153"/>
      <c r="C468" s="151"/>
      <c r="D468" s="38"/>
      <c r="E468" s="154"/>
    </row>
    <row r="469" spans="1:5" ht="15" customHeight="1" x14ac:dyDescent="0.2">
      <c r="A469" s="38"/>
      <c r="B469" s="153"/>
      <c r="C469" s="151"/>
      <c r="D469" s="38"/>
      <c r="E469" s="154"/>
    </row>
    <row r="470" spans="1:5" ht="15" customHeight="1" x14ac:dyDescent="0.25">
      <c r="A470" s="37" t="s">
        <v>16</v>
      </c>
      <c r="B470" s="38"/>
      <c r="C470" s="38"/>
      <c r="D470" s="38"/>
      <c r="E470" s="53"/>
    </row>
    <row r="471" spans="1:5" ht="15" customHeight="1" x14ac:dyDescent="0.2">
      <c r="A471" s="39" t="s">
        <v>175</v>
      </c>
      <c r="B471" s="38"/>
      <c r="C471" s="38"/>
      <c r="D471" s="38"/>
      <c r="E471" s="40" t="s">
        <v>176</v>
      </c>
    </row>
    <row r="472" spans="1:5" ht="15" customHeight="1" x14ac:dyDescent="0.2">
      <c r="A472" s="39"/>
      <c r="B472" s="53"/>
      <c r="C472" s="38"/>
      <c r="D472" s="38"/>
      <c r="E472" s="41"/>
    </row>
    <row r="473" spans="1:5" ht="15" customHeight="1" x14ac:dyDescent="0.2">
      <c r="A473" s="110"/>
      <c r="B473" s="110"/>
      <c r="C473" s="42" t="s">
        <v>41</v>
      </c>
      <c r="D473" s="73" t="s">
        <v>48</v>
      </c>
      <c r="E473" s="62" t="s">
        <v>43</v>
      </c>
    </row>
    <row r="474" spans="1:5" ht="15" customHeight="1" x14ac:dyDescent="0.2">
      <c r="A474" s="138"/>
      <c r="B474" s="121"/>
      <c r="C474" s="64">
        <v>5512</v>
      </c>
      <c r="D474" s="65" t="s">
        <v>164</v>
      </c>
      <c r="E474" s="123">
        <v>-21000</v>
      </c>
    </row>
    <row r="475" spans="1:5" ht="15" customHeight="1" x14ac:dyDescent="0.2">
      <c r="A475" s="138"/>
      <c r="B475" s="121"/>
      <c r="C475" s="64">
        <v>5512</v>
      </c>
      <c r="D475" s="126" t="s">
        <v>73</v>
      </c>
      <c r="E475" s="123">
        <v>21000</v>
      </c>
    </row>
    <row r="476" spans="1:5" ht="15" customHeight="1" x14ac:dyDescent="0.2">
      <c r="A476" s="124"/>
      <c r="B476" s="124"/>
      <c r="C476" s="50" t="s">
        <v>45</v>
      </c>
      <c r="D476" s="103"/>
      <c r="E476" s="52">
        <f>SUM(E474:E475)</f>
        <v>0</v>
      </c>
    </row>
    <row r="477" spans="1:5" ht="15" customHeight="1" x14ac:dyDescent="0.2"/>
    <row r="478" spans="1:5" ht="15" customHeight="1" x14ac:dyDescent="0.2"/>
    <row r="479" spans="1:5" ht="15" customHeight="1" x14ac:dyDescent="0.25">
      <c r="A479" s="35" t="s">
        <v>426</v>
      </c>
    </row>
    <row r="480" spans="1:5" ht="15" customHeight="1" x14ac:dyDescent="0.2">
      <c r="A480" s="220" t="s">
        <v>247</v>
      </c>
      <c r="B480" s="220"/>
      <c r="C480" s="220"/>
      <c r="D480" s="220"/>
      <c r="E480" s="220"/>
    </row>
    <row r="481" spans="1:5" ht="15" customHeight="1" x14ac:dyDescent="0.2">
      <c r="A481" s="220"/>
      <c r="B481" s="220"/>
      <c r="C481" s="220"/>
      <c r="D481" s="220"/>
      <c r="E481" s="220"/>
    </row>
    <row r="482" spans="1:5" ht="15" customHeight="1" x14ac:dyDescent="0.2">
      <c r="A482" s="216" t="s">
        <v>427</v>
      </c>
      <c r="B482" s="216"/>
      <c r="C482" s="216"/>
      <c r="D482" s="216"/>
      <c r="E482" s="216"/>
    </row>
    <row r="483" spans="1:5" ht="15" customHeight="1" x14ac:dyDescent="0.2">
      <c r="A483" s="216"/>
      <c r="B483" s="216"/>
      <c r="C483" s="216"/>
      <c r="D483" s="216"/>
      <c r="E483" s="216"/>
    </row>
    <row r="484" spans="1:5" ht="15" customHeight="1" x14ac:dyDescent="0.2">
      <c r="A484" s="216"/>
      <c r="B484" s="216"/>
      <c r="C484" s="216"/>
      <c r="D484" s="216"/>
      <c r="E484" s="216"/>
    </row>
    <row r="485" spans="1:5" ht="15" customHeight="1" x14ac:dyDescent="0.2">
      <c r="A485" s="216"/>
      <c r="B485" s="216"/>
      <c r="C485" s="216"/>
      <c r="D485" s="216"/>
      <c r="E485" s="216"/>
    </row>
    <row r="486" spans="1:5" ht="15" customHeight="1" x14ac:dyDescent="0.2">
      <c r="A486" s="216"/>
      <c r="B486" s="216"/>
      <c r="C486" s="216"/>
      <c r="D486" s="216"/>
      <c r="E486" s="216"/>
    </row>
    <row r="487" spans="1:5" ht="15" customHeight="1" x14ac:dyDescent="0.2">
      <c r="A487" s="216"/>
      <c r="B487" s="216"/>
      <c r="C487" s="216"/>
      <c r="D487" s="216"/>
      <c r="E487" s="216"/>
    </row>
    <row r="488" spans="1:5" ht="15" customHeight="1" x14ac:dyDescent="0.2">
      <c r="A488" s="146"/>
      <c r="B488" s="146"/>
      <c r="C488" s="146"/>
      <c r="D488" s="146"/>
      <c r="E488" s="146"/>
    </row>
    <row r="489" spans="1:5" ht="15" customHeight="1" x14ac:dyDescent="0.25">
      <c r="A489" s="37" t="s">
        <v>16</v>
      </c>
      <c r="B489" s="38"/>
      <c r="C489" s="38"/>
      <c r="D489" s="38"/>
      <c r="E489" s="53"/>
    </row>
    <row r="490" spans="1:5" ht="15" customHeight="1" x14ac:dyDescent="0.2">
      <c r="A490" s="56" t="s">
        <v>53</v>
      </c>
      <c r="B490" s="38"/>
      <c r="C490" s="38"/>
      <c r="D490" s="38"/>
      <c r="E490" s="40" t="s">
        <v>54</v>
      </c>
    </row>
    <row r="491" spans="1:5" ht="15" customHeight="1" x14ac:dyDescent="0.2">
      <c r="A491" s="39"/>
      <c r="B491" s="53"/>
      <c r="C491" s="38"/>
      <c r="D491" s="38"/>
      <c r="E491" s="41"/>
    </row>
    <row r="492" spans="1:5" ht="15" customHeight="1" x14ac:dyDescent="0.2">
      <c r="B492" s="62" t="s">
        <v>40</v>
      </c>
      <c r="C492" s="42" t="s">
        <v>41</v>
      </c>
      <c r="D492" s="84" t="s">
        <v>42</v>
      </c>
      <c r="E492" s="44" t="s">
        <v>43</v>
      </c>
    </row>
    <row r="493" spans="1:5" ht="15" customHeight="1" x14ac:dyDescent="0.2">
      <c r="B493" s="144">
        <v>112</v>
      </c>
      <c r="C493" s="86"/>
      <c r="D493" s="75" t="s">
        <v>93</v>
      </c>
      <c r="E493" s="123">
        <v>-708776</v>
      </c>
    </row>
    <row r="494" spans="1:5" ht="15" customHeight="1" x14ac:dyDescent="0.2">
      <c r="B494" s="144">
        <v>113</v>
      </c>
      <c r="C494" s="86"/>
      <c r="D494" s="75" t="s">
        <v>93</v>
      </c>
      <c r="E494" s="123">
        <v>708776</v>
      </c>
    </row>
    <row r="495" spans="1:5" ht="15" customHeight="1" x14ac:dyDescent="0.2">
      <c r="B495" s="145"/>
      <c r="C495" s="50" t="s">
        <v>45</v>
      </c>
      <c r="D495" s="88"/>
      <c r="E495" s="89">
        <f>SUM(E493:E494)</f>
        <v>0</v>
      </c>
    </row>
    <row r="496" spans="1:5" ht="15" customHeight="1" x14ac:dyDescent="0.2"/>
    <row r="497" spans="1:5" ht="15" customHeight="1" x14ac:dyDescent="0.2"/>
    <row r="498" spans="1:5" ht="15" customHeight="1" x14ac:dyDescent="0.25">
      <c r="A498" s="35" t="s">
        <v>428</v>
      </c>
    </row>
    <row r="499" spans="1:5" ht="15" customHeight="1" x14ac:dyDescent="0.2">
      <c r="A499" s="220" t="s">
        <v>250</v>
      </c>
      <c r="B499" s="220"/>
      <c r="C499" s="220"/>
      <c r="D499" s="220"/>
      <c r="E499" s="220"/>
    </row>
    <row r="500" spans="1:5" ht="15" customHeight="1" x14ac:dyDescent="0.2">
      <c r="A500" s="220"/>
      <c r="B500" s="220"/>
      <c r="C500" s="220"/>
      <c r="D500" s="220"/>
      <c r="E500" s="220"/>
    </row>
    <row r="501" spans="1:5" ht="15" customHeight="1" x14ac:dyDescent="0.2">
      <c r="A501" s="216" t="s">
        <v>429</v>
      </c>
      <c r="B501" s="216"/>
      <c r="C501" s="216"/>
      <c r="D501" s="216"/>
      <c r="E501" s="216"/>
    </row>
    <row r="502" spans="1:5" ht="15" customHeight="1" x14ac:dyDescent="0.2">
      <c r="A502" s="216"/>
      <c r="B502" s="216"/>
      <c r="C502" s="216"/>
      <c r="D502" s="216"/>
      <c r="E502" s="216"/>
    </row>
    <row r="503" spans="1:5" ht="15" customHeight="1" x14ac:dyDescent="0.2">
      <c r="A503" s="216"/>
      <c r="B503" s="216"/>
      <c r="C503" s="216"/>
      <c r="D503" s="216"/>
      <c r="E503" s="216"/>
    </row>
    <row r="504" spans="1:5" ht="15" customHeight="1" x14ac:dyDescent="0.2">
      <c r="A504" s="216"/>
      <c r="B504" s="216"/>
      <c r="C504" s="216"/>
      <c r="D504" s="216"/>
      <c r="E504" s="216"/>
    </row>
    <row r="505" spans="1:5" ht="15" customHeight="1" x14ac:dyDescent="0.2">
      <c r="A505" s="216"/>
      <c r="B505" s="216"/>
      <c r="C505" s="216"/>
      <c r="D505" s="216"/>
      <c r="E505" s="216"/>
    </row>
    <row r="506" spans="1:5" ht="15" customHeight="1" x14ac:dyDescent="0.2">
      <c r="A506" s="216"/>
      <c r="B506" s="216"/>
      <c r="C506" s="216"/>
      <c r="D506" s="216"/>
      <c r="E506" s="216"/>
    </row>
    <row r="507" spans="1:5" ht="15" customHeight="1" x14ac:dyDescent="0.2">
      <c r="A507" s="216"/>
      <c r="B507" s="216"/>
      <c r="C507" s="216"/>
      <c r="D507" s="216"/>
      <c r="E507" s="216"/>
    </row>
    <row r="508" spans="1:5" ht="15" customHeight="1" x14ac:dyDescent="0.2">
      <c r="A508" s="216"/>
      <c r="B508" s="216"/>
      <c r="C508" s="216"/>
      <c r="D508" s="216"/>
      <c r="E508" s="216"/>
    </row>
    <row r="509" spans="1:5" ht="15" customHeight="1" x14ac:dyDescent="0.2"/>
    <row r="510" spans="1:5" ht="15" customHeight="1" x14ac:dyDescent="0.25">
      <c r="A510" s="37" t="s">
        <v>16</v>
      </c>
      <c r="B510" s="38"/>
      <c r="C510" s="38"/>
      <c r="D510" s="38"/>
      <c r="E510" s="53"/>
    </row>
    <row r="511" spans="1:5" ht="15" customHeight="1" x14ac:dyDescent="0.2">
      <c r="A511" s="91" t="s">
        <v>66</v>
      </c>
      <c r="B511" s="55"/>
      <c r="C511" s="55"/>
      <c r="D511" s="55"/>
      <c r="E511" s="92" t="s">
        <v>67</v>
      </c>
    </row>
    <row r="512" spans="1:5" ht="15" customHeight="1" x14ac:dyDescent="0.2">
      <c r="A512" s="53"/>
      <c r="B512" s="82"/>
      <c r="C512" s="38"/>
      <c r="E512" s="83"/>
    </row>
    <row r="513" spans="1:5" ht="15" customHeight="1" x14ac:dyDescent="0.2">
      <c r="B513" s="110"/>
      <c r="C513" s="42" t="s">
        <v>41</v>
      </c>
      <c r="D513" s="100" t="s">
        <v>48</v>
      </c>
      <c r="E513" s="44" t="s">
        <v>43</v>
      </c>
    </row>
    <row r="514" spans="1:5" ht="15" customHeight="1" x14ac:dyDescent="0.2">
      <c r="B514" s="101"/>
      <c r="C514" s="64">
        <v>2229</v>
      </c>
      <c r="D514" s="103" t="s">
        <v>73</v>
      </c>
      <c r="E514" s="96">
        <v>-600000</v>
      </c>
    </row>
    <row r="515" spans="1:5" ht="15" customHeight="1" x14ac:dyDescent="0.2">
      <c r="B515" s="101"/>
      <c r="C515" s="64">
        <v>2229</v>
      </c>
      <c r="D515" s="65" t="s">
        <v>164</v>
      </c>
      <c r="E515" s="96">
        <v>600000</v>
      </c>
    </row>
    <row r="516" spans="1:5" ht="15" customHeight="1" x14ac:dyDescent="0.2">
      <c r="B516" s="104"/>
      <c r="C516" s="77" t="s">
        <v>45</v>
      </c>
      <c r="D516" s="97"/>
      <c r="E516" s="98">
        <f>SUM(E514:E515)</f>
        <v>0</v>
      </c>
    </row>
    <row r="517" spans="1:5" ht="15" customHeight="1" x14ac:dyDescent="0.2"/>
    <row r="518" spans="1:5" ht="15" customHeight="1" x14ac:dyDescent="0.2"/>
    <row r="519" spans="1:5" ht="15" customHeight="1" x14ac:dyDescent="0.2"/>
    <row r="520" spans="1:5" ht="15" customHeight="1" x14ac:dyDescent="0.2"/>
    <row r="521" spans="1:5" ht="15" customHeight="1" x14ac:dyDescent="0.2"/>
    <row r="522" spans="1:5" ht="15" customHeight="1" x14ac:dyDescent="0.25">
      <c r="A522" s="35" t="s">
        <v>430</v>
      </c>
    </row>
    <row r="523" spans="1:5" ht="15" customHeight="1" x14ac:dyDescent="0.2">
      <c r="A523" s="220" t="s">
        <v>253</v>
      </c>
      <c r="B523" s="220"/>
      <c r="C523" s="220"/>
      <c r="D523" s="220"/>
      <c r="E523" s="220"/>
    </row>
    <row r="524" spans="1:5" ht="15" customHeight="1" x14ac:dyDescent="0.2">
      <c r="A524" s="220"/>
      <c r="B524" s="220"/>
      <c r="C524" s="220"/>
      <c r="D524" s="220"/>
      <c r="E524" s="220"/>
    </row>
    <row r="525" spans="1:5" ht="15" customHeight="1" x14ac:dyDescent="0.2">
      <c r="A525" s="216" t="s">
        <v>431</v>
      </c>
      <c r="B525" s="216"/>
      <c r="C525" s="216"/>
      <c r="D525" s="216"/>
      <c r="E525" s="216"/>
    </row>
    <row r="526" spans="1:5" ht="15" customHeight="1" x14ac:dyDescent="0.2">
      <c r="A526" s="216"/>
      <c r="B526" s="216"/>
      <c r="C526" s="216"/>
      <c r="D526" s="216"/>
      <c r="E526" s="216"/>
    </row>
    <row r="527" spans="1:5" ht="15" customHeight="1" x14ac:dyDescent="0.2">
      <c r="A527" s="216"/>
      <c r="B527" s="216"/>
      <c r="C527" s="216"/>
      <c r="D527" s="216"/>
      <c r="E527" s="216"/>
    </row>
    <row r="528" spans="1:5" ht="15" customHeight="1" x14ac:dyDescent="0.2">
      <c r="A528" s="216"/>
      <c r="B528" s="216"/>
      <c r="C528" s="216"/>
      <c r="D528" s="216"/>
      <c r="E528" s="216"/>
    </row>
    <row r="529" spans="1:5" ht="15" customHeight="1" x14ac:dyDescent="0.2">
      <c r="A529" s="216"/>
      <c r="B529" s="216"/>
      <c r="C529" s="216"/>
      <c r="D529" s="216"/>
      <c r="E529" s="216"/>
    </row>
    <row r="530" spans="1:5" ht="15" customHeight="1" x14ac:dyDescent="0.2">
      <c r="A530" s="216"/>
      <c r="B530" s="216"/>
      <c r="C530" s="216"/>
      <c r="D530" s="216"/>
      <c r="E530" s="216"/>
    </row>
    <row r="531" spans="1:5" ht="15" customHeight="1" x14ac:dyDescent="0.2">
      <c r="A531" s="216"/>
      <c r="B531" s="216"/>
      <c r="C531" s="216"/>
      <c r="D531" s="216"/>
      <c r="E531" s="216"/>
    </row>
    <row r="532" spans="1:5" ht="15" customHeight="1" x14ac:dyDescent="0.2">
      <c r="A532" s="216"/>
      <c r="B532" s="216"/>
      <c r="C532" s="216"/>
      <c r="D532" s="216"/>
      <c r="E532" s="216"/>
    </row>
    <row r="533" spans="1:5" ht="15" customHeight="1" x14ac:dyDescent="0.2"/>
    <row r="534" spans="1:5" ht="15" customHeight="1" x14ac:dyDescent="0.25">
      <c r="A534" s="37" t="s">
        <v>16</v>
      </c>
      <c r="B534" s="38"/>
      <c r="C534" s="38"/>
      <c r="D534" s="38"/>
      <c r="E534" s="53"/>
    </row>
    <row r="535" spans="1:5" ht="15" customHeight="1" x14ac:dyDescent="0.2">
      <c r="A535" s="56" t="s">
        <v>59</v>
      </c>
      <c r="B535" s="38"/>
      <c r="C535" s="38"/>
      <c r="D535" s="38"/>
      <c r="E535" s="40" t="s">
        <v>60</v>
      </c>
    </row>
    <row r="536" spans="1:5" ht="15" customHeight="1" x14ac:dyDescent="0.2">
      <c r="A536" s="39"/>
      <c r="B536" s="53"/>
      <c r="C536" s="38"/>
      <c r="D536" s="38"/>
      <c r="E536" s="41"/>
    </row>
    <row r="537" spans="1:5" ht="15" customHeight="1" x14ac:dyDescent="0.2">
      <c r="A537" s="110"/>
      <c r="B537" s="110"/>
      <c r="C537" s="42" t="s">
        <v>41</v>
      </c>
      <c r="D537" s="73" t="s">
        <v>48</v>
      </c>
      <c r="E537" s="44" t="s">
        <v>43</v>
      </c>
    </row>
    <row r="538" spans="1:5" ht="15" customHeight="1" x14ac:dyDescent="0.2">
      <c r="A538" s="110"/>
      <c r="B538" s="110"/>
      <c r="C538" s="86">
        <v>3319</v>
      </c>
      <c r="D538" s="122" t="s">
        <v>163</v>
      </c>
      <c r="E538" s="96">
        <f>-1000000-60000-140000</f>
        <v>-1200000</v>
      </c>
    </row>
    <row r="539" spans="1:5" ht="15" customHeight="1" x14ac:dyDescent="0.2">
      <c r="A539" s="110"/>
      <c r="B539" s="110"/>
      <c r="C539" s="86">
        <v>3419</v>
      </c>
      <c r="D539" s="122" t="s">
        <v>163</v>
      </c>
      <c r="E539" s="96">
        <v>-100000</v>
      </c>
    </row>
    <row r="540" spans="1:5" ht="15" customHeight="1" x14ac:dyDescent="0.2">
      <c r="A540" s="110"/>
      <c r="B540" s="110"/>
      <c r="C540" s="86">
        <v>3312</v>
      </c>
      <c r="D540" s="65" t="s">
        <v>123</v>
      </c>
      <c r="E540" s="96">
        <v>60000</v>
      </c>
    </row>
    <row r="541" spans="1:5" ht="15" customHeight="1" x14ac:dyDescent="0.2">
      <c r="A541" s="110"/>
      <c r="B541" s="110"/>
      <c r="C541" s="86">
        <v>3313</v>
      </c>
      <c r="D541" s="103" t="s">
        <v>73</v>
      </c>
      <c r="E541" s="96">
        <v>733000</v>
      </c>
    </row>
    <row r="542" spans="1:5" ht="15" customHeight="1" x14ac:dyDescent="0.2">
      <c r="A542" s="110"/>
      <c r="B542" s="110"/>
      <c r="C542" s="86">
        <v>3313</v>
      </c>
      <c r="D542" s="65" t="s">
        <v>164</v>
      </c>
      <c r="E542" s="96">
        <v>267000</v>
      </c>
    </row>
    <row r="543" spans="1:5" ht="15" customHeight="1" x14ac:dyDescent="0.2">
      <c r="A543" s="110"/>
      <c r="B543" s="110"/>
      <c r="C543" s="86">
        <v>3316</v>
      </c>
      <c r="D543" s="65" t="s">
        <v>123</v>
      </c>
      <c r="E543" s="96">
        <v>140000</v>
      </c>
    </row>
    <row r="544" spans="1:5" ht="15" customHeight="1" x14ac:dyDescent="0.2">
      <c r="A544" s="110"/>
      <c r="B544" s="110"/>
      <c r="C544" s="86">
        <v>3419</v>
      </c>
      <c r="D544" s="65" t="s">
        <v>164</v>
      </c>
      <c r="E544" s="96">
        <v>100000</v>
      </c>
    </row>
    <row r="545" spans="1:5" ht="15" customHeight="1" x14ac:dyDescent="0.2">
      <c r="A545" s="124"/>
      <c r="B545" s="124"/>
      <c r="C545" s="50" t="s">
        <v>45</v>
      </c>
      <c r="D545" s="51"/>
      <c r="E545" s="52">
        <f>SUM(E538:E544)</f>
        <v>0</v>
      </c>
    </row>
    <row r="546" spans="1:5" ht="15" customHeight="1" x14ac:dyDescent="0.2"/>
    <row r="547" spans="1:5" ht="15" customHeight="1" x14ac:dyDescent="0.2"/>
    <row r="548" spans="1:5" ht="15" customHeight="1" x14ac:dyDescent="0.25">
      <c r="A548" s="35" t="s">
        <v>432</v>
      </c>
    </row>
    <row r="549" spans="1:5" ht="15" customHeight="1" x14ac:dyDescent="0.2">
      <c r="A549" s="220" t="s">
        <v>253</v>
      </c>
      <c r="B549" s="220"/>
      <c r="C549" s="220"/>
      <c r="D549" s="220"/>
      <c r="E549" s="220"/>
    </row>
    <row r="550" spans="1:5" ht="15" customHeight="1" x14ac:dyDescent="0.2">
      <c r="A550" s="220"/>
      <c r="B550" s="220"/>
      <c r="C550" s="220"/>
      <c r="D550" s="220"/>
      <c r="E550" s="220"/>
    </row>
    <row r="551" spans="1:5" ht="15" customHeight="1" x14ac:dyDescent="0.2">
      <c r="A551" s="216" t="s">
        <v>433</v>
      </c>
      <c r="B551" s="216"/>
      <c r="C551" s="216"/>
      <c r="D551" s="216"/>
      <c r="E551" s="216"/>
    </row>
    <row r="552" spans="1:5" ht="15" customHeight="1" x14ac:dyDescent="0.2">
      <c r="A552" s="216"/>
      <c r="B552" s="216"/>
      <c r="C552" s="216"/>
      <c r="D552" s="216"/>
      <c r="E552" s="216"/>
    </row>
    <row r="553" spans="1:5" ht="15" customHeight="1" x14ac:dyDescent="0.2">
      <c r="A553" s="216"/>
      <c r="B553" s="216"/>
      <c r="C553" s="216"/>
      <c r="D553" s="216"/>
      <c r="E553" s="216"/>
    </row>
    <row r="554" spans="1:5" ht="15" customHeight="1" x14ac:dyDescent="0.2">
      <c r="A554" s="216"/>
      <c r="B554" s="216"/>
      <c r="C554" s="216"/>
      <c r="D554" s="216"/>
      <c r="E554" s="216"/>
    </row>
    <row r="555" spans="1:5" ht="15" customHeight="1" x14ac:dyDescent="0.2">
      <c r="A555" s="216"/>
      <c r="B555" s="216"/>
      <c r="C555" s="216"/>
      <c r="D555" s="216"/>
      <c r="E555" s="216"/>
    </row>
    <row r="556" spans="1:5" ht="15" customHeight="1" x14ac:dyDescent="0.2">
      <c r="A556" s="216"/>
      <c r="B556" s="216"/>
      <c r="C556" s="216"/>
      <c r="D556" s="216"/>
      <c r="E556" s="216"/>
    </row>
    <row r="557" spans="1:5" ht="15" customHeight="1" x14ac:dyDescent="0.2">
      <c r="A557" s="216"/>
      <c r="B557" s="216"/>
      <c r="C557" s="216"/>
      <c r="D557" s="216"/>
      <c r="E557" s="216"/>
    </row>
    <row r="558" spans="1:5" ht="15" customHeight="1" x14ac:dyDescent="0.2"/>
    <row r="559" spans="1:5" ht="15" customHeight="1" x14ac:dyDescent="0.25">
      <c r="A559" s="37" t="s">
        <v>16</v>
      </c>
      <c r="B559" s="38"/>
      <c r="C559" s="38"/>
      <c r="D559" s="38"/>
      <c r="E559" s="53"/>
    </row>
    <row r="560" spans="1:5" ht="15" customHeight="1" x14ac:dyDescent="0.2">
      <c r="A560" s="56" t="s">
        <v>59</v>
      </c>
      <c r="B560" s="38"/>
      <c r="C560" s="38"/>
      <c r="D560" s="38"/>
      <c r="E560" s="40" t="s">
        <v>60</v>
      </c>
    </row>
    <row r="561" spans="1:5" ht="15" customHeight="1" x14ac:dyDescent="0.2">
      <c r="A561" s="39"/>
      <c r="B561" s="53"/>
      <c r="C561" s="38"/>
      <c r="D561" s="38"/>
      <c r="E561" s="41"/>
    </row>
    <row r="562" spans="1:5" ht="15" customHeight="1" x14ac:dyDescent="0.2">
      <c r="A562" s="110"/>
      <c r="B562" s="110"/>
      <c r="C562" s="42" t="s">
        <v>41</v>
      </c>
      <c r="D562" s="73" t="s">
        <v>48</v>
      </c>
      <c r="E562" s="44" t="s">
        <v>43</v>
      </c>
    </row>
    <row r="563" spans="1:5" ht="15" customHeight="1" x14ac:dyDescent="0.2">
      <c r="A563" s="110"/>
      <c r="B563" s="110"/>
      <c r="C563" s="86">
        <v>3319</v>
      </c>
      <c r="D563" s="122" t="s">
        <v>163</v>
      </c>
      <c r="E563" s="96">
        <v>-15000</v>
      </c>
    </row>
    <row r="564" spans="1:5" ht="15" customHeight="1" x14ac:dyDescent="0.2">
      <c r="A564" s="110"/>
      <c r="B564" s="110"/>
      <c r="C564" s="86">
        <v>3319</v>
      </c>
      <c r="D564" s="65" t="s">
        <v>123</v>
      </c>
      <c r="E564" s="166">
        <v>15000</v>
      </c>
    </row>
    <row r="565" spans="1:5" ht="15" customHeight="1" x14ac:dyDescent="0.2">
      <c r="A565" s="124"/>
      <c r="B565" s="124"/>
      <c r="C565" s="50" t="s">
        <v>45</v>
      </c>
      <c r="D565" s="51"/>
      <c r="E565" s="52">
        <f>SUM(E563:E564)</f>
        <v>0</v>
      </c>
    </row>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
    <row r="574" spans="1:5" ht="15" customHeight="1" x14ac:dyDescent="0.25">
      <c r="A574" s="35" t="s">
        <v>434</v>
      </c>
    </row>
    <row r="575" spans="1:5" ht="15" customHeight="1" x14ac:dyDescent="0.2">
      <c r="A575" s="220" t="s">
        <v>253</v>
      </c>
      <c r="B575" s="220"/>
      <c r="C575" s="220"/>
      <c r="D575" s="220"/>
      <c r="E575" s="220"/>
    </row>
    <row r="576" spans="1:5" ht="15" customHeight="1" x14ac:dyDescent="0.2">
      <c r="A576" s="220"/>
      <c r="B576" s="220"/>
      <c r="C576" s="220"/>
      <c r="D576" s="220"/>
      <c r="E576" s="220"/>
    </row>
    <row r="577" spans="1:5" ht="15" customHeight="1" x14ac:dyDescent="0.2">
      <c r="A577" s="216" t="s">
        <v>435</v>
      </c>
      <c r="B577" s="216"/>
      <c r="C577" s="216"/>
      <c r="D577" s="216"/>
      <c r="E577" s="216"/>
    </row>
    <row r="578" spans="1:5" ht="15" customHeight="1" x14ac:dyDescent="0.2">
      <c r="A578" s="216"/>
      <c r="B578" s="216"/>
      <c r="C578" s="216"/>
      <c r="D578" s="216"/>
      <c r="E578" s="216"/>
    </row>
    <row r="579" spans="1:5" ht="15" customHeight="1" x14ac:dyDescent="0.2">
      <c r="A579" s="216"/>
      <c r="B579" s="216"/>
      <c r="C579" s="216"/>
      <c r="D579" s="216"/>
      <c r="E579" s="216"/>
    </row>
    <row r="580" spans="1:5" ht="15" customHeight="1" x14ac:dyDescent="0.2">
      <c r="A580" s="216"/>
      <c r="B580" s="216"/>
      <c r="C580" s="216"/>
      <c r="D580" s="216"/>
      <c r="E580" s="216"/>
    </row>
    <row r="581" spans="1:5" ht="15" customHeight="1" x14ac:dyDescent="0.2">
      <c r="A581" s="216"/>
      <c r="B581" s="216"/>
      <c r="C581" s="216"/>
      <c r="D581" s="216"/>
      <c r="E581" s="216"/>
    </row>
    <row r="582" spans="1:5" ht="15" customHeight="1" x14ac:dyDescent="0.2">
      <c r="A582" s="216"/>
      <c r="B582" s="216"/>
      <c r="C582" s="216"/>
      <c r="D582" s="216"/>
      <c r="E582" s="216"/>
    </row>
    <row r="583" spans="1:5" ht="15" customHeight="1" x14ac:dyDescent="0.2">
      <c r="A583" s="216"/>
      <c r="B583" s="216"/>
      <c r="C583" s="216"/>
      <c r="D583" s="216"/>
      <c r="E583" s="216"/>
    </row>
    <row r="584" spans="1:5" ht="15" customHeight="1" x14ac:dyDescent="0.2"/>
    <row r="585" spans="1:5" ht="15" customHeight="1" x14ac:dyDescent="0.25">
      <c r="A585" s="37" t="s">
        <v>16</v>
      </c>
      <c r="B585" s="38"/>
      <c r="C585" s="38"/>
      <c r="D585" s="38"/>
      <c r="E585" s="53"/>
    </row>
    <row r="586" spans="1:5" ht="15" customHeight="1" x14ac:dyDescent="0.2">
      <c r="A586" s="56" t="s">
        <v>59</v>
      </c>
      <c r="B586" s="38"/>
      <c r="C586" s="38"/>
      <c r="D586" s="38"/>
      <c r="E586" s="40" t="s">
        <v>60</v>
      </c>
    </row>
    <row r="587" spans="1:5" ht="15" customHeight="1" x14ac:dyDescent="0.2">
      <c r="A587" s="39"/>
      <c r="B587" s="53"/>
      <c r="C587" s="38"/>
      <c r="D587" s="38"/>
      <c r="E587" s="41"/>
    </row>
    <row r="588" spans="1:5" ht="15" customHeight="1" x14ac:dyDescent="0.2">
      <c r="A588" s="110"/>
      <c r="B588" s="110"/>
      <c r="C588" s="42" t="s">
        <v>41</v>
      </c>
      <c r="D588" s="73" t="s">
        <v>48</v>
      </c>
      <c r="E588" s="44" t="s">
        <v>43</v>
      </c>
    </row>
    <row r="589" spans="1:5" ht="15" customHeight="1" x14ac:dyDescent="0.2">
      <c r="A589" s="110"/>
      <c r="B589" s="110"/>
      <c r="C589" s="86">
        <v>3319</v>
      </c>
      <c r="D589" s="122" t="s">
        <v>163</v>
      </c>
      <c r="E589" s="96">
        <v>-1208495</v>
      </c>
    </row>
    <row r="590" spans="1:5" ht="15" customHeight="1" x14ac:dyDescent="0.2">
      <c r="A590" s="110"/>
      <c r="B590" s="110"/>
      <c r="C590" s="86">
        <v>3319</v>
      </c>
      <c r="D590" s="122" t="s">
        <v>163</v>
      </c>
      <c r="E590" s="96">
        <f>62000+35000</f>
        <v>97000</v>
      </c>
    </row>
    <row r="591" spans="1:5" ht="15" customHeight="1" x14ac:dyDescent="0.2">
      <c r="A591" s="110"/>
      <c r="B591" s="110"/>
      <c r="C591" s="86">
        <v>3319</v>
      </c>
      <c r="D591" s="103" t="s">
        <v>73</v>
      </c>
      <c r="E591" s="96">
        <f>1041495+70000</f>
        <v>1111495</v>
      </c>
    </row>
    <row r="592" spans="1:5" ht="15" customHeight="1" x14ac:dyDescent="0.2">
      <c r="A592" s="124"/>
      <c r="B592" s="124"/>
      <c r="C592" s="50" t="s">
        <v>45</v>
      </c>
      <c r="D592" s="51"/>
      <c r="E592" s="52">
        <f>SUM(E589:E591)</f>
        <v>0</v>
      </c>
    </row>
    <row r="593" spans="1:5" ht="15" customHeight="1" x14ac:dyDescent="0.2"/>
    <row r="594" spans="1:5" ht="15" customHeight="1" x14ac:dyDescent="0.2"/>
    <row r="595" spans="1:5" ht="15" customHeight="1" x14ac:dyDescent="0.25">
      <c r="A595" s="35" t="s">
        <v>436</v>
      </c>
    </row>
    <row r="596" spans="1:5" ht="15" customHeight="1" x14ac:dyDescent="0.2">
      <c r="A596" s="223" t="s">
        <v>139</v>
      </c>
      <c r="B596" s="223"/>
      <c r="C596" s="223"/>
      <c r="D596" s="223"/>
      <c r="E596" s="223"/>
    </row>
    <row r="597" spans="1:5" ht="15" customHeight="1" x14ac:dyDescent="0.2">
      <c r="A597" s="223"/>
      <c r="B597" s="223"/>
      <c r="C597" s="223"/>
      <c r="D597" s="223"/>
      <c r="E597" s="223"/>
    </row>
    <row r="598" spans="1:5" ht="15" customHeight="1" x14ac:dyDescent="0.2">
      <c r="A598" s="216" t="s">
        <v>437</v>
      </c>
      <c r="B598" s="216"/>
      <c r="C598" s="216"/>
      <c r="D598" s="216"/>
      <c r="E598" s="216"/>
    </row>
    <row r="599" spans="1:5" ht="15" customHeight="1" x14ac:dyDescent="0.2">
      <c r="A599" s="216"/>
      <c r="B599" s="216"/>
      <c r="C599" s="216"/>
      <c r="D599" s="216"/>
      <c r="E599" s="216"/>
    </row>
    <row r="600" spans="1:5" ht="15" customHeight="1" x14ac:dyDescent="0.2">
      <c r="A600" s="216"/>
      <c r="B600" s="216"/>
      <c r="C600" s="216"/>
      <c r="D600" s="216"/>
      <c r="E600" s="216"/>
    </row>
    <row r="601" spans="1:5" ht="15" customHeight="1" x14ac:dyDescent="0.2">
      <c r="A601" s="216"/>
      <c r="B601" s="216"/>
      <c r="C601" s="216"/>
      <c r="D601" s="216"/>
      <c r="E601" s="216"/>
    </row>
    <row r="602" spans="1:5" ht="15" customHeight="1" x14ac:dyDescent="0.2">
      <c r="A602" s="216"/>
      <c r="B602" s="216"/>
      <c r="C602" s="216"/>
      <c r="D602" s="216"/>
      <c r="E602" s="216"/>
    </row>
    <row r="603" spans="1:5" ht="15" customHeight="1" x14ac:dyDescent="0.2">
      <c r="A603" s="216"/>
      <c r="B603" s="216"/>
      <c r="C603" s="216"/>
      <c r="D603" s="216"/>
      <c r="E603" s="216"/>
    </row>
    <row r="604" spans="1:5" ht="15" customHeight="1" x14ac:dyDescent="0.2">
      <c r="A604" s="38"/>
      <c r="B604" s="153"/>
      <c r="C604" s="151"/>
      <c r="D604" s="38"/>
      <c r="E604" s="154"/>
    </row>
    <row r="605" spans="1:5" ht="15" customHeight="1" x14ac:dyDescent="0.25">
      <c r="A605" s="54" t="s">
        <v>16</v>
      </c>
      <c r="B605" s="55"/>
      <c r="C605" s="55"/>
      <c r="D605" s="53"/>
      <c r="E605" s="53"/>
    </row>
    <row r="606" spans="1:5" ht="15" customHeight="1" x14ac:dyDescent="0.2">
      <c r="A606" s="56" t="s">
        <v>104</v>
      </c>
      <c r="B606" s="55"/>
      <c r="C606" s="55"/>
      <c r="D606" s="55"/>
      <c r="E606" s="92" t="s">
        <v>234</v>
      </c>
    </row>
    <row r="607" spans="1:5" ht="15" customHeight="1" x14ac:dyDescent="0.2"/>
    <row r="608" spans="1:5" ht="15" customHeight="1" x14ac:dyDescent="0.2">
      <c r="C608" s="42" t="s">
        <v>41</v>
      </c>
      <c r="D608" s="43" t="s">
        <v>48</v>
      </c>
      <c r="E608" s="62" t="s">
        <v>43</v>
      </c>
    </row>
    <row r="609" spans="1:5" ht="15" customHeight="1" x14ac:dyDescent="0.2">
      <c r="C609" s="64">
        <v>4357</v>
      </c>
      <c r="D609" s="90" t="s">
        <v>82</v>
      </c>
      <c r="E609" s="123">
        <v>-21572.34</v>
      </c>
    </row>
    <row r="610" spans="1:5" ht="15" customHeight="1" x14ac:dyDescent="0.2">
      <c r="C610" s="64">
        <v>4357</v>
      </c>
      <c r="D610" s="65" t="s">
        <v>107</v>
      </c>
      <c r="E610" s="123">
        <v>21572.34</v>
      </c>
    </row>
    <row r="611" spans="1:5" ht="15" customHeight="1" x14ac:dyDescent="0.2">
      <c r="C611" s="50" t="s">
        <v>45</v>
      </c>
      <c r="D611" s="51"/>
      <c r="E611" s="52">
        <f>SUM(E609:E610)</f>
        <v>0</v>
      </c>
    </row>
    <row r="612" spans="1:5" ht="15" customHeight="1" x14ac:dyDescent="0.2"/>
    <row r="613" spans="1:5" ht="15" customHeight="1" x14ac:dyDescent="0.2"/>
    <row r="614" spans="1:5" ht="15" customHeight="1" x14ac:dyDescent="0.25">
      <c r="A614" s="35" t="s">
        <v>438</v>
      </c>
    </row>
    <row r="615" spans="1:5" ht="15" customHeight="1" x14ac:dyDescent="0.2">
      <c r="A615" s="223" t="s">
        <v>139</v>
      </c>
      <c r="B615" s="223"/>
      <c r="C615" s="223"/>
      <c r="D615" s="223"/>
      <c r="E615" s="223"/>
    </row>
    <row r="616" spans="1:5" ht="15" customHeight="1" x14ac:dyDescent="0.2">
      <c r="A616" s="223"/>
      <c r="B616" s="223"/>
      <c r="C616" s="223"/>
      <c r="D616" s="223"/>
      <c r="E616" s="223"/>
    </row>
    <row r="617" spans="1:5" ht="15" customHeight="1" x14ac:dyDescent="0.2">
      <c r="A617" s="216" t="s">
        <v>439</v>
      </c>
      <c r="B617" s="216"/>
      <c r="C617" s="216"/>
      <c r="D617" s="216"/>
      <c r="E617" s="216"/>
    </row>
    <row r="618" spans="1:5" ht="15" customHeight="1" x14ac:dyDescent="0.2">
      <c r="A618" s="216"/>
      <c r="B618" s="216"/>
      <c r="C618" s="216"/>
      <c r="D618" s="216"/>
      <c r="E618" s="216"/>
    </row>
    <row r="619" spans="1:5" ht="15" customHeight="1" x14ac:dyDescent="0.2">
      <c r="A619" s="216"/>
      <c r="B619" s="216"/>
      <c r="C619" s="216"/>
      <c r="D619" s="216"/>
      <c r="E619" s="216"/>
    </row>
    <row r="620" spans="1:5" ht="15" customHeight="1" x14ac:dyDescent="0.2">
      <c r="A620" s="216"/>
      <c r="B620" s="216"/>
      <c r="C620" s="216"/>
      <c r="D620" s="216"/>
      <c r="E620" s="216"/>
    </row>
    <row r="621" spans="1:5" ht="15" customHeight="1" x14ac:dyDescent="0.2">
      <c r="A621" s="216"/>
      <c r="B621" s="216"/>
      <c r="C621" s="216"/>
      <c r="D621" s="216"/>
      <c r="E621" s="216"/>
    </row>
    <row r="622" spans="1:5" ht="15" customHeight="1" x14ac:dyDescent="0.2">
      <c r="A622" s="216"/>
      <c r="B622" s="216"/>
      <c r="C622" s="216"/>
      <c r="D622" s="216"/>
      <c r="E622" s="216"/>
    </row>
    <row r="623" spans="1:5" ht="15" customHeight="1" x14ac:dyDescent="0.2">
      <c r="A623" s="216"/>
      <c r="B623" s="216"/>
      <c r="C623" s="216"/>
      <c r="D623" s="216"/>
      <c r="E623" s="216"/>
    </row>
    <row r="624" spans="1:5" ht="15" customHeight="1" x14ac:dyDescent="0.2">
      <c r="A624" s="38"/>
      <c r="B624" s="153"/>
      <c r="C624" s="151"/>
      <c r="D624" s="38"/>
      <c r="E624" s="154"/>
    </row>
    <row r="625" spans="1:5" ht="15" customHeight="1" x14ac:dyDescent="0.2">
      <c r="A625" s="38"/>
      <c r="B625" s="153"/>
      <c r="C625" s="151"/>
      <c r="D625" s="38"/>
      <c r="E625" s="154"/>
    </row>
    <row r="626" spans="1:5" ht="15" customHeight="1" x14ac:dyDescent="0.25">
      <c r="A626" s="54" t="s">
        <v>16</v>
      </c>
      <c r="B626" s="55"/>
      <c r="C626" s="55"/>
      <c r="D626" s="53"/>
      <c r="E626" s="53"/>
    </row>
    <row r="627" spans="1:5" ht="15" customHeight="1" x14ac:dyDescent="0.2">
      <c r="A627" s="56" t="s">
        <v>104</v>
      </c>
      <c r="B627" s="55"/>
      <c r="C627" s="55"/>
      <c r="D627" s="55"/>
      <c r="E627" s="92" t="s">
        <v>234</v>
      </c>
    </row>
    <row r="628" spans="1:5" ht="15" customHeight="1" x14ac:dyDescent="0.2"/>
    <row r="629" spans="1:5" ht="15" customHeight="1" x14ac:dyDescent="0.2">
      <c r="C629" s="42" t="s">
        <v>41</v>
      </c>
      <c r="D629" s="43" t="s">
        <v>48</v>
      </c>
      <c r="E629" s="62" t="s">
        <v>43</v>
      </c>
    </row>
    <row r="630" spans="1:5" ht="15" customHeight="1" x14ac:dyDescent="0.2">
      <c r="C630" s="64">
        <v>3114</v>
      </c>
      <c r="D630" s="65" t="s">
        <v>107</v>
      </c>
      <c r="E630" s="123">
        <f>-63395.55-2902264.98</f>
        <v>-2965660.53</v>
      </c>
    </row>
    <row r="631" spans="1:5" ht="15" customHeight="1" x14ac:dyDescent="0.2">
      <c r="C631" s="64">
        <v>3122</v>
      </c>
      <c r="D631" s="65" t="s">
        <v>107</v>
      </c>
      <c r="E631" s="123">
        <f>-613130.94-1890248.23</f>
        <v>-2503379.17</v>
      </c>
    </row>
    <row r="632" spans="1:5" ht="15" customHeight="1" x14ac:dyDescent="0.2">
      <c r="C632" s="64">
        <v>3122</v>
      </c>
      <c r="D632" s="65" t="s">
        <v>107</v>
      </c>
      <c r="E632" s="123">
        <f>3578791.47+1890248.23</f>
        <v>5469039.7000000002</v>
      </c>
    </row>
    <row r="633" spans="1:5" ht="15" customHeight="1" x14ac:dyDescent="0.2">
      <c r="C633" s="50" t="s">
        <v>45</v>
      </c>
      <c r="D633" s="51"/>
      <c r="E633" s="52">
        <f>SUM(E630:E632)</f>
        <v>0</v>
      </c>
    </row>
    <row r="634" spans="1:5" ht="15" customHeight="1" x14ac:dyDescent="0.2"/>
    <row r="635" spans="1:5" ht="15" customHeight="1" x14ac:dyDescent="0.2"/>
    <row r="636" spans="1:5" ht="15" customHeight="1" x14ac:dyDescent="0.25">
      <c r="A636" s="35" t="s">
        <v>440</v>
      </c>
    </row>
    <row r="637" spans="1:5" ht="15" customHeight="1" x14ac:dyDescent="0.2">
      <c r="A637" s="220" t="s">
        <v>142</v>
      </c>
      <c r="B637" s="220"/>
      <c r="C637" s="220"/>
      <c r="D637" s="220"/>
      <c r="E637" s="220"/>
    </row>
    <row r="638" spans="1:5" ht="15" customHeight="1" x14ac:dyDescent="0.2">
      <c r="A638" s="220"/>
      <c r="B638" s="220"/>
      <c r="C638" s="220"/>
      <c r="D638" s="220"/>
      <c r="E638" s="220"/>
    </row>
    <row r="639" spans="1:5" ht="15" customHeight="1" x14ac:dyDescent="0.2">
      <c r="A639" s="216" t="s">
        <v>441</v>
      </c>
      <c r="B639" s="216"/>
      <c r="C639" s="216"/>
      <c r="D639" s="216"/>
      <c r="E639" s="216"/>
    </row>
    <row r="640" spans="1:5" ht="15" customHeight="1" x14ac:dyDescent="0.2">
      <c r="A640" s="216"/>
      <c r="B640" s="216"/>
      <c r="C640" s="216"/>
      <c r="D640" s="216"/>
      <c r="E640" s="216"/>
    </row>
    <row r="641" spans="1:5" ht="15" customHeight="1" x14ac:dyDescent="0.2">
      <c r="A641" s="216"/>
      <c r="B641" s="216"/>
      <c r="C641" s="216"/>
      <c r="D641" s="216"/>
      <c r="E641" s="216"/>
    </row>
    <row r="642" spans="1:5" ht="15" customHeight="1" x14ac:dyDescent="0.2">
      <c r="A642" s="216"/>
      <c r="B642" s="216"/>
      <c r="C642" s="216"/>
      <c r="D642" s="216"/>
      <c r="E642" s="216"/>
    </row>
    <row r="643" spans="1:5" ht="15" customHeight="1" x14ac:dyDescent="0.2">
      <c r="A643" s="216"/>
      <c r="B643" s="216"/>
      <c r="C643" s="216"/>
      <c r="D643" s="216"/>
      <c r="E643" s="216"/>
    </row>
    <row r="644" spans="1:5" ht="15" customHeight="1" x14ac:dyDescent="0.2">
      <c r="A644" s="216"/>
      <c r="B644" s="216"/>
      <c r="C644" s="216"/>
      <c r="D644" s="216"/>
      <c r="E644" s="216"/>
    </row>
    <row r="645" spans="1:5" ht="15" customHeight="1" x14ac:dyDescent="0.2">
      <c r="A645" s="216"/>
      <c r="B645" s="216"/>
      <c r="C645" s="216"/>
      <c r="D645" s="216"/>
      <c r="E645" s="216"/>
    </row>
    <row r="646" spans="1:5" ht="15" customHeight="1" x14ac:dyDescent="0.2">
      <c r="A646" s="216"/>
      <c r="B646" s="216"/>
      <c r="C646" s="216"/>
      <c r="D646" s="216"/>
      <c r="E646" s="216"/>
    </row>
    <row r="647" spans="1:5" ht="15" customHeight="1" x14ac:dyDescent="0.2"/>
    <row r="648" spans="1:5" ht="15" customHeight="1" x14ac:dyDescent="0.25">
      <c r="A648" s="37" t="s">
        <v>16</v>
      </c>
      <c r="B648" s="38"/>
      <c r="C648" s="38"/>
      <c r="D648" s="38"/>
      <c r="E648" s="53"/>
    </row>
    <row r="649" spans="1:5" ht="15" customHeight="1" x14ac:dyDescent="0.2">
      <c r="A649" s="39" t="s">
        <v>90</v>
      </c>
      <c r="B649" s="109"/>
      <c r="C649" s="109"/>
      <c r="D649" s="109"/>
      <c r="E649" s="53" t="s">
        <v>91</v>
      </c>
    </row>
    <row r="650" spans="1:5" ht="15" customHeight="1" x14ac:dyDescent="0.2"/>
    <row r="651" spans="1:5" ht="15" customHeight="1" x14ac:dyDescent="0.2">
      <c r="C651" s="42" t="s">
        <v>41</v>
      </c>
      <c r="D651" s="43" t="s">
        <v>48</v>
      </c>
      <c r="E651" s="62" t="s">
        <v>43</v>
      </c>
    </row>
    <row r="652" spans="1:5" ht="15" customHeight="1" x14ac:dyDescent="0.2">
      <c r="C652" s="64">
        <v>3269</v>
      </c>
      <c r="D652" s="65" t="s">
        <v>82</v>
      </c>
      <c r="E652" s="48">
        <v>-4835395.92</v>
      </c>
    </row>
    <row r="653" spans="1:5" ht="15" customHeight="1" x14ac:dyDescent="0.2">
      <c r="C653" s="64">
        <v>3399</v>
      </c>
      <c r="D653" s="65" t="s">
        <v>82</v>
      </c>
      <c r="E653" s="48">
        <v>-452397.11</v>
      </c>
    </row>
    <row r="654" spans="1:5" ht="15" customHeight="1" x14ac:dyDescent="0.2">
      <c r="C654" s="64">
        <v>3569</v>
      </c>
      <c r="D654" s="65" t="s">
        <v>82</v>
      </c>
      <c r="E654" s="48">
        <v>-638086.56999999995</v>
      </c>
    </row>
    <row r="655" spans="1:5" ht="15" customHeight="1" x14ac:dyDescent="0.2">
      <c r="C655" s="64">
        <v>4399</v>
      </c>
      <c r="D655" s="65" t="s">
        <v>82</v>
      </c>
      <c r="E655" s="48">
        <v>-1865576.85</v>
      </c>
    </row>
    <row r="656" spans="1:5" ht="15" customHeight="1" x14ac:dyDescent="0.2">
      <c r="C656" s="64">
        <v>2299</v>
      </c>
      <c r="D656" s="65" t="s">
        <v>82</v>
      </c>
      <c r="E656" s="48">
        <v>-30340.75</v>
      </c>
    </row>
    <row r="657" spans="1:5" ht="15" customHeight="1" x14ac:dyDescent="0.2">
      <c r="C657" s="64">
        <v>6409</v>
      </c>
      <c r="D657" s="65" t="s">
        <v>82</v>
      </c>
      <c r="E657" s="48">
        <v>7821797.2000000002</v>
      </c>
    </row>
    <row r="658" spans="1:5" ht="15" customHeight="1" x14ac:dyDescent="0.2">
      <c r="C658" s="50" t="s">
        <v>45</v>
      </c>
      <c r="D658" s="51"/>
      <c r="E658" s="52">
        <f>SUM(E652:E657)</f>
        <v>0</v>
      </c>
    </row>
    <row r="659" spans="1:5" ht="15" customHeight="1" x14ac:dyDescent="0.2"/>
    <row r="660" spans="1:5" ht="15" customHeight="1" x14ac:dyDescent="0.2"/>
    <row r="661" spans="1:5" ht="15" customHeight="1" x14ac:dyDescent="0.25">
      <c r="A661" s="35" t="s">
        <v>442</v>
      </c>
    </row>
    <row r="662" spans="1:5" ht="15" customHeight="1" x14ac:dyDescent="0.2">
      <c r="A662" s="220" t="s">
        <v>142</v>
      </c>
      <c r="B662" s="220"/>
      <c r="C662" s="220"/>
      <c r="D662" s="220"/>
      <c r="E662" s="220"/>
    </row>
    <row r="663" spans="1:5" ht="15" customHeight="1" x14ac:dyDescent="0.2">
      <c r="A663" s="220"/>
      <c r="B663" s="220"/>
      <c r="C663" s="220"/>
      <c r="D663" s="220"/>
      <c r="E663" s="220"/>
    </row>
    <row r="664" spans="1:5" ht="15" customHeight="1" x14ac:dyDescent="0.2">
      <c r="A664" s="216" t="s">
        <v>443</v>
      </c>
      <c r="B664" s="216"/>
      <c r="C664" s="216"/>
      <c r="D664" s="216"/>
      <c r="E664" s="216"/>
    </row>
    <row r="665" spans="1:5" ht="15" customHeight="1" x14ac:dyDescent="0.2">
      <c r="A665" s="216"/>
      <c r="B665" s="216"/>
      <c r="C665" s="216"/>
      <c r="D665" s="216"/>
      <c r="E665" s="216"/>
    </row>
    <row r="666" spans="1:5" ht="15" customHeight="1" x14ac:dyDescent="0.2">
      <c r="A666" s="216"/>
      <c r="B666" s="216"/>
      <c r="C666" s="216"/>
      <c r="D666" s="216"/>
      <c r="E666" s="216"/>
    </row>
    <row r="667" spans="1:5" ht="15" customHeight="1" x14ac:dyDescent="0.2">
      <c r="A667" s="216"/>
      <c r="B667" s="216"/>
      <c r="C667" s="216"/>
      <c r="D667" s="216"/>
      <c r="E667" s="216"/>
    </row>
    <row r="668" spans="1:5" ht="15" customHeight="1" x14ac:dyDescent="0.2">
      <c r="A668" s="216"/>
      <c r="B668" s="216"/>
      <c r="C668" s="216"/>
      <c r="D668" s="216"/>
      <c r="E668" s="216"/>
    </row>
    <row r="669" spans="1:5" ht="15" customHeight="1" x14ac:dyDescent="0.2">
      <c r="A669" s="216"/>
      <c r="B669" s="216"/>
      <c r="C669" s="216"/>
      <c r="D669" s="216"/>
      <c r="E669" s="216"/>
    </row>
    <row r="670" spans="1:5" ht="15" customHeight="1" x14ac:dyDescent="0.2">
      <c r="A670" s="216"/>
      <c r="B670" s="216"/>
      <c r="C670" s="216"/>
      <c r="D670" s="216"/>
      <c r="E670" s="216"/>
    </row>
    <row r="671" spans="1:5" ht="15" customHeight="1" x14ac:dyDescent="0.2"/>
    <row r="672" spans="1:5" ht="15" customHeight="1" x14ac:dyDescent="0.2"/>
    <row r="673" spans="1:5" ht="15" customHeight="1" x14ac:dyDescent="0.2"/>
    <row r="674" spans="1:5" ht="15" customHeight="1" x14ac:dyDescent="0.2"/>
    <row r="675" spans="1:5" ht="15" customHeight="1" x14ac:dyDescent="0.2"/>
    <row r="676" spans="1:5" ht="15" customHeight="1" x14ac:dyDescent="0.2"/>
    <row r="677" spans="1:5" ht="15" customHeight="1" x14ac:dyDescent="0.2"/>
    <row r="678" spans="1:5" ht="15" customHeight="1" x14ac:dyDescent="0.25">
      <c r="A678" s="37" t="s">
        <v>16</v>
      </c>
      <c r="B678" s="38"/>
      <c r="C678" s="38"/>
      <c r="D678" s="38"/>
      <c r="E678" s="53"/>
    </row>
    <row r="679" spans="1:5" ht="15" customHeight="1" x14ac:dyDescent="0.2">
      <c r="A679" s="39" t="s">
        <v>90</v>
      </c>
      <c r="B679" s="109"/>
      <c r="C679" s="109"/>
      <c r="D679" s="109"/>
      <c r="E679" s="53" t="s">
        <v>91</v>
      </c>
    </row>
    <row r="680" spans="1:5" ht="15" customHeight="1" x14ac:dyDescent="0.2"/>
    <row r="681" spans="1:5" ht="15" customHeight="1" x14ac:dyDescent="0.2">
      <c r="B681" s="62" t="s">
        <v>40</v>
      </c>
      <c r="C681" s="42" t="s">
        <v>41</v>
      </c>
      <c r="D681" s="84" t="s">
        <v>42</v>
      </c>
      <c r="E681" s="44" t="s">
        <v>43</v>
      </c>
    </row>
    <row r="682" spans="1:5" ht="15" customHeight="1" x14ac:dyDescent="0.2">
      <c r="B682" s="81">
        <v>301</v>
      </c>
      <c r="C682" s="86"/>
      <c r="D682" s="75" t="s">
        <v>93</v>
      </c>
      <c r="E682" s="96">
        <v>-700000</v>
      </c>
    </row>
    <row r="683" spans="1:5" ht="15" customHeight="1" x14ac:dyDescent="0.2">
      <c r="B683" s="81">
        <v>300</v>
      </c>
      <c r="C683" s="86"/>
      <c r="D683" s="75" t="s">
        <v>93</v>
      </c>
      <c r="E683" s="96">
        <v>700000</v>
      </c>
    </row>
    <row r="684" spans="1:5" ht="15" customHeight="1" x14ac:dyDescent="0.2">
      <c r="B684" s="145"/>
      <c r="C684" s="50" t="s">
        <v>45</v>
      </c>
      <c r="D684" s="88"/>
      <c r="E684" s="89">
        <f>SUM(E682:E683)</f>
        <v>0</v>
      </c>
    </row>
    <row r="685" spans="1:5" ht="15" customHeight="1" x14ac:dyDescent="0.2"/>
    <row r="686" spans="1:5" ht="15" customHeight="1" x14ac:dyDescent="0.2"/>
    <row r="687" spans="1:5" ht="15" customHeight="1" x14ac:dyDescent="0.25">
      <c r="A687" s="35" t="s">
        <v>444</v>
      </c>
    </row>
    <row r="688" spans="1:5" ht="15" customHeight="1" x14ac:dyDescent="0.2">
      <c r="A688" s="220" t="s">
        <v>142</v>
      </c>
      <c r="B688" s="220"/>
      <c r="C688" s="220"/>
      <c r="D688" s="220"/>
      <c r="E688" s="220"/>
    </row>
    <row r="689" spans="1:5" ht="15" customHeight="1" x14ac:dyDescent="0.2">
      <c r="A689" s="220"/>
      <c r="B689" s="220"/>
      <c r="C689" s="220"/>
      <c r="D689" s="220"/>
      <c r="E689" s="220"/>
    </row>
    <row r="690" spans="1:5" ht="15" customHeight="1" x14ac:dyDescent="0.2">
      <c r="A690" s="216" t="s">
        <v>445</v>
      </c>
      <c r="B690" s="216"/>
      <c r="C690" s="216"/>
      <c r="D690" s="216"/>
      <c r="E690" s="216"/>
    </row>
    <row r="691" spans="1:5" ht="15" customHeight="1" x14ac:dyDescent="0.2">
      <c r="A691" s="216"/>
      <c r="B691" s="216"/>
      <c r="C691" s="216"/>
      <c r="D691" s="216"/>
      <c r="E691" s="216"/>
    </row>
    <row r="692" spans="1:5" ht="15" customHeight="1" x14ac:dyDescent="0.2">
      <c r="A692" s="216"/>
      <c r="B692" s="216"/>
      <c r="C692" s="216"/>
      <c r="D692" s="216"/>
      <c r="E692" s="216"/>
    </row>
    <row r="693" spans="1:5" ht="15" customHeight="1" x14ac:dyDescent="0.2">
      <c r="A693" s="216"/>
      <c r="B693" s="216"/>
      <c r="C693" s="216"/>
      <c r="D693" s="216"/>
      <c r="E693" s="216"/>
    </row>
    <row r="694" spans="1:5" ht="15" customHeight="1" x14ac:dyDescent="0.2">
      <c r="A694" s="216"/>
      <c r="B694" s="216"/>
      <c r="C694" s="216"/>
      <c r="D694" s="216"/>
      <c r="E694" s="216"/>
    </row>
    <row r="695" spans="1:5" ht="15" customHeight="1" x14ac:dyDescent="0.2">
      <c r="A695" s="216"/>
      <c r="B695" s="216"/>
      <c r="C695" s="216"/>
      <c r="D695" s="216"/>
      <c r="E695" s="216"/>
    </row>
    <row r="696" spans="1:5" ht="15" customHeight="1" x14ac:dyDescent="0.2">
      <c r="A696" s="216"/>
      <c r="B696" s="216"/>
      <c r="C696" s="216"/>
      <c r="D696" s="216"/>
      <c r="E696" s="216"/>
    </row>
    <row r="697" spans="1:5" ht="15" customHeight="1" x14ac:dyDescent="0.2"/>
    <row r="698" spans="1:5" ht="15" customHeight="1" x14ac:dyDescent="0.25">
      <c r="A698" s="37" t="s">
        <v>16</v>
      </c>
      <c r="B698" s="38"/>
      <c r="C698" s="38"/>
      <c r="D698" s="38"/>
      <c r="E698" s="53"/>
    </row>
    <row r="699" spans="1:5" ht="15" customHeight="1" x14ac:dyDescent="0.2">
      <c r="A699" s="39" t="s">
        <v>90</v>
      </c>
      <c r="B699" s="109"/>
      <c r="C699" s="109"/>
      <c r="D699" s="109"/>
      <c r="E699" s="53" t="s">
        <v>91</v>
      </c>
    </row>
    <row r="700" spans="1:5" ht="15" customHeight="1" x14ac:dyDescent="0.2"/>
    <row r="701" spans="1:5" ht="15" customHeight="1" x14ac:dyDescent="0.2">
      <c r="B701" s="62" t="s">
        <v>40</v>
      </c>
      <c r="C701" s="42" t="s">
        <v>41</v>
      </c>
      <c r="D701" s="84" t="s">
        <v>42</v>
      </c>
      <c r="E701" s="44" t="s">
        <v>43</v>
      </c>
    </row>
    <row r="702" spans="1:5" ht="15" customHeight="1" x14ac:dyDescent="0.2">
      <c r="B702" s="81">
        <v>301</v>
      </c>
      <c r="C702" s="86"/>
      <c r="D702" s="75" t="s">
        <v>93</v>
      </c>
      <c r="E702" s="96">
        <v>-27530</v>
      </c>
    </row>
    <row r="703" spans="1:5" ht="15" customHeight="1" x14ac:dyDescent="0.2">
      <c r="B703" s="81">
        <v>300</v>
      </c>
      <c r="C703" s="86"/>
      <c r="D703" s="75" t="s">
        <v>93</v>
      </c>
      <c r="E703" s="96">
        <f>-1790-9733-2804-5070</f>
        <v>-19397</v>
      </c>
    </row>
    <row r="704" spans="1:5" ht="15" customHeight="1" x14ac:dyDescent="0.2">
      <c r="B704" s="81">
        <v>300</v>
      </c>
      <c r="C704" s="86"/>
      <c r="D704" s="75" t="s">
        <v>93</v>
      </c>
      <c r="E704" s="96">
        <v>27530</v>
      </c>
    </row>
    <row r="705" spans="1:5" ht="15" customHeight="1" x14ac:dyDescent="0.2">
      <c r="B705" s="81">
        <v>301</v>
      </c>
      <c r="C705" s="86"/>
      <c r="D705" s="75" t="s">
        <v>93</v>
      </c>
      <c r="E705" s="96">
        <f>1790+9733+2804+5070</f>
        <v>19397</v>
      </c>
    </row>
    <row r="706" spans="1:5" ht="15" customHeight="1" x14ac:dyDescent="0.2">
      <c r="B706" s="145"/>
      <c r="C706" s="50" t="s">
        <v>45</v>
      </c>
      <c r="D706" s="88"/>
      <c r="E706" s="89">
        <f>SUM(E702:E705)</f>
        <v>0</v>
      </c>
    </row>
    <row r="707" spans="1:5" ht="15" customHeight="1" x14ac:dyDescent="0.2"/>
    <row r="708" spans="1:5" ht="15" customHeight="1" x14ac:dyDescent="0.2"/>
    <row r="709" spans="1:5" ht="15" customHeight="1" x14ac:dyDescent="0.25">
      <c r="A709" s="35" t="s">
        <v>446</v>
      </c>
    </row>
    <row r="710" spans="1:5" ht="15" customHeight="1" x14ac:dyDescent="0.2">
      <c r="A710" s="220" t="s">
        <v>142</v>
      </c>
      <c r="B710" s="220"/>
      <c r="C710" s="220"/>
      <c r="D710" s="220"/>
      <c r="E710" s="220"/>
    </row>
    <row r="711" spans="1:5" ht="15" customHeight="1" x14ac:dyDescent="0.2">
      <c r="A711" s="220"/>
      <c r="B711" s="220"/>
      <c r="C711" s="220"/>
      <c r="D711" s="220"/>
      <c r="E711" s="220"/>
    </row>
    <row r="712" spans="1:5" ht="15" customHeight="1" x14ac:dyDescent="0.2">
      <c r="A712" s="216" t="s">
        <v>447</v>
      </c>
      <c r="B712" s="216"/>
      <c r="C712" s="216"/>
      <c r="D712" s="216"/>
      <c r="E712" s="216"/>
    </row>
    <row r="713" spans="1:5" ht="15" customHeight="1" x14ac:dyDescent="0.2">
      <c r="A713" s="216"/>
      <c r="B713" s="216"/>
      <c r="C713" s="216"/>
      <c r="D713" s="216"/>
      <c r="E713" s="216"/>
    </row>
    <row r="714" spans="1:5" ht="15" customHeight="1" x14ac:dyDescent="0.2">
      <c r="A714" s="216"/>
      <c r="B714" s="216"/>
      <c r="C714" s="216"/>
      <c r="D714" s="216"/>
      <c r="E714" s="216"/>
    </row>
    <row r="715" spans="1:5" ht="15" customHeight="1" x14ac:dyDescent="0.2">
      <c r="A715" s="216"/>
      <c r="B715" s="216"/>
      <c r="C715" s="216"/>
      <c r="D715" s="216"/>
      <c r="E715" s="216"/>
    </row>
    <row r="716" spans="1:5" ht="15" customHeight="1" x14ac:dyDescent="0.2">
      <c r="A716" s="216"/>
      <c r="B716" s="216"/>
      <c r="C716" s="216"/>
      <c r="D716" s="216"/>
      <c r="E716" s="216"/>
    </row>
    <row r="717" spans="1:5" ht="15" customHeight="1" x14ac:dyDescent="0.2">
      <c r="A717" s="216"/>
      <c r="B717" s="216"/>
      <c r="C717" s="216"/>
      <c r="D717" s="216"/>
      <c r="E717" s="216"/>
    </row>
    <row r="718" spans="1:5" ht="15" customHeight="1" x14ac:dyDescent="0.2">
      <c r="A718" s="216"/>
      <c r="B718" s="216"/>
      <c r="C718" s="216"/>
      <c r="D718" s="216"/>
      <c r="E718" s="216"/>
    </row>
    <row r="719" spans="1:5" ht="15" customHeight="1" x14ac:dyDescent="0.2">
      <c r="A719" s="216"/>
      <c r="B719" s="216"/>
      <c r="C719" s="216"/>
      <c r="D719" s="216"/>
      <c r="E719" s="216"/>
    </row>
    <row r="720" spans="1:5" ht="15" customHeight="1" x14ac:dyDescent="0.2">
      <c r="A720" s="216"/>
      <c r="B720" s="216"/>
      <c r="C720" s="216"/>
      <c r="D720" s="216"/>
      <c r="E720" s="216"/>
    </row>
    <row r="721" spans="1:5" ht="15" customHeight="1" x14ac:dyDescent="0.2">
      <c r="A721" s="216"/>
      <c r="B721" s="216"/>
      <c r="C721" s="216"/>
      <c r="D721" s="216"/>
      <c r="E721" s="216"/>
    </row>
    <row r="722" spans="1:5" ht="15" customHeight="1" x14ac:dyDescent="0.2"/>
    <row r="723" spans="1:5" ht="15" customHeight="1" x14ac:dyDescent="0.2"/>
    <row r="724" spans="1:5" ht="15" customHeight="1" x14ac:dyDescent="0.2"/>
    <row r="725" spans="1:5" ht="15" customHeight="1" x14ac:dyDescent="0.2"/>
    <row r="726" spans="1:5" ht="15" customHeight="1" x14ac:dyDescent="0.2"/>
    <row r="727" spans="1:5" ht="15" customHeight="1" x14ac:dyDescent="0.2"/>
    <row r="728" spans="1:5" ht="15" customHeight="1" x14ac:dyDescent="0.2"/>
    <row r="729" spans="1:5" ht="15" customHeight="1" x14ac:dyDescent="0.25">
      <c r="A729" s="37" t="s">
        <v>16</v>
      </c>
      <c r="B729" s="38"/>
      <c r="C729" s="38"/>
      <c r="D729" s="38"/>
      <c r="E729" s="53"/>
    </row>
    <row r="730" spans="1:5" ht="15" customHeight="1" x14ac:dyDescent="0.2">
      <c r="A730" s="39" t="s">
        <v>90</v>
      </c>
      <c r="B730" s="109"/>
      <c r="C730" s="109"/>
      <c r="D730" s="109"/>
      <c r="E730" s="53" t="s">
        <v>91</v>
      </c>
    </row>
    <row r="731" spans="1:5" ht="15" customHeight="1" x14ac:dyDescent="0.2"/>
    <row r="732" spans="1:5" ht="15" customHeight="1" x14ac:dyDescent="0.2">
      <c r="B732" s="62" t="s">
        <v>40</v>
      </c>
      <c r="C732" s="42" t="s">
        <v>41</v>
      </c>
      <c r="D732" s="84" t="s">
        <v>42</v>
      </c>
      <c r="E732" s="44" t="s">
        <v>43</v>
      </c>
    </row>
    <row r="733" spans="1:5" ht="15" customHeight="1" x14ac:dyDescent="0.2">
      <c r="B733" s="81">
        <v>307</v>
      </c>
      <c r="C733" s="86"/>
      <c r="D733" s="75" t="s">
        <v>93</v>
      </c>
      <c r="E733" s="96">
        <v>-484000</v>
      </c>
    </row>
    <row r="734" spans="1:5" ht="15" customHeight="1" x14ac:dyDescent="0.2">
      <c r="B734" s="81">
        <v>303</v>
      </c>
      <c r="C734" s="86"/>
      <c r="D734" s="75" t="s">
        <v>93</v>
      </c>
      <c r="E734" s="96">
        <v>484000</v>
      </c>
    </row>
    <row r="735" spans="1:5" ht="15" customHeight="1" x14ac:dyDescent="0.2">
      <c r="B735" s="145"/>
      <c r="C735" s="50" t="s">
        <v>45</v>
      </c>
      <c r="D735" s="88"/>
      <c r="E735" s="89">
        <f>SUM(E733:E734)</f>
        <v>0</v>
      </c>
    </row>
    <row r="736" spans="1:5" ht="15" customHeight="1" x14ac:dyDescent="0.2"/>
    <row r="737" spans="1:5" ht="15" customHeight="1" x14ac:dyDescent="0.2"/>
    <row r="738" spans="1:5" ht="15" customHeight="1" x14ac:dyDescent="0.25">
      <c r="A738" s="35" t="s">
        <v>448</v>
      </c>
    </row>
    <row r="739" spans="1:5" ht="15" customHeight="1" x14ac:dyDescent="0.2">
      <c r="A739" s="220" t="s">
        <v>142</v>
      </c>
      <c r="B739" s="220"/>
      <c r="C739" s="220"/>
      <c r="D739" s="220"/>
      <c r="E739" s="220"/>
    </row>
    <row r="740" spans="1:5" ht="15" customHeight="1" x14ac:dyDescent="0.2">
      <c r="A740" s="220"/>
      <c r="B740" s="220"/>
      <c r="C740" s="220"/>
      <c r="D740" s="220"/>
      <c r="E740" s="220"/>
    </row>
    <row r="741" spans="1:5" ht="15" customHeight="1" x14ac:dyDescent="0.2">
      <c r="A741" s="216" t="s">
        <v>449</v>
      </c>
      <c r="B741" s="216"/>
      <c r="C741" s="216"/>
      <c r="D741" s="216"/>
      <c r="E741" s="216"/>
    </row>
    <row r="742" spans="1:5" ht="15" customHeight="1" x14ac:dyDescent="0.2">
      <c r="A742" s="216"/>
      <c r="B742" s="216"/>
      <c r="C742" s="216"/>
      <c r="D742" s="216"/>
      <c r="E742" s="216"/>
    </row>
    <row r="743" spans="1:5" ht="15" customHeight="1" x14ac:dyDescent="0.2">
      <c r="A743" s="216"/>
      <c r="B743" s="216"/>
      <c r="C743" s="216"/>
      <c r="D743" s="216"/>
      <c r="E743" s="216"/>
    </row>
    <row r="744" spans="1:5" s="57" customFormat="1" ht="15" customHeight="1" x14ac:dyDescent="0.2">
      <c r="A744" s="216"/>
      <c r="B744" s="216"/>
      <c r="C744" s="216"/>
      <c r="D744" s="216"/>
      <c r="E744" s="216"/>
    </row>
    <row r="745" spans="1:5" s="57" customFormat="1" ht="15" customHeight="1" x14ac:dyDescent="0.2">
      <c r="A745" s="216"/>
      <c r="B745" s="216"/>
      <c r="C745" s="216"/>
      <c r="D745" s="216"/>
      <c r="E745" s="216"/>
    </row>
    <row r="746" spans="1:5" ht="15" customHeight="1" x14ac:dyDescent="0.2">
      <c r="A746" s="216"/>
      <c r="B746" s="216"/>
      <c r="C746" s="216"/>
      <c r="D746" s="216"/>
      <c r="E746" s="216"/>
    </row>
    <row r="747" spans="1:5" ht="15" customHeight="1" x14ac:dyDescent="0.2">
      <c r="A747" s="216"/>
      <c r="B747" s="216"/>
      <c r="C747" s="216"/>
      <c r="D747" s="216"/>
      <c r="E747" s="216"/>
    </row>
    <row r="748" spans="1:5" ht="15" customHeight="1" x14ac:dyDescent="0.2">
      <c r="A748" s="216"/>
      <c r="B748" s="216"/>
      <c r="C748" s="216"/>
      <c r="D748" s="216"/>
      <c r="E748" s="216"/>
    </row>
    <row r="749" spans="1:5" ht="15" customHeight="1" x14ac:dyDescent="0.2">
      <c r="A749" s="216"/>
      <c r="B749" s="216"/>
      <c r="C749" s="216"/>
      <c r="D749" s="216"/>
      <c r="E749" s="216"/>
    </row>
    <row r="750" spans="1:5" ht="15" customHeight="1" x14ac:dyDescent="0.2"/>
    <row r="751" spans="1:5" ht="15" customHeight="1" x14ac:dyDescent="0.25">
      <c r="A751" s="37" t="s">
        <v>16</v>
      </c>
      <c r="B751" s="38"/>
      <c r="C751" s="38"/>
      <c r="D751" s="38"/>
      <c r="E751" s="53"/>
    </row>
    <row r="752" spans="1:5" ht="15" customHeight="1" x14ac:dyDescent="0.2">
      <c r="A752" s="39" t="s">
        <v>90</v>
      </c>
      <c r="B752" s="109"/>
      <c r="C752" s="109"/>
      <c r="D752" s="109"/>
      <c r="E752" s="53" t="s">
        <v>91</v>
      </c>
    </row>
    <row r="753" spans="1:5" ht="15" customHeight="1" x14ac:dyDescent="0.2"/>
    <row r="754" spans="1:5" ht="15" customHeight="1" x14ac:dyDescent="0.2">
      <c r="B754" s="62" t="s">
        <v>40</v>
      </c>
      <c r="C754" s="42" t="s">
        <v>41</v>
      </c>
      <c r="D754" s="84" t="s">
        <v>42</v>
      </c>
      <c r="E754" s="44" t="s">
        <v>43</v>
      </c>
    </row>
    <row r="755" spans="1:5" ht="15" customHeight="1" x14ac:dyDescent="0.2">
      <c r="B755" s="81">
        <v>307</v>
      </c>
      <c r="C755" s="86"/>
      <c r="D755" s="75" t="s">
        <v>93</v>
      </c>
      <c r="E755" s="96">
        <v>-100000</v>
      </c>
    </row>
    <row r="756" spans="1:5" ht="15" customHeight="1" x14ac:dyDescent="0.2">
      <c r="B756" s="81">
        <v>300</v>
      </c>
      <c r="C756" s="86"/>
      <c r="D756" s="75" t="s">
        <v>93</v>
      </c>
      <c r="E756" s="96">
        <v>100000</v>
      </c>
    </row>
    <row r="757" spans="1:5" ht="15" customHeight="1" x14ac:dyDescent="0.2">
      <c r="B757" s="145"/>
      <c r="C757" s="50" t="s">
        <v>45</v>
      </c>
      <c r="D757" s="88"/>
      <c r="E757" s="89">
        <f>SUM(E755:E756)</f>
        <v>0</v>
      </c>
    </row>
    <row r="758" spans="1:5" ht="15" customHeight="1" x14ac:dyDescent="0.2"/>
    <row r="759" spans="1:5" ht="15" customHeight="1" x14ac:dyDescent="0.2"/>
    <row r="760" spans="1:5" ht="15" customHeight="1" x14ac:dyDescent="0.25">
      <c r="A760" s="35" t="s">
        <v>450</v>
      </c>
    </row>
    <row r="761" spans="1:5" ht="15" customHeight="1" x14ac:dyDescent="0.2">
      <c r="A761" s="220" t="s">
        <v>142</v>
      </c>
      <c r="B761" s="220"/>
      <c r="C761" s="220"/>
      <c r="D761" s="220"/>
      <c r="E761" s="220"/>
    </row>
    <row r="762" spans="1:5" ht="15" customHeight="1" x14ac:dyDescent="0.2">
      <c r="A762" s="220"/>
      <c r="B762" s="220"/>
      <c r="C762" s="220"/>
      <c r="D762" s="220"/>
      <c r="E762" s="220"/>
    </row>
    <row r="763" spans="1:5" ht="15" customHeight="1" x14ac:dyDescent="0.2">
      <c r="A763" s="216" t="s">
        <v>451</v>
      </c>
      <c r="B763" s="216"/>
      <c r="C763" s="216"/>
      <c r="D763" s="216"/>
      <c r="E763" s="216"/>
    </row>
    <row r="764" spans="1:5" ht="15" customHeight="1" x14ac:dyDescent="0.2">
      <c r="A764" s="216"/>
      <c r="B764" s="216"/>
      <c r="C764" s="216"/>
      <c r="D764" s="216"/>
      <c r="E764" s="216"/>
    </row>
    <row r="765" spans="1:5" ht="15" customHeight="1" x14ac:dyDescent="0.2">
      <c r="A765" s="216"/>
      <c r="B765" s="216"/>
      <c r="C765" s="216"/>
      <c r="D765" s="216"/>
      <c r="E765" s="216"/>
    </row>
    <row r="766" spans="1:5" ht="15" customHeight="1" x14ac:dyDescent="0.2">
      <c r="A766" s="216"/>
      <c r="B766" s="216"/>
      <c r="C766" s="216"/>
      <c r="D766" s="216"/>
      <c r="E766" s="216"/>
    </row>
    <row r="767" spans="1:5" ht="15" customHeight="1" x14ac:dyDescent="0.2">
      <c r="A767" s="216"/>
      <c r="B767" s="216"/>
      <c r="C767" s="216"/>
      <c r="D767" s="216"/>
      <c r="E767" s="216"/>
    </row>
    <row r="768" spans="1:5" ht="15" customHeight="1" x14ac:dyDescent="0.2">
      <c r="A768" s="216"/>
      <c r="B768" s="216"/>
      <c r="C768" s="216"/>
      <c r="D768" s="216"/>
      <c r="E768" s="216"/>
    </row>
    <row r="769" spans="1:5" ht="15" customHeight="1" x14ac:dyDescent="0.2">
      <c r="A769" s="216"/>
      <c r="B769" s="216"/>
      <c r="C769" s="216"/>
      <c r="D769" s="216"/>
      <c r="E769" s="216"/>
    </row>
    <row r="770" spans="1:5" ht="15" customHeight="1" x14ac:dyDescent="0.2">
      <c r="A770" s="216"/>
      <c r="B770" s="216"/>
      <c r="C770" s="216"/>
      <c r="D770" s="216"/>
      <c r="E770" s="216"/>
    </row>
    <row r="771" spans="1:5" ht="15" customHeight="1" x14ac:dyDescent="0.2">
      <c r="A771" s="216"/>
      <c r="B771" s="216"/>
      <c r="C771" s="216"/>
      <c r="D771" s="216"/>
      <c r="E771" s="216"/>
    </row>
    <row r="772" spans="1:5" ht="15" customHeight="1" x14ac:dyDescent="0.25">
      <c r="A772" s="35"/>
    </row>
    <row r="773" spans="1:5" ht="15" customHeight="1" x14ac:dyDescent="0.25">
      <c r="A773" s="37" t="s">
        <v>16</v>
      </c>
      <c r="B773" s="38"/>
      <c r="C773" s="38"/>
      <c r="D773" s="38"/>
      <c r="E773" s="53"/>
    </row>
    <row r="774" spans="1:5" ht="15" customHeight="1" x14ac:dyDescent="0.2">
      <c r="A774" s="39" t="s">
        <v>90</v>
      </c>
      <c r="B774" s="109"/>
      <c r="C774" s="109"/>
      <c r="D774" s="109"/>
      <c r="E774" s="53" t="s">
        <v>91</v>
      </c>
    </row>
    <row r="775" spans="1:5" ht="15" customHeight="1" x14ac:dyDescent="0.2">
      <c r="A775" s="39"/>
      <c r="B775" s="53"/>
      <c r="C775" s="38"/>
      <c r="D775" s="38"/>
      <c r="E775" s="41"/>
    </row>
    <row r="776" spans="1:5" ht="15" customHeight="1" x14ac:dyDescent="0.2">
      <c r="A776" s="110"/>
      <c r="B776" s="62" t="s">
        <v>40</v>
      </c>
      <c r="C776" s="42" t="s">
        <v>41</v>
      </c>
      <c r="D776" s="84" t="s">
        <v>42</v>
      </c>
      <c r="E776" s="44" t="s">
        <v>43</v>
      </c>
    </row>
    <row r="777" spans="1:5" ht="15" customHeight="1" x14ac:dyDescent="0.2">
      <c r="A777" s="110"/>
      <c r="B777" s="81">
        <v>10</v>
      </c>
      <c r="C777" s="86"/>
      <c r="D777" s="75" t="s">
        <v>111</v>
      </c>
      <c r="E777" s="123">
        <v>-1203</v>
      </c>
    </row>
    <row r="778" spans="1:5" ht="15" customHeight="1" x14ac:dyDescent="0.2">
      <c r="A778" s="110"/>
      <c r="B778" s="81">
        <v>10</v>
      </c>
      <c r="C778" s="86"/>
      <c r="D778" s="75" t="s">
        <v>93</v>
      </c>
      <c r="E778" s="123">
        <v>1203</v>
      </c>
    </row>
    <row r="779" spans="1:5" ht="15" customHeight="1" x14ac:dyDescent="0.2">
      <c r="A779" s="124"/>
      <c r="B779" s="145"/>
      <c r="C779" s="50" t="s">
        <v>45</v>
      </c>
      <c r="D779" s="88"/>
      <c r="E779" s="89">
        <f>SUM(E777:E778)</f>
        <v>0</v>
      </c>
    </row>
    <row r="780" spans="1:5" ht="15" customHeight="1" x14ac:dyDescent="0.2"/>
    <row r="781" spans="1:5" ht="15" customHeight="1" x14ac:dyDescent="0.2"/>
    <row r="782" spans="1:5" ht="15" customHeight="1" x14ac:dyDescent="0.25">
      <c r="A782" s="35" t="s">
        <v>452</v>
      </c>
    </row>
    <row r="783" spans="1:5" ht="15" customHeight="1" x14ac:dyDescent="0.2">
      <c r="A783" s="220" t="s">
        <v>142</v>
      </c>
      <c r="B783" s="220"/>
      <c r="C783" s="220"/>
      <c r="D783" s="220"/>
      <c r="E783" s="220"/>
    </row>
    <row r="784" spans="1:5" ht="15" customHeight="1" x14ac:dyDescent="0.2">
      <c r="A784" s="220"/>
      <c r="B784" s="220"/>
      <c r="C784" s="220"/>
      <c r="D784" s="220"/>
      <c r="E784" s="220"/>
    </row>
    <row r="785" spans="1:5" ht="15" customHeight="1" x14ac:dyDescent="0.2">
      <c r="A785" s="216" t="s">
        <v>453</v>
      </c>
      <c r="B785" s="216"/>
      <c r="C785" s="216"/>
      <c r="D785" s="216"/>
      <c r="E785" s="216"/>
    </row>
    <row r="786" spans="1:5" ht="15" customHeight="1" x14ac:dyDescent="0.2">
      <c r="A786" s="216"/>
      <c r="B786" s="216"/>
      <c r="C786" s="216"/>
      <c r="D786" s="216"/>
      <c r="E786" s="216"/>
    </row>
    <row r="787" spans="1:5" ht="15" customHeight="1" x14ac:dyDescent="0.2">
      <c r="A787" s="216"/>
      <c r="B787" s="216"/>
      <c r="C787" s="216"/>
      <c r="D787" s="216"/>
      <c r="E787" s="216"/>
    </row>
    <row r="788" spans="1:5" ht="15" customHeight="1" x14ac:dyDescent="0.2">
      <c r="A788" s="216"/>
      <c r="B788" s="216"/>
      <c r="C788" s="216"/>
      <c r="D788" s="216"/>
      <c r="E788" s="216"/>
    </row>
    <row r="789" spans="1:5" ht="15" customHeight="1" x14ac:dyDescent="0.2">
      <c r="A789" s="216"/>
      <c r="B789" s="216"/>
      <c r="C789" s="216"/>
      <c r="D789" s="216"/>
      <c r="E789" s="216"/>
    </row>
    <row r="790" spans="1:5" ht="15" customHeight="1" x14ac:dyDescent="0.2">
      <c r="A790" s="216"/>
      <c r="B790" s="216"/>
      <c r="C790" s="216"/>
      <c r="D790" s="216"/>
      <c r="E790" s="216"/>
    </row>
    <row r="791" spans="1:5" ht="15" customHeight="1" x14ac:dyDescent="0.2">
      <c r="A791" s="216"/>
      <c r="B791" s="216"/>
      <c r="C791" s="216"/>
      <c r="D791" s="216"/>
      <c r="E791" s="216"/>
    </row>
    <row r="792" spans="1:5" ht="15" customHeight="1" x14ac:dyDescent="0.2">
      <c r="A792" s="216"/>
      <c r="B792" s="216"/>
      <c r="C792" s="216"/>
      <c r="D792" s="216"/>
      <c r="E792" s="216"/>
    </row>
    <row r="793" spans="1:5" ht="15" customHeight="1" x14ac:dyDescent="0.2">
      <c r="A793" s="216"/>
      <c r="B793" s="216"/>
      <c r="C793" s="216"/>
      <c r="D793" s="216"/>
      <c r="E793" s="216"/>
    </row>
    <row r="794" spans="1:5" ht="15" customHeight="1" x14ac:dyDescent="0.2"/>
    <row r="795" spans="1:5" ht="15" customHeight="1" x14ac:dyDescent="0.25">
      <c r="A795" s="37" t="s">
        <v>16</v>
      </c>
      <c r="B795" s="38"/>
      <c r="C795" s="38"/>
      <c r="D795" s="38"/>
      <c r="E795" s="53"/>
    </row>
    <row r="796" spans="1:5" ht="15" customHeight="1" x14ac:dyDescent="0.2">
      <c r="A796" s="39" t="s">
        <v>90</v>
      </c>
      <c r="B796" s="109"/>
      <c r="C796" s="109"/>
      <c r="D796" s="109"/>
      <c r="E796" s="53" t="s">
        <v>91</v>
      </c>
    </row>
    <row r="797" spans="1:5" ht="15" customHeight="1" x14ac:dyDescent="0.2"/>
    <row r="798" spans="1:5" ht="15" customHeight="1" x14ac:dyDescent="0.2">
      <c r="B798" s="62" t="s">
        <v>40</v>
      </c>
      <c r="C798" s="42" t="s">
        <v>41</v>
      </c>
      <c r="D798" s="84" t="s">
        <v>42</v>
      </c>
      <c r="E798" s="44" t="s">
        <v>43</v>
      </c>
    </row>
    <row r="799" spans="1:5" ht="15" customHeight="1" x14ac:dyDescent="0.2">
      <c r="B799" s="81">
        <v>307</v>
      </c>
      <c r="C799" s="86"/>
      <c r="D799" s="75" t="s">
        <v>93</v>
      </c>
      <c r="E799" s="96">
        <v>-1379643.06</v>
      </c>
    </row>
    <row r="800" spans="1:5" ht="15" customHeight="1" x14ac:dyDescent="0.2">
      <c r="B800" s="81">
        <v>10</v>
      </c>
      <c r="C800" s="86"/>
      <c r="D800" s="75" t="s">
        <v>111</v>
      </c>
      <c r="E800" s="96">
        <v>1379643.06</v>
      </c>
    </row>
    <row r="801" spans="1:5" ht="15" customHeight="1" x14ac:dyDescent="0.2">
      <c r="B801" s="145"/>
      <c r="C801" s="50" t="s">
        <v>45</v>
      </c>
      <c r="D801" s="88"/>
      <c r="E801" s="89">
        <f>SUM(E799:E800)</f>
        <v>0</v>
      </c>
    </row>
    <row r="802" spans="1:5" ht="15" customHeight="1" x14ac:dyDescent="0.2"/>
    <row r="803" spans="1:5" ht="15" customHeight="1" x14ac:dyDescent="0.2"/>
    <row r="804" spans="1:5" ht="15" customHeight="1" x14ac:dyDescent="0.25">
      <c r="A804" s="35" t="s">
        <v>454</v>
      </c>
    </row>
    <row r="805" spans="1:5" ht="15" customHeight="1" x14ac:dyDescent="0.2">
      <c r="A805" s="220" t="s">
        <v>142</v>
      </c>
      <c r="B805" s="220"/>
      <c r="C805" s="220"/>
      <c r="D805" s="220"/>
      <c r="E805" s="220"/>
    </row>
    <row r="806" spans="1:5" ht="15" customHeight="1" x14ac:dyDescent="0.2">
      <c r="A806" s="220"/>
      <c r="B806" s="220"/>
      <c r="C806" s="220"/>
      <c r="D806" s="220"/>
      <c r="E806" s="220"/>
    </row>
    <row r="807" spans="1:5" ht="15" customHeight="1" x14ac:dyDescent="0.2">
      <c r="A807" s="216" t="s">
        <v>455</v>
      </c>
      <c r="B807" s="216"/>
      <c r="C807" s="216"/>
      <c r="D807" s="216"/>
      <c r="E807" s="216"/>
    </row>
    <row r="808" spans="1:5" ht="15" customHeight="1" x14ac:dyDescent="0.2">
      <c r="A808" s="216"/>
      <c r="B808" s="216"/>
      <c r="C808" s="216"/>
      <c r="D808" s="216"/>
      <c r="E808" s="216"/>
    </row>
    <row r="809" spans="1:5" ht="15" customHeight="1" x14ac:dyDescent="0.2">
      <c r="A809" s="216"/>
      <c r="B809" s="216"/>
      <c r="C809" s="216"/>
      <c r="D809" s="216"/>
      <c r="E809" s="216"/>
    </row>
    <row r="810" spans="1:5" ht="15" customHeight="1" x14ac:dyDescent="0.2">
      <c r="A810" s="216"/>
      <c r="B810" s="216"/>
      <c r="C810" s="216"/>
      <c r="D810" s="216"/>
      <c r="E810" s="216"/>
    </row>
    <row r="811" spans="1:5" ht="15" customHeight="1" x14ac:dyDescent="0.2">
      <c r="A811" s="216"/>
      <c r="B811" s="216"/>
      <c r="C811" s="216"/>
      <c r="D811" s="216"/>
      <c r="E811" s="216"/>
    </row>
    <row r="812" spans="1:5" ht="15" customHeight="1" x14ac:dyDescent="0.2">
      <c r="A812" s="216"/>
      <c r="B812" s="216"/>
      <c r="C812" s="216"/>
      <c r="D812" s="216"/>
      <c r="E812" s="216"/>
    </row>
    <row r="813" spans="1:5" ht="15" customHeight="1" x14ac:dyDescent="0.2">
      <c r="A813" s="216"/>
      <c r="B813" s="216"/>
      <c r="C813" s="216"/>
      <c r="D813" s="216"/>
      <c r="E813" s="216"/>
    </row>
    <row r="814" spans="1:5" ht="15" customHeight="1" x14ac:dyDescent="0.2">
      <c r="A814" s="216"/>
      <c r="B814" s="216"/>
      <c r="C814" s="216"/>
      <c r="D814" s="216"/>
      <c r="E814" s="216"/>
    </row>
    <row r="815" spans="1:5" ht="15" customHeight="1" x14ac:dyDescent="0.2">
      <c r="A815" s="216"/>
      <c r="B815" s="216"/>
      <c r="C815" s="216"/>
      <c r="D815" s="216"/>
      <c r="E815" s="216"/>
    </row>
    <row r="816" spans="1:5" ht="15" customHeight="1" x14ac:dyDescent="0.2"/>
    <row r="817" spans="1:5" ht="15" customHeight="1" x14ac:dyDescent="0.25">
      <c r="A817" s="37" t="s">
        <v>16</v>
      </c>
      <c r="B817" s="38"/>
      <c r="C817" s="38"/>
      <c r="D817" s="38"/>
      <c r="E817" s="53"/>
    </row>
    <row r="818" spans="1:5" ht="15" customHeight="1" x14ac:dyDescent="0.2">
      <c r="A818" s="39" t="s">
        <v>90</v>
      </c>
      <c r="B818" s="109"/>
      <c r="C818" s="109"/>
      <c r="D818" s="109"/>
      <c r="E818" s="53" t="s">
        <v>91</v>
      </c>
    </row>
    <row r="819" spans="1:5" ht="15" customHeight="1" x14ac:dyDescent="0.2"/>
    <row r="820" spans="1:5" ht="15" customHeight="1" x14ac:dyDescent="0.2">
      <c r="B820" s="62" t="s">
        <v>40</v>
      </c>
      <c r="C820" s="42" t="s">
        <v>41</v>
      </c>
      <c r="D820" s="84" t="s">
        <v>42</v>
      </c>
      <c r="E820" s="44" t="s">
        <v>43</v>
      </c>
    </row>
    <row r="821" spans="1:5" ht="15" customHeight="1" x14ac:dyDescent="0.2">
      <c r="B821" s="81">
        <v>307</v>
      </c>
      <c r="C821" s="86"/>
      <c r="D821" s="75" t="s">
        <v>93</v>
      </c>
      <c r="E821" s="96">
        <v>-227345</v>
      </c>
    </row>
    <row r="822" spans="1:5" ht="15" customHeight="1" x14ac:dyDescent="0.2">
      <c r="B822" s="81">
        <v>10</v>
      </c>
      <c r="C822" s="86"/>
      <c r="D822" s="75" t="s">
        <v>111</v>
      </c>
      <c r="E822" s="96">
        <v>212355</v>
      </c>
    </row>
    <row r="823" spans="1:5" ht="15" customHeight="1" x14ac:dyDescent="0.2">
      <c r="B823" s="81">
        <v>303</v>
      </c>
      <c r="C823" s="86"/>
      <c r="D823" s="75" t="s">
        <v>93</v>
      </c>
      <c r="E823" s="96">
        <v>14990</v>
      </c>
    </row>
    <row r="824" spans="1:5" ht="15" customHeight="1" x14ac:dyDescent="0.2">
      <c r="B824" s="145"/>
      <c r="C824" s="50" t="s">
        <v>45</v>
      </c>
      <c r="D824" s="88"/>
      <c r="E824" s="89">
        <f>SUM(E821:E823)</f>
        <v>0</v>
      </c>
    </row>
    <row r="825" spans="1:5" ht="15" customHeight="1" x14ac:dyDescent="0.2"/>
    <row r="826" spans="1:5" ht="15" customHeight="1" x14ac:dyDescent="0.2"/>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35" t="s">
        <v>456</v>
      </c>
    </row>
    <row r="835" spans="1:5" ht="15" customHeight="1" x14ac:dyDescent="0.2">
      <c r="A835" s="220" t="s">
        <v>142</v>
      </c>
      <c r="B835" s="220"/>
      <c r="C835" s="220"/>
      <c r="D835" s="220"/>
      <c r="E835" s="220"/>
    </row>
    <row r="836" spans="1:5" ht="15" customHeight="1" x14ac:dyDescent="0.2">
      <c r="A836" s="220"/>
      <c r="B836" s="220"/>
      <c r="C836" s="220"/>
      <c r="D836" s="220"/>
      <c r="E836" s="220"/>
    </row>
    <row r="837" spans="1:5" ht="15" customHeight="1" x14ac:dyDescent="0.2">
      <c r="A837" s="216" t="s">
        <v>457</v>
      </c>
      <c r="B837" s="216"/>
      <c r="C837" s="216"/>
      <c r="D837" s="216"/>
      <c r="E837" s="216"/>
    </row>
    <row r="838" spans="1:5" ht="15" customHeight="1" x14ac:dyDescent="0.2">
      <c r="A838" s="216"/>
      <c r="B838" s="216"/>
      <c r="C838" s="216"/>
      <c r="D838" s="216"/>
      <c r="E838" s="216"/>
    </row>
    <row r="839" spans="1:5" ht="15" customHeight="1" x14ac:dyDescent="0.2">
      <c r="A839" s="216"/>
      <c r="B839" s="216"/>
      <c r="C839" s="216"/>
      <c r="D839" s="216"/>
      <c r="E839" s="216"/>
    </row>
    <row r="840" spans="1:5" ht="15" customHeight="1" x14ac:dyDescent="0.2">
      <c r="A840" s="216"/>
      <c r="B840" s="216"/>
      <c r="C840" s="216"/>
      <c r="D840" s="216"/>
      <c r="E840" s="216"/>
    </row>
    <row r="841" spans="1:5" ht="15" customHeight="1" x14ac:dyDescent="0.2">
      <c r="A841" s="216"/>
      <c r="B841" s="216"/>
      <c r="C841" s="216"/>
      <c r="D841" s="216"/>
      <c r="E841" s="216"/>
    </row>
    <row r="842" spans="1:5" ht="15" customHeight="1" x14ac:dyDescent="0.2">
      <c r="A842" s="216"/>
      <c r="B842" s="216"/>
      <c r="C842" s="216"/>
      <c r="D842" s="216"/>
      <c r="E842" s="216"/>
    </row>
    <row r="843" spans="1:5" ht="15" customHeight="1" x14ac:dyDescent="0.2">
      <c r="A843" s="216"/>
      <c r="B843" s="216"/>
      <c r="C843" s="216"/>
      <c r="D843" s="216"/>
      <c r="E843" s="216"/>
    </row>
    <row r="844" spans="1:5" ht="15" customHeight="1" x14ac:dyDescent="0.2">
      <c r="A844" s="216"/>
      <c r="B844" s="216"/>
      <c r="C844" s="216"/>
      <c r="D844" s="216"/>
      <c r="E844" s="216"/>
    </row>
    <row r="845" spans="1:5" ht="15" customHeight="1" x14ac:dyDescent="0.2">
      <c r="A845" s="216"/>
      <c r="B845" s="216"/>
      <c r="C845" s="216"/>
      <c r="D845" s="216"/>
      <c r="E845" s="216"/>
    </row>
    <row r="846" spans="1:5" ht="15" customHeight="1" x14ac:dyDescent="0.2"/>
    <row r="847" spans="1:5" ht="15" customHeight="1" x14ac:dyDescent="0.25">
      <c r="A847" s="37" t="s">
        <v>16</v>
      </c>
      <c r="B847" s="38"/>
      <c r="C847" s="38"/>
      <c r="D847" s="38"/>
      <c r="E847" s="53"/>
    </row>
    <row r="848" spans="1:5" ht="15" customHeight="1" x14ac:dyDescent="0.2">
      <c r="A848" s="39" t="s">
        <v>90</v>
      </c>
      <c r="B848" s="109"/>
      <c r="C848" s="109"/>
      <c r="D848" s="109"/>
      <c r="E848" s="53" t="s">
        <v>91</v>
      </c>
    </row>
    <row r="849" spans="1:5" ht="15" customHeight="1" x14ac:dyDescent="0.2"/>
    <row r="850" spans="1:5" ht="15" customHeight="1" x14ac:dyDescent="0.2">
      <c r="B850" s="62" t="s">
        <v>40</v>
      </c>
      <c r="C850" s="42" t="s">
        <v>41</v>
      </c>
      <c r="D850" s="84" t="s">
        <v>42</v>
      </c>
      <c r="E850" s="44" t="s">
        <v>43</v>
      </c>
    </row>
    <row r="851" spans="1:5" ht="15" customHeight="1" x14ac:dyDescent="0.2">
      <c r="B851" s="81">
        <v>307</v>
      </c>
      <c r="C851" s="86"/>
      <c r="D851" s="75" t="s">
        <v>93</v>
      </c>
      <c r="E851" s="96">
        <v>-75625</v>
      </c>
    </row>
    <row r="852" spans="1:5" ht="15" customHeight="1" x14ac:dyDescent="0.2">
      <c r="B852" s="81">
        <v>10</v>
      </c>
      <c r="C852" s="86"/>
      <c r="D852" s="75" t="s">
        <v>93</v>
      </c>
      <c r="E852" s="96">
        <v>75625</v>
      </c>
    </row>
    <row r="853" spans="1:5" ht="15" customHeight="1" x14ac:dyDescent="0.2">
      <c r="B853" s="145"/>
      <c r="C853" s="50" t="s">
        <v>45</v>
      </c>
      <c r="D853" s="88"/>
      <c r="E853" s="89">
        <f>SUM(E851:E852)</f>
        <v>0</v>
      </c>
    </row>
    <row r="854" spans="1:5" ht="15" customHeight="1" x14ac:dyDescent="0.2"/>
    <row r="855" spans="1:5" ht="15" customHeight="1" x14ac:dyDescent="0.2"/>
    <row r="856" spans="1:5" ht="15" customHeight="1" x14ac:dyDescent="0.25">
      <c r="A856" s="35" t="s">
        <v>458</v>
      </c>
    </row>
    <row r="857" spans="1:5" ht="15" customHeight="1" x14ac:dyDescent="0.2">
      <c r="A857" s="220" t="s">
        <v>142</v>
      </c>
      <c r="B857" s="220"/>
      <c r="C857" s="220"/>
      <c r="D857" s="220"/>
      <c r="E857" s="220"/>
    </row>
    <row r="858" spans="1:5" ht="15" customHeight="1" x14ac:dyDescent="0.2">
      <c r="A858" s="220"/>
      <c r="B858" s="220"/>
      <c r="C858" s="220"/>
      <c r="D858" s="220"/>
      <c r="E858" s="220"/>
    </row>
    <row r="859" spans="1:5" ht="15" customHeight="1" x14ac:dyDescent="0.2">
      <c r="A859" s="216" t="s">
        <v>459</v>
      </c>
      <c r="B859" s="216"/>
      <c r="C859" s="216"/>
      <c r="D859" s="216"/>
      <c r="E859" s="216"/>
    </row>
    <row r="860" spans="1:5" ht="15" customHeight="1" x14ac:dyDescent="0.2">
      <c r="A860" s="216"/>
      <c r="B860" s="216"/>
      <c r="C860" s="216"/>
      <c r="D860" s="216"/>
      <c r="E860" s="216"/>
    </row>
    <row r="861" spans="1:5" ht="15" customHeight="1" x14ac:dyDescent="0.2">
      <c r="A861" s="216"/>
      <c r="B861" s="216"/>
      <c r="C861" s="216"/>
      <c r="D861" s="216"/>
      <c r="E861" s="216"/>
    </row>
    <row r="862" spans="1:5" ht="15" customHeight="1" x14ac:dyDescent="0.2">
      <c r="A862" s="216"/>
      <c r="B862" s="216"/>
      <c r="C862" s="216"/>
      <c r="D862" s="216"/>
      <c r="E862" s="216"/>
    </row>
    <row r="863" spans="1:5" ht="15" customHeight="1" x14ac:dyDescent="0.2">
      <c r="A863" s="216"/>
      <c r="B863" s="216"/>
      <c r="C863" s="216"/>
      <c r="D863" s="216"/>
      <c r="E863" s="216"/>
    </row>
    <row r="864" spans="1:5" ht="15" customHeight="1" x14ac:dyDescent="0.2">
      <c r="A864" s="216"/>
      <c r="B864" s="216"/>
      <c r="C864" s="216"/>
      <c r="D864" s="216"/>
      <c r="E864" s="216"/>
    </row>
    <row r="865" spans="1:5" ht="15" customHeight="1" x14ac:dyDescent="0.2">
      <c r="A865" s="216"/>
      <c r="B865" s="216"/>
      <c r="C865" s="216"/>
      <c r="D865" s="216"/>
      <c r="E865" s="216"/>
    </row>
    <row r="866" spans="1:5" ht="15" customHeight="1" x14ac:dyDescent="0.2">
      <c r="A866" s="216"/>
      <c r="B866" s="216"/>
      <c r="C866" s="216"/>
      <c r="D866" s="216"/>
      <c r="E866" s="216"/>
    </row>
    <row r="867" spans="1:5" ht="15" customHeight="1" x14ac:dyDescent="0.2"/>
    <row r="868" spans="1:5" ht="15" customHeight="1" x14ac:dyDescent="0.25">
      <c r="A868" s="37" t="s">
        <v>16</v>
      </c>
      <c r="B868" s="38"/>
      <c r="C868" s="38"/>
      <c r="D868" s="38"/>
      <c r="E868" s="53"/>
    </row>
    <row r="869" spans="1:5" ht="15" customHeight="1" x14ac:dyDescent="0.2">
      <c r="A869" s="39" t="s">
        <v>90</v>
      </c>
      <c r="B869" s="109"/>
      <c r="C869" s="109"/>
      <c r="D869" s="109"/>
      <c r="E869" s="53" t="s">
        <v>91</v>
      </c>
    </row>
    <row r="870" spans="1:5" ht="15" customHeight="1" x14ac:dyDescent="0.2"/>
    <row r="871" spans="1:5" ht="15" customHeight="1" x14ac:dyDescent="0.2">
      <c r="B871" s="62" t="s">
        <v>40</v>
      </c>
      <c r="C871" s="42" t="s">
        <v>41</v>
      </c>
      <c r="D871" s="84" t="s">
        <v>42</v>
      </c>
      <c r="E871" s="44" t="s">
        <v>43</v>
      </c>
    </row>
    <row r="872" spans="1:5" ht="15" customHeight="1" x14ac:dyDescent="0.2">
      <c r="B872" s="81">
        <v>307</v>
      </c>
      <c r="C872" s="86"/>
      <c r="D872" s="65" t="s">
        <v>111</v>
      </c>
      <c r="E872" s="96">
        <v>-3213865.55</v>
      </c>
    </row>
    <row r="873" spans="1:5" ht="15" customHeight="1" x14ac:dyDescent="0.2">
      <c r="B873" s="81">
        <v>10</v>
      </c>
      <c r="C873" s="86"/>
      <c r="D873" s="65" t="s">
        <v>111</v>
      </c>
      <c r="E873" s="96">
        <f>774611.85+774611.85+774611.85</f>
        <v>2323835.5499999998</v>
      </c>
    </row>
    <row r="874" spans="1:5" ht="15" customHeight="1" x14ac:dyDescent="0.2">
      <c r="B874" s="81">
        <v>11</v>
      </c>
      <c r="C874" s="86"/>
      <c r="D874" s="65" t="s">
        <v>111</v>
      </c>
      <c r="E874" s="96">
        <v>890030</v>
      </c>
    </row>
    <row r="875" spans="1:5" ht="15" customHeight="1" x14ac:dyDescent="0.2">
      <c r="B875" s="145"/>
      <c r="C875" s="50" t="s">
        <v>45</v>
      </c>
      <c r="D875" s="88"/>
      <c r="E875" s="89">
        <f>SUM(E872:E874)</f>
        <v>0</v>
      </c>
    </row>
    <row r="876" spans="1:5" ht="15" customHeight="1" x14ac:dyDescent="0.2"/>
    <row r="877" spans="1:5" ht="15" customHeight="1" x14ac:dyDescent="0.2"/>
    <row r="878" spans="1:5" ht="15" customHeight="1" x14ac:dyDescent="0.2"/>
    <row r="879" spans="1:5" ht="15" customHeight="1" x14ac:dyDescent="0.2"/>
    <row r="880" spans="1:5" ht="15" customHeight="1" x14ac:dyDescent="0.2"/>
    <row r="881" spans="1:5" ht="15" customHeight="1" x14ac:dyDescent="0.2"/>
    <row r="882" spans="1:5" ht="15" customHeight="1" x14ac:dyDescent="0.2"/>
    <row r="883" spans="1:5" ht="15" customHeight="1" x14ac:dyDescent="0.2"/>
    <row r="884" spans="1:5" ht="15" customHeight="1" x14ac:dyDescent="0.2"/>
    <row r="885" spans="1:5" ht="15" customHeight="1" x14ac:dyDescent="0.2"/>
    <row r="886" spans="1:5" ht="15" customHeight="1" x14ac:dyDescent="0.25">
      <c r="A886" s="35" t="s">
        <v>460</v>
      </c>
    </row>
    <row r="887" spans="1:5" ht="15" customHeight="1" x14ac:dyDescent="0.2">
      <c r="A887" s="220" t="s">
        <v>142</v>
      </c>
      <c r="B887" s="220"/>
      <c r="C887" s="220"/>
      <c r="D887" s="220"/>
      <c r="E887" s="220"/>
    </row>
    <row r="888" spans="1:5" ht="15" customHeight="1" x14ac:dyDescent="0.2">
      <c r="A888" s="220"/>
      <c r="B888" s="220"/>
      <c r="C888" s="220"/>
      <c r="D888" s="220"/>
      <c r="E888" s="220"/>
    </row>
    <row r="889" spans="1:5" ht="15" customHeight="1" x14ac:dyDescent="0.2">
      <c r="A889" s="216" t="s">
        <v>461</v>
      </c>
      <c r="B889" s="216"/>
      <c r="C889" s="216"/>
      <c r="D889" s="216"/>
      <c r="E889" s="216"/>
    </row>
    <row r="890" spans="1:5" ht="15" customHeight="1" x14ac:dyDescent="0.2">
      <c r="A890" s="216"/>
      <c r="B890" s="216"/>
      <c r="C890" s="216"/>
      <c r="D890" s="216"/>
      <c r="E890" s="216"/>
    </row>
    <row r="891" spans="1:5" ht="15" customHeight="1" x14ac:dyDescent="0.2">
      <c r="A891" s="216"/>
      <c r="B891" s="216"/>
      <c r="C891" s="216"/>
      <c r="D891" s="216"/>
      <c r="E891" s="216"/>
    </row>
    <row r="892" spans="1:5" ht="15" customHeight="1" x14ac:dyDescent="0.2">
      <c r="A892" s="216"/>
      <c r="B892" s="216"/>
      <c r="C892" s="216"/>
      <c r="D892" s="216"/>
      <c r="E892" s="216"/>
    </row>
    <row r="893" spans="1:5" ht="15" customHeight="1" x14ac:dyDescent="0.2">
      <c r="A893" s="216"/>
      <c r="B893" s="216"/>
      <c r="C893" s="216"/>
      <c r="D893" s="216"/>
      <c r="E893" s="216"/>
    </row>
    <row r="894" spans="1:5" ht="15" customHeight="1" x14ac:dyDescent="0.2">
      <c r="A894" s="216"/>
      <c r="B894" s="216"/>
      <c r="C894" s="216"/>
      <c r="D894" s="216"/>
      <c r="E894" s="216"/>
    </row>
    <row r="895" spans="1:5" ht="15" customHeight="1" x14ac:dyDescent="0.2">
      <c r="A895" s="216"/>
      <c r="B895" s="216"/>
      <c r="C895" s="216"/>
      <c r="D895" s="216"/>
      <c r="E895" s="216"/>
    </row>
    <row r="896" spans="1:5" ht="15" customHeight="1" x14ac:dyDescent="0.2">
      <c r="A896" s="216"/>
      <c r="B896" s="216"/>
      <c r="C896" s="216"/>
      <c r="D896" s="216"/>
      <c r="E896" s="216"/>
    </row>
    <row r="897" spans="1:5" ht="15" customHeight="1" x14ac:dyDescent="0.2">
      <c r="A897" s="216"/>
      <c r="B897" s="216"/>
      <c r="C897" s="216"/>
      <c r="D897" s="216"/>
      <c r="E897" s="216"/>
    </row>
    <row r="898" spans="1:5" ht="15" customHeight="1" x14ac:dyDescent="0.2"/>
    <row r="899" spans="1:5" ht="15" customHeight="1" x14ac:dyDescent="0.25">
      <c r="A899" s="37" t="s">
        <v>16</v>
      </c>
      <c r="B899" s="38"/>
      <c r="C899" s="38"/>
      <c r="D899" s="38"/>
      <c r="E899" s="53"/>
    </row>
    <row r="900" spans="1:5" ht="15" customHeight="1" x14ac:dyDescent="0.2">
      <c r="A900" s="39" t="s">
        <v>90</v>
      </c>
      <c r="B900" s="109"/>
      <c r="C900" s="109"/>
      <c r="D900" s="109"/>
      <c r="E900" s="53" t="s">
        <v>91</v>
      </c>
    </row>
    <row r="901" spans="1:5" ht="15" customHeight="1" x14ac:dyDescent="0.2"/>
    <row r="902" spans="1:5" ht="15" customHeight="1" x14ac:dyDescent="0.2">
      <c r="B902" s="62" t="s">
        <v>40</v>
      </c>
      <c r="C902" s="42" t="s">
        <v>41</v>
      </c>
      <c r="D902" s="84" t="s">
        <v>42</v>
      </c>
      <c r="E902" s="44" t="s">
        <v>43</v>
      </c>
    </row>
    <row r="903" spans="1:5" ht="15" customHeight="1" x14ac:dyDescent="0.2">
      <c r="B903" s="81">
        <v>11</v>
      </c>
      <c r="C903" s="86"/>
      <c r="D903" s="75" t="s">
        <v>111</v>
      </c>
      <c r="E903" s="96">
        <v>-3186</v>
      </c>
    </row>
    <row r="904" spans="1:5" ht="15" customHeight="1" x14ac:dyDescent="0.2">
      <c r="B904" s="81">
        <v>11</v>
      </c>
      <c r="C904" s="86"/>
      <c r="D904" s="75" t="s">
        <v>111</v>
      </c>
      <c r="E904" s="96">
        <v>2712</v>
      </c>
    </row>
    <row r="905" spans="1:5" ht="15" customHeight="1" x14ac:dyDescent="0.2">
      <c r="B905" s="81">
        <v>307</v>
      </c>
      <c r="C905" s="86"/>
      <c r="D905" s="75" t="s">
        <v>93</v>
      </c>
      <c r="E905" s="96">
        <v>474</v>
      </c>
    </row>
    <row r="906" spans="1:5" ht="15" customHeight="1" x14ac:dyDescent="0.2">
      <c r="B906" s="145"/>
      <c r="C906" s="50" t="s">
        <v>45</v>
      </c>
      <c r="D906" s="88"/>
      <c r="E906" s="89">
        <f>SUM(E903:E905)</f>
        <v>0</v>
      </c>
    </row>
    <row r="907" spans="1:5" ht="15" customHeight="1" x14ac:dyDescent="0.2"/>
    <row r="908" spans="1:5" ht="15" customHeight="1" x14ac:dyDescent="0.2"/>
    <row r="909" spans="1:5" ht="15" customHeight="1" x14ac:dyDescent="0.25">
      <c r="A909" s="35" t="s">
        <v>462</v>
      </c>
    </row>
    <row r="910" spans="1:5" ht="15" customHeight="1" x14ac:dyDescent="0.2">
      <c r="A910" s="220" t="s">
        <v>142</v>
      </c>
      <c r="B910" s="220"/>
      <c r="C910" s="220"/>
      <c r="D910" s="220"/>
      <c r="E910" s="220"/>
    </row>
    <row r="911" spans="1:5" ht="15" customHeight="1" x14ac:dyDescent="0.2">
      <c r="A911" s="220"/>
      <c r="B911" s="220"/>
      <c r="C911" s="220"/>
      <c r="D911" s="220"/>
      <c r="E911" s="220"/>
    </row>
    <row r="912" spans="1:5" ht="15" customHeight="1" x14ac:dyDescent="0.2">
      <c r="A912" s="216" t="s">
        <v>463</v>
      </c>
      <c r="B912" s="216"/>
      <c r="C912" s="216"/>
      <c r="D912" s="216"/>
      <c r="E912" s="216"/>
    </row>
    <row r="913" spans="1:5" ht="15" customHeight="1" x14ac:dyDescent="0.2">
      <c r="A913" s="216"/>
      <c r="B913" s="216"/>
      <c r="C913" s="216"/>
      <c r="D913" s="216"/>
      <c r="E913" s="216"/>
    </row>
    <row r="914" spans="1:5" ht="15" customHeight="1" x14ac:dyDescent="0.2">
      <c r="A914" s="216"/>
      <c r="B914" s="216"/>
      <c r="C914" s="216"/>
      <c r="D914" s="216"/>
      <c r="E914" s="216"/>
    </row>
    <row r="915" spans="1:5" ht="15" customHeight="1" x14ac:dyDescent="0.2">
      <c r="A915" s="216"/>
      <c r="B915" s="216"/>
      <c r="C915" s="216"/>
      <c r="D915" s="216"/>
      <c r="E915" s="216"/>
    </row>
    <row r="916" spans="1:5" ht="15" customHeight="1" x14ac:dyDescent="0.2">
      <c r="A916" s="216"/>
      <c r="B916" s="216"/>
      <c r="C916" s="216"/>
      <c r="D916" s="216"/>
      <c r="E916" s="216"/>
    </row>
    <row r="917" spans="1:5" ht="15" customHeight="1" x14ac:dyDescent="0.2">
      <c r="A917" s="216"/>
      <c r="B917" s="216"/>
      <c r="C917" s="216"/>
      <c r="D917" s="216"/>
      <c r="E917" s="216"/>
    </row>
    <row r="918" spans="1:5" ht="15" customHeight="1" x14ac:dyDescent="0.2">
      <c r="A918" s="216"/>
      <c r="B918" s="216"/>
      <c r="C918" s="216"/>
      <c r="D918" s="216"/>
      <c r="E918" s="216"/>
    </row>
    <row r="919" spans="1:5" ht="15" customHeight="1" x14ac:dyDescent="0.2">
      <c r="A919" s="216"/>
      <c r="B919" s="216"/>
      <c r="C919" s="216"/>
      <c r="D919" s="216"/>
      <c r="E919" s="216"/>
    </row>
    <row r="920" spans="1:5" ht="15" customHeight="1" x14ac:dyDescent="0.2">
      <c r="A920" s="216"/>
      <c r="B920" s="216"/>
      <c r="C920" s="216"/>
      <c r="D920" s="216"/>
      <c r="E920" s="216"/>
    </row>
    <row r="921" spans="1:5" ht="15" customHeight="1" x14ac:dyDescent="0.25">
      <c r="A921" s="35"/>
    </row>
    <row r="922" spans="1:5" ht="15" customHeight="1" x14ac:dyDescent="0.25">
      <c r="A922" s="37" t="s">
        <v>16</v>
      </c>
      <c r="B922" s="38"/>
      <c r="C922" s="38"/>
      <c r="D922" s="38"/>
      <c r="E922" s="53"/>
    </row>
    <row r="923" spans="1:5" ht="15" customHeight="1" x14ac:dyDescent="0.2">
      <c r="A923" s="39" t="s">
        <v>90</v>
      </c>
      <c r="B923" s="109"/>
      <c r="C923" s="109"/>
      <c r="D923" s="109"/>
      <c r="E923" s="53" t="s">
        <v>91</v>
      </c>
    </row>
    <row r="924" spans="1:5" ht="15" customHeight="1" x14ac:dyDescent="0.2">
      <c r="A924" s="39"/>
      <c r="B924" s="53"/>
      <c r="C924" s="38"/>
      <c r="D924" s="38"/>
      <c r="E924" s="41"/>
    </row>
    <row r="925" spans="1:5" ht="15" customHeight="1" x14ac:dyDescent="0.2">
      <c r="A925" s="110"/>
      <c r="B925" s="62" t="s">
        <v>40</v>
      </c>
      <c r="C925" s="42" t="s">
        <v>41</v>
      </c>
      <c r="D925" s="84" t="s">
        <v>42</v>
      </c>
      <c r="E925" s="44" t="s">
        <v>43</v>
      </c>
    </row>
    <row r="926" spans="1:5" ht="15" customHeight="1" x14ac:dyDescent="0.2">
      <c r="A926" s="110"/>
      <c r="B926" s="81">
        <v>10</v>
      </c>
      <c r="C926" s="86"/>
      <c r="D926" s="75" t="s">
        <v>111</v>
      </c>
      <c r="E926" s="123">
        <f>-0.4-2110-9900-540</f>
        <v>-12550.4</v>
      </c>
    </row>
    <row r="927" spans="1:5" ht="15" customHeight="1" x14ac:dyDescent="0.2">
      <c r="A927" s="110"/>
      <c r="B927" s="81">
        <v>11</v>
      </c>
      <c r="C927" s="86"/>
      <c r="D927" s="75" t="s">
        <v>111</v>
      </c>
      <c r="E927" s="123">
        <f>-33757-3034-44265-1667-49430-1530-1809-1165-30519.8-17750</f>
        <v>-184926.8</v>
      </c>
    </row>
    <row r="928" spans="1:5" ht="15" customHeight="1" x14ac:dyDescent="0.2">
      <c r="A928" s="110"/>
      <c r="B928" s="81">
        <v>13</v>
      </c>
      <c r="C928" s="86"/>
      <c r="D928" s="75" t="s">
        <v>111</v>
      </c>
      <c r="E928" s="123">
        <f>-176000-80616.83-58774.4</f>
        <v>-315391.23000000004</v>
      </c>
    </row>
    <row r="929" spans="1:5" ht="15" customHeight="1" x14ac:dyDescent="0.2">
      <c r="A929" s="110"/>
      <c r="B929" s="81">
        <v>14</v>
      </c>
      <c r="C929" s="86"/>
      <c r="D929" s="75" t="s">
        <v>111</v>
      </c>
      <c r="E929" s="123">
        <f>-5378-193980-193155-884.51</f>
        <v>-393397.51</v>
      </c>
    </row>
    <row r="930" spans="1:5" ht="15" customHeight="1" x14ac:dyDescent="0.2">
      <c r="A930" s="110"/>
      <c r="B930" s="81">
        <v>10</v>
      </c>
      <c r="C930" s="86"/>
      <c r="D930" s="75" t="s">
        <v>93</v>
      </c>
      <c r="E930" s="123">
        <f>-1675-323</f>
        <v>-1998</v>
      </c>
    </row>
    <row r="931" spans="1:5" ht="15" customHeight="1" x14ac:dyDescent="0.2">
      <c r="A931" s="110"/>
      <c r="B931" s="81">
        <v>11</v>
      </c>
      <c r="C931" s="86"/>
      <c r="D931" s="75" t="s">
        <v>93</v>
      </c>
      <c r="E931" s="123">
        <f>-58531.16-6671</f>
        <v>-65202.16</v>
      </c>
    </row>
    <row r="932" spans="1:5" ht="15" customHeight="1" x14ac:dyDescent="0.2">
      <c r="A932" s="110"/>
      <c r="B932" s="81">
        <v>13</v>
      </c>
      <c r="C932" s="86"/>
      <c r="D932" s="75" t="s">
        <v>93</v>
      </c>
      <c r="E932" s="123">
        <v>-2127.13</v>
      </c>
    </row>
    <row r="933" spans="1:5" ht="15" customHeight="1" x14ac:dyDescent="0.2">
      <c r="A933" s="110"/>
      <c r="B933" s="81">
        <v>307</v>
      </c>
      <c r="C933" s="86"/>
      <c r="D933" s="75" t="s">
        <v>93</v>
      </c>
      <c r="E933" s="123">
        <v>975593.23</v>
      </c>
    </row>
    <row r="934" spans="1:5" ht="15" customHeight="1" x14ac:dyDescent="0.2">
      <c r="A934" s="124"/>
      <c r="B934" s="145"/>
      <c r="C934" s="50" t="s">
        <v>45</v>
      </c>
      <c r="D934" s="88"/>
      <c r="E934" s="89">
        <f>SUM(E926:E933)</f>
        <v>0</v>
      </c>
    </row>
    <row r="935" spans="1:5" ht="15" customHeight="1" x14ac:dyDescent="0.2"/>
    <row r="936" spans="1:5" ht="15" customHeight="1" x14ac:dyDescent="0.2"/>
    <row r="937" spans="1:5" ht="15" customHeight="1" x14ac:dyDescent="0.2"/>
    <row r="938" spans="1:5" ht="15" customHeight="1" x14ac:dyDescent="0.25">
      <c r="A938" s="35" t="s">
        <v>464</v>
      </c>
    </row>
    <row r="939" spans="1:5" ht="15" customHeight="1" x14ac:dyDescent="0.2">
      <c r="A939" s="220" t="s">
        <v>424</v>
      </c>
      <c r="B939" s="220"/>
      <c r="C939" s="220"/>
      <c r="D939" s="220"/>
      <c r="E939" s="220"/>
    </row>
    <row r="940" spans="1:5" ht="15" customHeight="1" x14ac:dyDescent="0.2">
      <c r="A940" s="220"/>
      <c r="B940" s="220"/>
      <c r="C940" s="220"/>
      <c r="D940" s="220"/>
      <c r="E940" s="220"/>
    </row>
    <row r="941" spans="1:5" ht="15" customHeight="1" x14ac:dyDescent="0.2">
      <c r="A941" s="216" t="s">
        <v>465</v>
      </c>
      <c r="B941" s="216"/>
      <c r="C941" s="216"/>
      <c r="D941" s="216"/>
      <c r="E941" s="216"/>
    </row>
    <row r="942" spans="1:5" ht="15" customHeight="1" x14ac:dyDescent="0.2">
      <c r="A942" s="216"/>
      <c r="B942" s="216"/>
      <c r="C942" s="216"/>
      <c r="D942" s="216"/>
      <c r="E942" s="216"/>
    </row>
    <row r="943" spans="1:5" ht="15" customHeight="1" x14ac:dyDescent="0.2">
      <c r="A943" s="216"/>
      <c r="B943" s="216"/>
      <c r="C943" s="216"/>
      <c r="D943" s="216"/>
      <c r="E943" s="216"/>
    </row>
    <row r="944" spans="1:5" ht="15" customHeight="1" x14ac:dyDescent="0.2">
      <c r="A944" s="216"/>
      <c r="B944" s="216"/>
      <c r="C944" s="216"/>
      <c r="D944" s="216"/>
      <c r="E944" s="216"/>
    </row>
    <row r="945" spans="1:5" ht="15" customHeight="1" x14ac:dyDescent="0.2">
      <c r="A945" s="216"/>
      <c r="B945" s="216"/>
      <c r="C945" s="216"/>
      <c r="D945" s="216"/>
      <c r="E945" s="216"/>
    </row>
    <row r="946" spans="1:5" ht="15" customHeight="1" x14ac:dyDescent="0.2">
      <c r="A946" s="216"/>
      <c r="B946" s="216"/>
      <c r="C946" s="216"/>
      <c r="D946" s="216"/>
      <c r="E946" s="216"/>
    </row>
    <row r="947" spans="1:5" ht="15" customHeight="1" x14ac:dyDescent="0.2">
      <c r="A947" s="216"/>
      <c r="B947" s="216"/>
      <c r="C947" s="216"/>
      <c r="D947" s="216"/>
      <c r="E947" s="216"/>
    </row>
    <row r="948" spans="1:5" ht="15" customHeight="1" x14ac:dyDescent="0.2">
      <c r="A948" s="216"/>
      <c r="B948" s="216"/>
      <c r="C948" s="216"/>
      <c r="D948" s="216"/>
      <c r="E948" s="216"/>
    </row>
    <row r="949" spans="1:5" ht="15" customHeight="1" x14ac:dyDescent="0.2"/>
    <row r="950" spans="1:5" ht="15" customHeight="1" x14ac:dyDescent="0.25">
      <c r="A950" s="37" t="s">
        <v>16</v>
      </c>
      <c r="B950" s="38"/>
      <c r="C950" s="38"/>
      <c r="D950" s="38"/>
      <c r="E950" s="53"/>
    </row>
    <row r="951" spans="1:5" ht="15" customHeight="1" x14ac:dyDescent="0.2">
      <c r="A951" s="157" t="s">
        <v>175</v>
      </c>
      <c r="B951" s="55"/>
      <c r="C951" s="55"/>
      <c r="D951" s="55"/>
      <c r="E951" s="92" t="s">
        <v>176</v>
      </c>
    </row>
    <row r="952" spans="1:5" ht="15" customHeight="1" x14ac:dyDescent="0.2"/>
    <row r="953" spans="1:5" ht="15" customHeight="1" x14ac:dyDescent="0.2">
      <c r="A953" s="110"/>
      <c r="B953" s="110"/>
      <c r="C953" s="42" t="s">
        <v>41</v>
      </c>
      <c r="D953" s="73" t="s">
        <v>48</v>
      </c>
      <c r="E953" s="62" t="s">
        <v>43</v>
      </c>
    </row>
    <row r="954" spans="1:5" ht="15" customHeight="1" x14ac:dyDescent="0.2">
      <c r="A954" s="138"/>
      <c r="B954" s="121"/>
      <c r="C954" s="64">
        <v>2143</v>
      </c>
      <c r="D954" s="65" t="s">
        <v>164</v>
      </c>
      <c r="E954" s="123">
        <v>-10000000</v>
      </c>
    </row>
    <row r="955" spans="1:5" ht="15" customHeight="1" x14ac:dyDescent="0.2">
      <c r="A955" s="138"/>
      <c r="B955" s="121"/>
      <c r="C955" s="64">
        <v>2143</v>
      </c>
      <c r="D955" s="122" t="s">
        <v>163</v>
      </c>
      <c r="E955" s="123">
        <f>369500+196000+380000+210000</f>
        <v>1155500</v>
      </c>
    </row>
    <row r="956" spans="1:5" ht="15" customHeight="1" x14ac:dyDescent="0.2">
      <c r="A956" s="138"/>
      <c r="B956" s="121"/>
      <c r="C956" s="64">
        <v>2143</v>
      </c>
      <c r="D956" s="103" t="s">
        <v>73</v>
      </c>
      <c r="E956" s="123">
        <f>53000+30000+500000+40000</f>
        <v>623000</v>
      </c>
    </row>
    <row r="957" spans="1:5" ht="15" customHeight="1" x14ac:dyDescent="0.2">
      <c r="A957" s="138"/>
      <c r="B957" s="121"/>
      <c r="C957" s="64">
        <v>2143</v>
      </c>
      <c r="D957" s="65" t="s">
        <v>164</v>
      </c>
      <c r="E957" s="123">
        <f>112500+128000+171500+22500+304000+324000+500000+500000+334000+500000+120000+200000+500000+500000+447000+500000+500000+500000+500000+478000+370000+500000+210000</f>
        <v>8221500</v>
      </c>
    </row>
    <row r="958" spans="1:5" ht="15" customHeight="1" x14ac:dyDescent="0.2">
      <c r="A958" s="124"/>
      <c r="B958" s="124"/>
      <c r="C958" s="50" t="s">
        <v>45</v>
      </c>
      <c r="D958" s="103"/>
      <c r="E958" s="52">
        <f>SUM(E954:E957)</f>
        <v>0</v>
      </c>
    </row>
    <row r="959" spans="1:5" ht="15" customHeight="1" x14ac:dyDescent="0.2"/>
    <row r="960" spans="1:5" ht="15" customHeight="1" x14ac:dyDescent="0.2"/>
    <row r="961" spans="1:5" ht="15" customHeight="1" x14ac:dyDescent="0.25">
      <c r="A961" s="35" t="s">
        <v>466</v>
      </c>
    </row>
    <row r="962" spans="1:5" ht="15" customHeight="1" x14ac:dyDescent="0.2">
      <c r="A962" s="223" t="s">
        <v>139</v>
      </c>
      <c r="B962" s="223"/>
      <c r="C962" s="223"/>
      <c r="D962" s="223"/>
      <c r="E962" s="223"/>
    </row>
    <row r="963" spans="1:5" ht="15" customHeight="1" x14ac:dyDescent="0.2">
      <c r="A963" s="223"/>
      <c r="B963" s="223"/>
      <c r="C963" s="223"/>
      <c r="D963" s="223"/>
      <c r="E963" s="223"/>
    </row>
    <row r="964" spans="1:5" ht="15" customHeight="1" x14ac:dyDescent="0.2">
      <c r="A964" s="216" t="s">
        <v>467</v>
      </c>
      <c r="B964" s="216"/>
      <c r="C964" s="216"/>
      <c r="D964" s="216"/>
      <c r="E964" s="216"/>
    </row>
    <row r="965" spans="1:5" ht="15" customHeight="1" x14ac:dyDescent="0.2">
      <c r="A965" s="216"/>
      <c r="B965" s="216"/>
      <c r="C965" s="216"/>
      <c r="D965" s="216"/>
      <c r="E965" s="216"/>
    </row>
    <row r="966" spans="1:5" ht="15" customHeight="1" x14ac:dyDescent="0.2">
      <c r="A966" s="216"/>
      <c r="B966" s="216"/>
      <c r="C966" s="216"/>
      <c r="D966" s="216"/>
      <c r="E966" s="216"/>
    </row>
    <row r="967" spans="1:5" ht="15" customHeight="1" x14ac:dyDescent="0.2">
      <c r="A967" s="216"/>
      <c r="B967" s="216"/>
      <c r="C967" s="216"/>
      <c r="D967" s="216"/>
      <c r="E967" s="216"/>
    </row>
    <row r="968" spans="1:5" ht="15" customHeight="1" x14ac:dyDescent="0.2">
      <c r="A968" s="216"/>
      <c r="B968" s="216"/>
      <c r="C968" s="216"/>
      <c r="D968" s="216"/>
      <c r="E968" s="216"/>
    </row>
    <row r="969" spans="1:5" ht="15" customHeight="1" x14ac:dyDescent="0.2">
      <c r="A969" s="216"/>
      <c r="B969" s="216"/>
      <c r="C969" s="216"/>
      <c r="D969" s="216"/>
      <c r="E969" s="216"/>
    </row>
    <row r="970" spans="1:5" ht="15" customHeight="1" x14ac:dyDescent="0.2">
      <c r="A970" s="216"/>
      <c r="B970" s="216"/>
      <c r="C970" s="216"/>
      <c r="D970" s="216"/>
      <c r="E970" s="216"/>
    </row>
    <row r="971" spans="1:5" ht="15" customHeight="1" x14ac:dyDescent="0.2">
      <c r="A971" s="216"/>
      <c r="B971" s="216"/>
      <c r="C971" s="216"/>
      <c r="D971" s="216"/>
      <c r="E971" s="216"/>
    </row>
    <row r="972" spans="1:5" ht="15" customHeight="1" x14ac:dyDescent="0.2">
      <c r="A972" s="216"/>
      <c r="B972" s="216"/>
      <c r="C972" s="216"/>
      <c r="D972" s="216"/>
      <c r="E972" s="216"/>
    </row>
    <row r="973" spans="1:5" ht="15" customHeight="1" x14ac:dyDescent="0.2">
      <c r="A973" s="216"/>
      <c r="B973" s="216"/>
      <c r="C973" s="216"/>
      <c r="D973" s="216"/>
      <c r="E973" s="216"/>
    </row>
    <row r="974" spans="1:5" ht="15" customHeight="1" x14ac:dyDescent="0.2">
      <c r="A974" s="146"/>
      <c r="B974" s="146"/>
      <c r="C974" s="146"/>
      <c r="D974" s="146"/>
      <c r="E974" s="146"/>
    </row>
    <row r="975" spans="1:5" ht="15" customHeight="1" x14ac:dyDescent="0.25">
      <c r="A975" s="54" t="s">
        <v>16</v>
      </c>
      <c r="B975" s="55"/>
      <c r="C975" s="55"/>
      <c r="D975" s="53"/>
      <c r="E975" s="53"/>
    </row>
    <row r="976" spans="1:5" ht="15" customHeight="1" x14ac:dyDescent="0.2">
      <c r="A976" s="56" t="s">
        <v>104</v>
      </c>
      <c r="B976" s="55"/>
      <c r="C976" s="55"/>
      <c r="D976" s="55"/>
      <c r="E976" s="92" t="s">
        <v>105</v>
      </c>
    </row>
    <row r="977" spans="1:5" ht="15" customHeight="1" x14ac:dyDescent="0.25">
      <c r="A977" s="147"/>
      <c r="B977" s="148"/>
      <c r="C977" s="55"/>
      <c r="D977" s="58"/>
      <c r="E977" s="60"/>
    </row>
    <row r="978" spans="1:5" ht="15" customHeight="1" x14ac:dyDescent="0.25">
      <c r="A978" s="147"/>
      <c r="B978" s="148"/>
      <c r="C978" s="42" t="s">
        <v>41</v>
      </c>
      <c r="D978" s="43" t="s">
        <v>48</v>
      </c>
      <c r="E978" s="62" t="s">
        <v>43</v>
      </c>
    </row>
    <row r="979" spans="1:5" ht="15" customHeight="1" x14ac:dyDescent="0.25">
      <c r="A979" s="147"/>
      <c r="B979" s="148"/>
      <c r="C979" s="64">
        <v>6172</v>
      </c>
      <c r="D979" s="65" t="s">
        <v>82</v>
      </c>
      <c r="E979" s="123">
        <v>-2.2400000000000002</v>
      </c>
    </row>
    <row r="980" spans="1:5" ht="15" customHeight="1" x14ac:dyDescent="0.25">
      <c r="A980" s="147"/>
      <c r="B980" s="148"/>
      <c r="C980" s="50" t="s">
        <v>45</v>
      </c>
      <c r="D980" s="51"/>
      <c r="E980" s="52">
        <f>SUM(E979:E979)</f>
        <v>-2.2400000000000002</v>
      </c>
    </row>
    <row r="981" spans="1:5" ht="15" customHeight="1" x14ac:dyDescent="0.2"/>
    <row r="982" spans="1:5" ht="15" customHeight="1" x14ac:dyDescent="0.25">
      <c r="A982" s="54" t="s">
        <v>16</v>
      </c>
      <c r="B982" s="55"/>
      <c r="C982" s="55"/>
      <c r="D982" s="53"/>
      <c r="E982" s="53"/>
    </row>
    <row r="983" spans="1:5" ht="15" customHeight="1" x14ac:dyDescent="0.2">
      <c r="A983" s="56" t="s">
        <v>104</v>
      </c>
      <c r="B983" s="55"/>
      <c r="C983" s="55"/>
      <c r="D983" s="55"/>
      <c r="E983" s="92" t="s">
        <v>234</v>
      </c>
    </row>
    <row r="984" spans="1:5" ht="15" customHeight="1" x14ac:dyDescent="0.2"/>
    <row r="985" spans="1:5" ht="15" customHeight="1" x14ac:dyDescent="0.2">
      <c r="C985" s="42" t="s">
        <v>41</v>
      </c>
      <c r="D985" s="43" t="s">
        <v>48</v>
      </c>
      <c r="E985" s="62" t="s">
        <v>43</v>
      </c>
    </row>
    <row r="986" spans="1:5" ht="15" customHeight="1" x14ac:dyDescent="0.2">
      <c r="C986" s="64">
        <v>6409</v>
      </c>
      <c r="D986" s="65" t="s">
        <v>73</v>
      </c>
      <c r="E986" s="123">
        <f>0.94+0.28+1.02</f>
        <v>2.2400000000000002</v>
      </c>
    </row>
    <row r="987" spans="1:5" ht="15" customHeight="1" x14ac:dyDescent="0.2">
      <c r="C987" s="50" t="s">
        <v>45</v>
      </c>
      <c r="D987" s="51"/>
      <c r="E987" s="52">
        <f>SUM(E986:E986)</f>
        <v>2.2400000000000002</v>
      </c>
    </row>
    <row r="988" spans="1:5" ht="15" customHeight="1" x14ac:dyDescent="0.2"/>
    <row r="989" spans="1:5" ht="15" customHeight="1" x14ac:dyDescent="0.2"/>
    <row r="990" spans="1:5" ht="15" customHeight="1" x14ac:dyDescent="0.25">
      <c r="A990" s="35" t="s">
        <v>468</v>
      </c>
    </row>
    <row r="991" spans="1:5" ht="15" customHeight="1" x14ac:dyDescent="0.2">
      <c r="A991" s="220" t="s">
        <v>102</v>
      </c>
      <c r="B991" s="220"/>
      <c r="C991" s="220"/>
      <c r="D991" s="220"/>
      <c r="E991" s="220"/>
    </row>
    <row r="992" spans="1:5" ht="15" customHeight="1" x14ac:dyDescent="0.2">
      <c r="A992" s="220"/>
      <c r="B992" s="220"/>
      <c r="C992" s="220"/>
      <c r="D992" s="220"/>
      <c r="E992" s="220"/>
    </row>
    <row r="993" spans="1:5" ht="15" customHeight="1" x14ac:dyDescent="0.2">
      <c r="A993" s="216" t="s">
        <v>469</v>
      </c>
      <c r="B993" s="216"/>
      <c r="C993" s="216"/>
      <c r="D993" s="216"/>
      <c r="E993" s="216"/>
    </row>
    <row r="994" spans="1:5" ht="15" customHeight="1" x14ac:dyDescent="0.2">
      <c r="A994" s="216"/>
      <c r="B994" s="216"/>
      <c r="C994" s="216"/>
      <c r="D994" s="216"/>
      <c r="E994" s="216"/>
    </row>
    <row r="995" spans="1:5" ht="15" customHeight="1" x14ac:dyDescent="0.2">
      <c r="A995" s="216"/>
      <c r="B995" s="216"/>
      <c r="C995" s="216"/>
      <c r="D995" s="216"/>
      <c r="E995" s="216"/>
    </row>
    <row r="996" spans="1:5" ht="15" customHeight="1" x14ac:dyDescent="0.2">
      <c r="A996" s="216"/>
      <c r="B996" s="216"/>
      <c r="C996" s="216"/>
      <c r="D996" s="216"/>
      <c r="E996" s="216"/>
    </row>
    <row r="997" spans="1:5" ht="15" customHeight="1" x14ac:dyDescent="0.2">
      <c r="A997" s="216"/>
      <c r="B997" s="216"/>
      <c r="C997" s="216"/>
      <c r="D997" s="216"/>
      <c r="E997" s="216"/>
    </row>
    <row r="998" spans="1:5" ht="15" customHeight="1" x14ac:dyDescent="0.2">
      <c r="A998" s="216"/>
      <c r="B998" s="216"/>
      <c r="C998" s="216"/>
      <c r="D998" s="216"/>
      <c r="E998" s="216"/>
    </row>
    <row r="999" spans="1:5" ht="15" customHeight="1" x14ac:dyDescent="0.2">
      <c r="A999" s="216"/>
      <c r="B999" s="216"/>
      <c r="C999" s="216"/>
      <c r="D999" s="216"/>
      <c r="E999" s="216"/>
    </row>
    <row r="1000" spans="1:5" ht="15" customHeight="1" x14ac:dyDescent="0.2">
      <c r="A1000" s="216"/>
      <c r="B1000" s="216"/>
      <c r="C1000" s="216"/>
      <c r="D1000" s="216"/>
      <c r="E1000" s="216"/>
    </row>
    <row r="1001" spans="1:5" ht="15" customHeight="1" x14ac:dyDescent="0.2">
      <c r="A1001" s="216"/>
      <c r="B1001" s="216"/>
      <c r="C1001" s="216"/>
      <c r="D1001" s="216"/>
      <c r="E1001" s="216"/>
    </row>
    <row r="1002" spans="1:5" ht="15" customHeight="1" x14ac:dyDescent="0.2">
      <c r="A1002" s="216"/>
      <c r="B1002" s="216"/>
      <c r="C1002" s="216"/>
      <c r="D1002" s="216"/>
      <c r="E1002" s="216"/>
    </row>
    <row r="1003" spans="1:5" ht="15" customHeight="1" x14ac:dyDescent="0.2">
      <c r="A1003" s="146"/>
      <c r="B1003" s="146"/>
      <c r="C1003" s="146"/>
      <c r="D1003" s="146"/>
      <c r="E1003" s="146"/>
    </row>
    <row r="1004" spans="1:5" ht="15" customHeight="1" x14ac:dyDescent="0.25">
      <c r="A1004" s="37" t="s">
        <v>16</v>
      </c>
      <c r="B1004" s="38"/>
      <c r="C1004" s="38"/>
      <c r="D1004" s="38"/>
      <c r="E1004" s="38"/>
    </row>
    <row r="1005" spans="1:5" ht="15" customHeight="1" x14ac:dyDescent="0.2">
      <c r="A1005" s="39" t="s">
        <v>38</v>
      </c>
      <c r="B1005" s="38"/>
      <c r="C1005" s="38"/>
      <c r="D1005" s="38"/>
      <c r="E1005" s="40" t="s">
        <v>39</v>
      </c>
    </row>
    <row r="1006" spans="1:5" ht="15" customHeight="1" x14ac:dyDescent="0.25">
      <c r="A1006" s="37"/>
      <c r="B1006" s="53"/>
      <c r="C1006" s="38"/>
      <c r="D1006" s="38"/>
      <c r="E1006" s="41"/>
    </row>
    <row r="1007" spans="1:5" ht="15" customHeight="1" x14ac:dyDescent="0.2">
      <c r="A1007" s="110"/>
      <c r="B1007" s="110"/>
      <c r="C1007" s="42" t="s">
        <v>41</v>
      </c>
      <c r="D1007" s="73" t="s">
        <v>48</v>
      </c>
      <c r="E1007" s="44" t="s">
        <v>43</v>
      </c>
    </row>
    <row r="1008" spans="1:5" ht="15" customHeight="1" x14ac:dyDescent="0.2">
      <c r="A1008" s="138"/>
      <c r="B1008" s="121"/>
      <c r="C1008" s="64">
        <v>6409</v>
      </c>
      <c r="D1008" s="65" t="s">
        <v>94</v>
      </c>
      <c r="E1008" s="140">
        <v>-3920900</v>
      </c>
    </row>
    <row r="1009" spans="1:5" ht="15" customHeight="1" x14ac:dyDescent="0.2">
      <c r="A1009" s="141"/>
      <c r="B1009" s="142"/>
      <c r="C1009" s="50" t="s">
        <v>45</v>
      </c>
      <c r="D1009" s="51"/>
      <c r="E1009" s="52">
        <f>SUM(E1008:E1008)</f>
        <v>-3920900</v>
      </c>
    </row>
    <row r="1010" spans="1:5" ht="15" customHeight="1" x14ac:dyDescent="0.2"/>
    <row r="1011" spans="1:5" ht="15" customHeight="1" x14ac:dyDescent="0.25">
      <c r="A1011" s="54" t="s">
        <v>16</v>
      </c>
      <c r="B1011" s="55"/>
      <c r="C1011" s="55"/>
      <c r="D1011" s="53"/>
      <c r="E1011" s="53"/>
    </row>
    <row r="1012" spans="1:5" ht="15" customHeight="1" x14ac:dyDescent="0.2">
      <c r="A1012" s="56" t="s">
        <v>104</v>
      </c>
      <c r="B1012" s="55"/>
      <c r="C1012" s="55"/>
      <c r="D1012" s="55"/>
      <c r="E1012" s="92" t="s">
        <v>105</v>
      </c>
    </row>
    <row r="1013" spans="1:5" ht="15" customHeight="1" x14ac:dyDescent="0.25">
      <c r="A1013" s="147"/>
      <c r="B1013" s="148"/>
      <c r="C1013" s="55"/>
      <c r="D1013" s="58"/>
      <c r="E1013" s="60"/>
    </row>
    <row r="1014" spans="1:5" ht="15" customHeight="1" x14ac:dyDescent="0.25">
      <c r="A1014" s="147"/>
      <c r="B1014" s="42" t="s">
        <v>106</v>
      </c>
      <c r="C1014" s="42" t="s">
        <v>41</v>
      </c>
      <c r="D1014" s="43" t="s">
        <v>48</v>
      </c>
      <c r="E1014" s="62" t="s">
        <v>43</v>
      </c>
    </row>
    <row r="1015" spans="1:5" ht="15" customHeight="1" x14ac:dyDescent="0.25">
      <c r="A1015" s="147"/>
      <c r="B1015" s="81">
        <v>13</v>
      </c>
      <c r="C1015" s="86"/>
      <c r="D1015" s="65" t="s">
        <v>107</v>
      </c>
      <c r="E1015" s="96">
        <v>-3920900</v>
      </c>
    </row>
    <row r="1016" spans="1:5" ht="15" customHeight="1" x14ac:dyDescent="0.25">
      <c r="A1016" s="147"/>
      <c r="B1016" s="45"/>
      <c r="C1016" s="50" t="s">
        <v>45</v>
      </c>
      <c r="D1016" s="51"/>
      <c r="E1016" s="52">
        <f>SUM(E1015:E1015)</f>
        <v>-3920900</v>
      </c>
    </row>
    <row r="1017" spans="1:5" ht="15" customHeight="1" x14ac:dyDescent="0.2"/>
    <row r="1018" spans="1:5" ht="15" customHeight="1" x14ac:dyDescent="0.25">
      <c r="A1018" s="54" t="s">
        <v>16</v>
      </c>
      <c r="B1018" s="55"/>
      <c r="C1018" s="55"/>
      <c r="D1018" s="53"/>
      <c r="E1018" s="53"/>
    </row>
    <row r="1019" spans="1:5" ht="15" customHeight="1" x14ac:dyDescent="0.2">
      <c r="A1019" s="56" t="s">
        <v>104</v>
      </c>
      <c r="B1019" s="38"/>
      <c r="C1019" s="38"/>
      <c r="D1019" s="38"/>
      <c r="E1019" s="40" t="s">
        <v>234</v>
      </c>
    </row>
    <row r="1020" spans="1:5" ht="15" customHeight="1" x14ac:dyDescent="0.2"/>
    <row r="1021" spans="1:5" ht="15" customHeight="1" x14ac:dyDescent="0.2">
      <c r="C1021" s="42" t="s">
        <v>41</v>
      </c>
      <c r="D1021" s="43" t="s">
        <v>48</v>
      </c>
      <c r="E1021" s="62" t="s">
        <v>43</v>
      </c>
    </row>
    <row r="1022" spans="1:5" ht="15" customHeight="1" x14ac:dyDescent="0.2">
      <c r="C1022" s="64">
        <v>3122</v>
      </c>
      <c r="D1022" s="65" t="s">
        <v>107</v>
      </c>
      <c r="E1022" s="123">
        <f>7028400+8400+805000</f>
        <v>7841800</v>
      </c>
    </row>
    <row r="1023" spans="1:5" ht="15" customHeight="1" x14ac:dyDescent="0.2">
      <c r="C1023" s="50" t="s">
        <v>45</v>
      </c>
      <c r="D1023" s="51"/>
      <c r="E1023" s="52">
        <f>SUM(E1022:E1022)</f>
        <v>7841800</v>
      </c>
    </row>
    <row r="1024" spans="1:5" ht="15" customHeight="1" x14ac:dyDescent="0.2"/>
    <row r="1025" spans="1:5" ht="15" customHeight="1" x14ac:dyDescent="0.2"/>
    <row r="1026" spans="1:5" ht="15" customHeight="1" x14ac:dyDescent="0.25">
      <c r="A1026" s="35" t="s">
        <v>470</v>
      </c>
    </row>
    <row r="1027" spans="1:5" ht="15" customHeight="1" x14ac:dyDescent="0.2">
      <c r="A1027" s="220" t="s">
        <v>213</v>
      </c>
      <c r="B1027" s="220"/>
      <c r="C1027" s="220"/>
      <c r="D1027" s="220"/>
      <c r="E1027" s="220"/>
    </row>
    <row r="1028" spans="1:5" ht="15" customHeight="1" x14ac:dyDescent="0.2">
      <c r="A1028" s="220"/>
      <c r="B1028" s="220"/>
      <c r="C1028" s="220"/>
      <c r="D1028" s="220"/>
      <c r="E1028" s="220"/>
    </row>
    <row r="1029" spans="1:5" ht="15" customHeight="1" x14ac:dyDescent="0.2">
      <c r="A1029" s="216" t="s">
        <v>471</v>
      </c>
      <c r="B1029" s="216"/>
      <c r="C1029" s="216"/>
      <c r="D1029" s="216"/>
      <c r="E1029" s="216"/>
    </row>
    <row r="1030" spans="1:5" ht="15" customHeight="1" x14ac:dyDescent="0.2">
      <c r="A1030" s="216"/>
      <c r="B1030" s="216"/>
      <c r="C1030" s="216"/>
      <c r="D1030" s="216"/>
      <c r="E1030" s="216"/>
    </row>
    <row r="1031" spans="1:5" ht="15" customHeight="1" x14ac:dyDescent="0.2">
      <c r="A1031" s="216"/>
      <c r="B1031" s="216"/>
      <c r="C1031" s="216"/>
      <c r="D1031" s="216"/>
      <c r="E1031" s="216"/>
    </row>
    <row r="1032" spans="1:5" ht="15" customHeight="1" x14ac:dyDescent="0.2">
      <c r="A1032" s="216"/>
      <c r="B1032" s="216"/>
      <c r="C1032" s="216"/>
      <c r="D1032" s="216"/>
      <c r="E1032" s="216"/>
    </row>
    <row r="1033" spans="1:5" ht="15" customHeight="1" x14ac:dyDescent="0.2">
      <c r="A1033" s="216"/>
      <c r="B1033" s="216"/>
      <c r="C1033" s="216"/>
      <c r="D1033" s="216"/>
      <c r="E1033" s="216"/>
    </row>
    <row r="1034" spans="1:5" ht="15" customHeight="1" x14ac:dyDescent="0.2">
      <c r="A1034" s="216"/>
      <c r="B1034" s="216"/>
      <c r="C1034" s="216"/>
      <c r="D1034" s="216"/>
      <c r="E1034" s="216"/>
    </row>
    <row r="1035" spans="1:5" ht="15" customHeight="1" x14ac:dyDescent="0.2">
      <c r="A1035" s="216"/>
      <c r="B1035" s="216"/>
      <c r="C1035" s="216"/>
      <c r="D1035" s="216"/>
      <c r="E1035" s="216"/>
    </row>
    <row r="1036" spans="1:5" ht="15" customHeight="1" x14ac:dyDescent="0.2">
      <c r="A1036" s="216"/>
      <c r="B1036" s="216"/>
      <c r="C1036" s="216"/>
      <c r="D1036" s="216"/>
      <c r="E1036" s="216"/>
    </row>
    <row r="1037" spans="1:5" ht="15" customHeight="1" x14ac:dyDescent="0.2">
      <c r="A1037" s="216"/>
      <c r="B1037" s="216"/>
      <c r="C1037" s="216"/>
      <c r="D1037" s="216"/>
      <c r="E1037" s="216"/>
    </row>
    <row r="1038" spans="1:5" ht="15" customHeight="1" x14ac:dyDescent="0.2"/>
    <row r="1039" spans="1:5" ht="15" customHeight="1" x14ac:dyDescent="0.2"/>
    <row r="1040" spans="1:5" ht="15" customHeight="1" x14ac:dyDescent="0.2"/>
    <row r="1041" spans="1:5" ht="15" customHeight="1" x14ac:dyDescent="0.2"/>
    <row r="1042" spans="1:5" ht="15" customHeight="1" x14ac:dyDescent="0.25">
      <c r="A1042" s="54" t="s">
        <v>16</v>
      </c>
      <c r="B1042" s="55"/>
      <c r="C1042" s="55"/>
      <c r="D1042" s="55"/>
      <c r="E1042" s="55"/>
    </row>
    <row r="1043" spans="1:5" ht="15" customHeight="1" x14ac:dyDescent="0.2">
      <c r="A1043" s="56" t="s">
        <v>38</v>
      </c>
      <c r="B1043" s="55"/>
      <c r="C1043" s="55"/>
      <c r="D1043" s="55"/>
      <c r="E1043" s="92" t="s">
        <v>39</v>
      </c>
    </row>
    <row r="1044" spans="1:5" ht="15" customHeight="1" x14ac:dyDescent="0.25">
      <c r="A1044" s="54"/>
      <c r="B1044" s="134"/>
      <c r="C1044" s="55"/>
      <c r="D1044" s="55"/>
      <c r="E1044" s="94"/>
    </row>
    <row r="1045" spans="1:5" ht="15" customHeight="1" x14ac:dyDescent="0.2">
      <c r="B1045" s="62" t="s">
        <v>40</v>
      </c>
      <c r="C1045" s="62" t="s">
        <v>41</v>
      </c>
      <c r="D1045" s="188" t="s">
        <v>48</v>
      </c>
      <c r="E1045" s="44" t="s">
        <v>43</v>
      </c>
    </row>
    <row r="1046" spans="1:5" ht="15" customHeight="1" x14ac:dyDescent="0.2">
      <c r="B1046" s="189">
        <v>13307</v>
      </c>
      <c r="C1046" s="190">
        <v>4324</v>
      </c>
      <c r="D1046" s="191" t="s">
        <v>94</v>
      </c>
      <c r="E1046" s="192">
        <f>-21280-50160</f>
        <v>-71440</v>
      </c>
    </row>
    <row r="1047" spans="1:5" ht="15" customHeight="1" x14ac:dyDescent="0.2">
      <c r="B1047" s="145"/>
      <c r="C1047" s="77" t="s">
        <v>45</v>
      </c>
      <c r="D1047" s="97"/>
      <c r="E1047" s="98">
        <f>SUM(E1046:E1046)</f>
        <v>-71440</v>
      </c>
    </row>
    <row r="1048" spans="1:5" ht="15" customHeight="1" x14ac:dyDescent="0.2"/>
    <row r="1049" spans="1:5" ht="15" customHeight="1" x14ac:dyDescent="0.25">
      <c r="A1049" s="37" t="s">
        <v>16</v>
      </c>
      <c r="B1049" s="38"/>
      <c r="C1049" s="38"/>
      <c r="D1049" s="38"/>
      <c r="E1049" s="38"/>
    </row>
    <row r="1050" spans="1:5" ht="15" customHeight="1" x14ac:dyDescent="0.2">
      <c r="A1050" s="39" t="s">
        <v>80</v>
      </c>
      <c r="B1050" s="109"/>
      <c r="C1050" s="109"/>
      <c r="D1050" s="109"/>
      <c r="E1050" s="109" t="s">
        <v>81</v>
      </c>
    </row>
    <row r="1051" spans="1:5" ht="15" customHeight="1" x14ac:dyDescent="0.2">
      <c r="A1051" s="109"/>
      <c r="B1051" s="82"/>
      <c r="C1051" s="38"/>
      <c r="D1051" s="109"/>
      <c r="E1051" s="83"/>
    </row>
    <row r="1052" spans="1:5" ht="15" customHeight="1" x14ac:dyDescent="0.2">
      <c r="B1052" s="62" t="s">
        <v>40</v>
      </c>
      <c r="C1052" s="42" t="s">
        <v>41</v>
      </c>
      <c r="D1052" s="84" t="s">
        <v>42</v>
      </c>
      <c r="E1052" s="44" t="s">
        <v>43</v>
      </c>
    </row>
    <row r="1053" spans="1:5" ht="15" customHeight="1" x14ac:dyDescent="0.2">
      <c r="B1053" s="189">
        <v>13307</v>
      </c>
      <c r="C1053" s="129"/>
      <c r="D1053" s="75" t="s">
        <v>83</v>
      </c>
      <c r="E1053" s="87">
        <v>21280</v>
      </c>
    </row>
    <row r="1054" spans="1:5" ht="15" customHeight="1" x14ac:dyDescent="0.2">
      <c r="B1054" s="145"/>
      <c r="C1054" s="50" t="s">
        <v>45</v>
      </c>
      <c r="D1054" s="88"/>
      <c r="E1054" s="89">
        <f>SUM(E1053:E1053)</f>
        <v>21280</v>
      </c>
    </row>
    <row r="1055" spans="1:5" ht="15" customHeight="1" x14ac:dyDescent="0.2">
      <c r="A1055" s="109"/>
      <c r="B1055" s="109"/>
      <c r="C1055" s="109"/>
      <c r="D1055" s="109"/>
      <c r="E1055" s="109"/>
    </row>
    <row r="1056" spans="1:5" ht="15" customHeight="1" x14ac:dyDescent="0.25">
      <c r="A1056" s="37" t="s">
        <v>16</v>
      </c>
      <c r="B1056" s="38"/>
      <c r="C1056" s="38"/>
      <c r="D1056" s="38"/>
      <c r="E1056" s="38"/>
    </row>
    <row r="1057" spans="1:5" ht="15" customHeight="1" x14ac:dyDescent="0.2">
      <c r="A1057" s="39" t="s">
        <v>215</v>
      </c>
      <c r="B1057" s="109"/>
      <c r="C1057" s="109"/>
      <c r="D1057" s="109"/>
      <c r="E1057" s="109" t="s">
        <v>216</v>
      </c>
    </row>
    <row r="1058" spans="1:5" ht="15" customHeight="1" x14ac:dyDescent="0.2">
      <c r="A1058" s="109"/>
      <c r="B1058" s="82"/>
      <c r="C1058" s="38"/>
      <c r="D1058" s="109"/>
      <c r="E1058" s="83"/>
    </row>
    <row r="1059" spans="1:5" ht="15" customHeight="1" x14ac:dyDescent="0.2">
      <c r="A1059" s="61"/>
      <c r="B1059" s="62" t="s">
        <v>40</v>
      </c>
      <c r="C1059" s="42" t="s">
        <v>41</v>
      </c>
      <c r="D1059" s="84" t="s">
        <v>42</v>
      </c>
      <c r="E1059" s="44" t="s">
        <v>43</v>
      </c>
    </row>
    <row r="1060" spans="1:5" ht="15" customHeight="1" x14ac:dyDescent="0.2">
      <c r="A1060" s="193"/>
      <c r="B1060" s="189">
        <v>13307</v>
      </c>
      <c r="C1060" s="129"/>
      <c r="D1060" s="75" t="s">
        <v>83</v>
      </c>
      <c r="E1060" s="107">
        <v>50160</v>
      </c>
    </row>
    <row r="1061" spans="1:5" ht="15" customHeight="1" x14ac:dyDescent="0.2">
      <c r="A1061" s="194"/>
      <c r="B1061" s="145"/>
      <c r="C1061" s="50" t="s">
        <v>45</v>
      </c>
      <c r="D1061" s="88"/>
      <c r="E1061" s="89">
        <f>SUM(E1060)</f>
        <v>50160</v>
      </c>
    </row>
    <row r="1062" spans="1:5" ht="15" customHeight="1" x14ac:dyDescent="0.2"/>
    <row r="1063" spans="1:5" ht="15" customHeight="1" x14ac:dyDescent="0.2"/>
    <row r="1064" spans="1:5" ht="15" customHeight="1" x14ac:dyDescent="0.25">
      <c r="A1064" s="35" t="s">
        <v>472</v>
      </c>
    </row>
    <row r="1065" spans="1:5" ht="15" customHeight="1" x14ac:dyDescent="0.2">
      <c r="A1065" s="219" t="s">
        <v>35</v>
      </c>
      <c r="B1065" s="219"/>
      <c r="C1065" s="219"/>
      <c r="D1065" s="219"/>
      <c r="E1065" s="219"/>
    </row>
    <row r="1066" spans="1:5" ht="15" customHeight="1" x14ac:dyDescent="0.2">
      <c r="A1066" s="216" t="s">
        <v>473</v>
      </c>
      <c r="B1066" s="216"/>
      <c r="C1066" s="216"/>
      <c r="D1066" s="216"/>
      <c r="E1066" s="216"/>
    </row>
    <row r="1067" spans="1:5" ht="15" customHeight="1" x14ac:dyDescent="0.2">
      <c r="A1067" s="216"/>
      <c r="B1067" s="216"/>
      <c r="C1067" s="216"/>
      <c r="D1067" s="216"/>
      <c r="E1067" s="216"/>
    </row>
    <row r="1068" spans="1:5" ht="15" customHeight="1" x14ac:dyDescent="0.2">
      <c r="A1068" s="216"/>
      <c r="B1068" s="216"/>
      <c r="C1068" s="216"/>
      <c r="D1068" s="216"/>
      <c r="E1068" s="216"/>
    </row>
    <row r="1069" spans="1:5" ht="15" customHeight="1" x14ac:dyDescent="0.2">
      <c r="A1069" s="216"/>
      <c r="B1069" s="216"/>
      <c r="C1069" s="216"/>
      <c r="D1069" s="216"/>
      <c r="E1069" s="216"/>
    </row>
    <row r="1070" spans="1:5" ht="15" customHeight="1" x14ac:dyDescent="0.2">
      <c r="A1070" s="216"/>
      <c r="B1070" s="216"/>
      <c r="C1070" s="216"/>
      <c r="D1070" s="216"/>
      <c r="E1070" s="216"/>
    </row>
    <row r="1071" spans="1:5" ht="15" customHeight="1" x14ac:dyDescent="0.2">
      <c r="A1071" s="216"/>
      <c r="B1071" s="216"/>
      <c r="C1071" s="216"/>
      <c r="D1071" s="216"/>
      <c r="E1071" s="216"/>
    </row>
    <row r="1072" spans="1:5" ht="15" customHeight="1" x14ac:dyDescent="0.2">
      <c r="A1072" s="146"/>
      <c r="B1072" s="146"/>
      <c r="C1072" s="146"/>
      <c r="D1072" s="146"/>
      <c r="E1072" s="146"/>
    </row>
    <row r="1073" spans="1:5" ht="15" customHeight="1" x14ac:dyDescent="0.25">
      <c r="A1073" s="37" t="s">
        <v>1</v>
      </c>
      <c r="B1073" s="38"/>
      <c r="C1073" s="38"/>
      <c r="D1073" s="38"/>
      <c r="E1073" s="38"/>
    </row>
    <row r="1074" spans="1:5" ht="15" customHeight="1" x14ac:dyDescent="0.2">
      <c r="A1074" s="39" t="s">
        <v>38</v>
      </c>
      <c r="E1074" t="s">
        <v>39</v>
      </c>
    </row>
    <row r="1075" spans="1:5" ht="15" customHeight="1" x14ac:dyDescent="0.25">
      <c r="B1075" s="37"/>
      <c r="C1075" s="38"/>
      <c r="D1075" s="38"/>
      <c r="E1075" s="41"/>
    </row>
    <row r="1076" spans="1:5" ht="15" customHeight="1" x14ac:dyDescent="0.2">
      <c r="A1076" s="110"/>
      <c r="B1076" s="110"/>
      <c r="C1076" s="42" t="s">
        <v>41</v>
      </c>
      <c r="D1076" s="43" t="s">
        <v>42</v>
      </c>
      <c r="E1076" s="62" t="s">
        <v>43</v>
      </c>
    </row>
    <row r="1077" spans="1:5" ht="15" customHeight="1" x14ac:dyDescent="0.2">
      <c r="A1077" s="101"/>
      <c r="B1077" s="125"/>
      <c r="C1077" s="86"/>
      <c r="D1077" s="122" t="s">
        <v>411</v>
      </c>
      <c r="E1077" s="96">
        <v>220941466.47999999</v>
      </c>
    </row>
    <row r="1078" spans="1:5" ht="15" customHeight="1" x14ac:dyDescent="0.2">
      <c r="A1078" s="101"/>
      <c r="B1078" s="125"/>
      <c r="C1078" s="77" t="s">
        <v>45</v>
      </c>
      <c r="D1078" s="97"/>
      <c r="E1078" s="98">
        <f>SUM(E1077:E1077)</f>
        <v>220941466.47999999</v>
      </c>
    </row>
    <row r="1079" spans="1:5" ht="15" customHeight="1" x14ac:dyDescent="0.2"/>
    <row r="1080" spans="1:5" ht="15" customHeight="1" x14ac:dyDescent="0.25">
      <c r="A1080" s="54" t="s">
        <v>16</v>
      </c>
      <c r="B1080" s="55"/>
      <c r="C1080" s="55"/>
      <c r="D1080" s="55"/>
      <c r="E1080" s="55"/>
    </row>
    <row r="1081" spans="1:5" ht="15" customHeight="1" x14ac:dyDescent="0.2">
      <c r="A1081" s="56" t="s">
        <v>38</v>
      </c>
      <c r="B1081" s="55"/>
      <c r="C1081" s="55"/>
      <c r="D1081" s="55"/>
      <c r="E1081" s="92" t="s">
        <v>39</v>
      </c>
    </row>
    <row r="1082" spans="1:5" ht="15" customHeight="1" x14ac:dyDescent="0.25">
      <c r="A1082" s="58"/>
      <c r="B1082" s="54"/>
      <c r="C1082" s="55"/>
      <c r="D1082" s="55"/>
      <c r="E1082" s="94"/>
    </row>
    <row r="1083" spans="1:5" ht="15" customHeight="1" x14ac:dyDescent="0.2">
      <c r="A1083" s="61"/>
      <c r="B1083" s="110"/>
      <c r="C1083" s="62" t="s">
        <v>41</v>
      </c>
      <c r="D1083" s="73" t="s">
        <v>48</v>
      </c>
      <c r="E1083" s="62" t="s">
        <v>43</v>
      </c>
    </row>
    <row r="1084" spans="1:5" ht="15" customHeight="1" x14ac:dyDescent="0.2">
      <c r="A1084" s="101"/>
      <c r="B1084" s="125"/>
      <c r="C1084" s="86">
        <v>6172</v>
      </c>
      <c r="D1084" s="65" t="s">
        <v>107</v>
      </c>
      <c r="E1084" s="96">
        <v>220941466.47999999</v>
      </c>
    </row>
    <row r="1085" spans="1:5" ht="15" customHeight="1" x14ac:dyDescent="0.2">
      <c r="A1085" s="104"/>
      <c r="B1085" s="155"/>
      <c r="C1085" s="77" t="s">
        <v>45</v>
      </c>
      <c r="D1085" s="78"/>
      <c r="E1085" s="79">
        <f>SUM(E1084:E1084)</f>
        <v>220941466.47999999</v>
      </c>
    </row>
    <row r="1086" spans="1:5" ht="15" customHeight="1" x14ac:dyDescent="0.2"/>
    <row r="1087" spans="1:5" ht="15" customHeight="1" x14ac:dyDescent="0.2"/>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35" t="s">
        <v>474</v>
      </c>
    </row>
    <row r="1095" spans="1:5" ht="15" customHeight="1" x14ac:dyDescent="0.2">
      <c r="A1095" s="219" t="s">
        <v>35</v>
      </c>
      <c r="B1095" s="219"/>
      <c r="C1095" s="219"/>
      <c r="D1095" s="219"/>
      <c r="E1095" s="219"/>
    </row>
    <row r="1096" spans="1:5" ht="15" customHeight="1" x14ac:dyDescent="0.2">
      <c r="A1096" s="219" t="s">
        <v>475</v>
      </c>
      <c r="B1096" s="219"/>
      <c r="C1096" s="219"/>
      <c r="D1096" s="219"/>
      <c r="E1096" s="219"/>
    </row>
    <row r="1097" spans="1:5" ht="15" customHeight="1" x14ac:dyDescent="0.2">
      <c r="A1097" s="216" t="s">
        <v>476</v>
      </c>
      <c r="B1097" s="216"/>
      <c r="C1097" s="216"/>
      <c r="D1097" s="216"/>
      <c r="E1097" s="216"/>
    </row>
    <row r="1098" spans="1:5" ht="15" customHeight="1" x14ac:dyDescent="0.2">
      <c r="A1098" s="216"/>
      <c r="B1098" s="216"/>
      <c r="C1098" s="216"/>
      <c r="D1098" s="216"/>
      <c r="E1098" s="216"/>
    </row>
    <row r="1099" spans="1:5" ht="15" customHeight="1" x14ac:dyDescent="0.2">
      <c r="A1099" s="216"/>
      <c r="B1099" s="216"/>
      <c r="C1099" s="216"/>
      <c r="D1099" s="216"/>
      <c r="E1099" s="216"/>
    </row>
    <row r="1100" spans="1:5" ht="15" customHeight="1" x14ac:dyDescent="0.2">
      <c r="A1100" s="216"/>
      <c r="B1100" s="216"/>
      <c r="C1100" s="216"/>
      <c r="D1100" s="216"/>
      <c r="E1100" s="216"/>
    </row>
    <row r="1101" spans="1:5" ht="15" customHeight="1" x14ac:dyDescent="0.2">
      <c r="A1101" s="216"/>
      <c r="B1101" s="216"/>
      <c r="C1101" s="216"/>
      <c r="D1101" s="216"/>
      <c r="E1101" s="216"/>
    </row>
    <row r="1102" spans="1:5" ht="15" customHeight="1" x14ac:dyDescent="0.2">
      <c r="A1102" s="216"/>
      <c r="B1102" s="216"/>
      <c r="C1102" s="216"/>
      <c r="D1102" s="216"/>
      <c r="E1102" s="216"/>
    </row>
    <row r="1103" spans="1:5" ht="15" customHeight="1" x14ac:dyDescent="0.2">
      <c r="A1103" s="216"/>
      <c r="B1103" s="216"/>
      <c r="C1103" s="216"/>
      <c r="D1103" s="216"/>
      <c r="E1103" s="216"/>
    </row>
    <row r="1104" spans="1:5" ht="15" customHeight="1" x14ac:dyDescent="0.2">
      <c r="A1104" s="216"/>
      <c r="B1104" s="216"/>
      <c r="C1104" s="216"/>
      <c r="D1104" s="216"/>
      <c r="E1104" s="216"/>
    </row>
    <row r="1105" spans="1:5" ht="15" customHeight="1" x14ac:dyDescent="0.2">
      <c r="A1105" s="174"/>
      <c r="B1105" s="174"/>
      <c r="C1105" s="174"/>
      <c r="D1105" s="174"/>
      <c r="E1105" s="174"/>
    </row>
    <row r="1106" spans="1:5" ht="15" customHeight="1" x14ac:dyDescent="0.25">
      <c r="A1106" s="54" t="s">
        <v>1</v>
      </c>
      <c r="B1106" s="55"/>
      <c r="C1106" s="55"/>
      <c r="D1106" s="55"/>
      <c r="E1106" s="55"/>
    </row>
    <row r="1107" spans="1:5" ht="15" customHeight="1" x14ac:dyDescent="0.2">
      <c r="A1107" s="56" t="s">
        <v>53</v>
      </c>
      <c r="B1107" s="55"/>
      <c r="C1107" s="55"/>
      <c r="D1107" s="55"/>
      <c r="E1107" s="92" t="s">
        <v>54</v>
      </c>
    </row>
    <row r="1108" spans="1:5" ht="15" customHeight="1" x14ac:dyDescent="0.25">
      <c r="A1108" s="134"/>
      <c r="B1108" s="54"/>
      <c r="C1108" s="55"/>
      <c r="D1108" s="55"/>
      <c r="E1108" s="94"/>
    </row>
    <row r="1109" spans="1:5" ht="15" customHeight="1" x14ac:dyDescent="0.2">
      <c r="B1109" s="62" t="s">
        <v>40</v>
      </c>
      <c r="C1109" s="62" t="s">
        <v>41</v>
      </c>
      <c r="D1109" s="95" t="s">
        <v>42</v>
      </c>
      <c r="E1109" s="62" t="s">
        <v>43</v>
      </c>
    </row>
    <row r="1110" spans="1:5" ht="15" customHeight="1" x14ac:dyDescent="0.2">
      <c r="B1110" s="175">
        <v>60595032</v>
      </c>
      <c r="C1110" s="176"/>
      <c r="D1110" s="171" t="s">
        <v>403</v>
      </c>
      <c r="E1110" s="96">
        <v>461877</v>
      </c>
    </row>
    <row r="1111" spans="1:5" ht="15" customHeight="1" x14ac:dyDescent="0.2">
      <c r="B1111" s="133"/>
      <c r="C1111" s="77" t="s">
        <v>45</v>
      </c>
      <c r="D1111" s="97"/>
      <c r="E1111" s="98">
        <f>SUM(E1110:E1110)</f>
        <v>461877</v>
      </c>
    </row>
    <row r="1112" spans="1:5" ht="15" customHeight="1" x14ac:dyDescent="0.25">
      <c r="A1112" s="99"/>
      <c r="B1112" s="57"/>
      <c r="C1112" s="57"/>
      <c r="D1112" s="57"/>
      <c r="E1112" s="57"/>
    </row>
    <row r="1113" spans="1:5" ht="15" customHeight="1" x14ac:dyDescent="0.25">
      <c r="A1113" s="54" t="s">
        <v>16</v>
      </c>
      <c r="B1113" s="55"/>
      <c r="C1113" s="55"/>
      <c r="D1113" s="55"/>
      <c r="E1113" s="134"/>
    </row>
    <row r="1114" spans="1:5" ht="15" customHeight="1" x14ac:dyDescent="0.2">
      <c r="A1114" s="56" t="s">
        <v>53</v>
      </c>
      <c r="B1114" s="55"/>
      <c r="C1114" s="55"/>
      <c r="D1114" s="55"/>
      <c r="E1114" s="92" t="s">
        <v>54</v>
      </c>
    </row>
    <row r="1115" spans="1:5" ht="15" customHeight="1" x14ac:dyDescent="0.25">
      <c r="A1115" s="134"/>
      <c r="B1115" s="54"/>
      <c r="C1115" s="55"/>
      <c r="D1115" s="55"/>
      <c r="E1115" s="94"/>
    </row>
    <row r="1116" spans="1:5" ht="15" customHeight="1" x14ac:dyDescent="0.2">
      <c r="B1116" s="62" t="s">
        <v>40</v>
      </c>
      <c r="C1116" s="62" t="s">
        <v>41</v>
      </c>
      <c r="D1116" s="95" t="s">
        <v>42</v>
      </c>
      <c r="E1116" s="62" t="s">
        <v>43</v>
      </c>
    </row>
    <row r="1117" spans="1:5" ht="15" customHeight="1" x14ac:dyDescent="0.2">
      <c r="B1117" s="175">
        <v>60595032</v>
      </c>
      <c r="C1117" s="176"/>
      <c r="D1117" s="75" t="s">
        <v>55</v>
      </c>
      <c r="E1117" s="96">
        <v>461877</v>
      </c>
    </row>
    <row r="1118" spans="1:5" ht="15" customHeight="1" x14ac:dyDescent="0.2">
      <c r="B1118" s="133"/>
      <c r="C1118" s="77" t="s">
        <v>45</v>
      </c>
      <c r="D1118" s="97"/>
      <c r="E1118" s="98">
        <f>SUM(E1117:E1117)</f>
        <v>461877</v>
      </c>
    </row>
    <row r="1119" spans="1:5" ht="15" customHeight="1" x14ac:dyDescent="0.2"/>
    <row r="1120" spans="1:5" ht="15" customHeight="1" x14ac:dyDescent="0.2"/>
    <row r="1121" spans="1:5" ht="15" customHeight="1" x14ac:dyDescent="0.25">
      <c r="A1121" s="35" t="s">
        <v>477</v>
      </c>
      <c r="B1121" s="53"/>
      <c r="C1121" s="53"/>
      <c r="D1121" s="53"/>
      <c r="E1121" s="53"/>
    </row>
    <row r="1122" spans="1:5" ht="15" customHeight="1" x14ac:dyDescent="0.2">
      <c r="A1122" s="220" t="s">
        <v>142</v>
      </c>
      <c r="B1122" s="220"/>
      <c r="C1122" s="220"/>
      <c r="D1122" s="220"/>
      <c r="E1122" s="220"/>
    </row>
    <row r="1123" spans="1:5" ht="15" customHeight="1" x14ac:dyDescent="0.2">
      <c r="A1123" s="220"/>
      <c r="B1123" s="220"/>
      <c r="C1123" s="220"/>
      <c r="D1123" s="220"/>
      <c r="E1123" s="220"/>
    </row>
    <row r="1124" spans="1:5" ht="15" customHeight="1" x14ac:dyDescent="0.2">
      <c r="A1124" s="216" t="s">
        <v>478</v>
      </c>
      <c r="B1124" s="216"/>
      <c r="C1124" s="216"/>
      <c r="D1124" s="216"/>
      <c r="E1124" s="216"/>
    </row>
    <row r="1125" spans="1:5" ht="15" customHeight="1" x14ac:dyDescent="0.2">
      <c r="A1125" s="216"/>
      <c r="B1125" s="216"/>
      <c r="C1125" s="216"/>
      <c r="D1125" s="216"/>
      <c r="E1125" s="216"/>
    </row>
    <row r="1126" spans="1:5" ht="15" customHeight="1" x14ac:dyDescent="0.2">
      <c r="A1126" s="216"/>
      <c r="B1126" s="216"/>
      <c r="C1126" s="216"/>
      <c r="D1126" s="216"/>
      <c r="E1126" s="216"/>
    </row>
    <row r="1127" spans="1:5" ht="15" customHeight="1" x14ac:dyDescent="0.2">
      <c r="A1127" s="216"/>
      <c r="B1127" s="216"/>
      <c r="C1127" s="216"/>
      <c r="D1127" s="216"/>
      <c r="E1127" s="216"/>
    </row>
    <row r="1128" spans="1:5" ht="15" customHeight="1" x14ac:dyDescent="0.2">
      <c r="A1128" s="216"/>
      <c r="B1128" s="216"/>
      <c r="C1128" s="216"/>
      <c r="D1128" s="216"/>
      <c r="E1128" s="216"/>
    </row>
    <row r="1129" spans="1:5" ht="15" customHeight="1" x14ac:dyDescent="0.2">
      <c r="A1129" s="216"/>
      <c r="B1129" s="216"/>
      <c r="C1129" s="216"/>
      <c r="D1129" s="216"/>
      <c r="E1129" s="216"/>
    </row>
    <row r="1130" spans="1:5" ht="15" customHeight="1" x14ac:dyDescent="0.2">
      <c r="A1130" s="216"/>
      <c r="B1130" s="216"/>
      <c r="C1130" s="216"/>
      <c r="D1130" s="216"/>
      <c r="E1130" s="216"/>
    </row>
    <row r="1131" spans="1:5" ht="15" customHeight="1" x14ac:dyDescent="0.2">
      <c r="A1131" s="216"/>
      <c r="B1131" s="216"/>
      <c r="C1131" s="216"/>
      <c r="D1131" s="216"/>
      <c r="E1131" s="216"/>
    </row>
    <row r="1132" spans="1:5" ht="15" customHeight="1" x14ac:dyDescent="0.2">
      <c r="A1132" s="216"/>
      <c r="B1132" s="216"/>
      <c r="C1132" s="216"/>
      <c r="D1132" s="216"/>
      <c r="E1132" s="216"/>
    </row>
    <row r="1133" spans="1:5" ht="15" customHeight="1" x14ac:dyDescent="0.2">
      <c r="A1133" s="216"/>
      <c r="B1133" s="216"/>
      <c r="C1133" s="216"/>
      <c r="D1133" s="216"/>
      <c r="E1133" s="216"/>
    </row>
    <row r="1134" spans="1:5" ht="15" customHeight="1" x14ac:dyDescent="0.2">
      <c r="A1134" s="146"/>
      <c r="B1134" s="146"/>
      <c r="C1134" s="146"/>
      <c r="D1134" s="146"/>
      <c r="E1134" s="146"/>
    </row>
    <row r="1135" spans="1:5" ht="15" customHeight="1" x14ac:dyDescent="0.25">
      <c r="A1135" s="37" t="s">
        <v>16</v>
      </c>
      <c r="B1135" s="38"/>
      <c r="C1135" s="38"/>
      <c r="D1135" s="38"/>
      <c r="E1135" s="53"/>
    </row>
    <row r="1136" spans="1:5" ht="15" customHeight="1" x14ac:dyDescent="0.2">
      <c r="A1136" s="39" t="s">
        <v>90</v>
      </c>
      <c r="B1136" s="53"/>
      <c r="C1136" s="53"/>
      <c r="D1136" s="53"/>
      <c r="E1136" s="53" t="s">
        <v>91</v>
      </c>
    </row>
    <row r="1137" spans="1:5" ht="15" customHeight="1" x14ac:dyDescent="0.2">
      <c r="A1137" s="53"/>
      <c r="B1137" s="53"/>
      <c r="C1137" s="53"/>
      <c r="D1137" s="53"/>
      <c r="E1137" s="53"/>
    </row>
    <row r="1138" spans="1:5" ht="15" customHeight="1" x14ac:dyDescent="0.2">
      <c r="A1138" s="53"/>
      <c r="B1138" s="62" t="s">
        <v>40</v>
      </c>
      <c r="C1138" s="42" t="s">
        <v>41</v>
      </c>
      <c r="D1138" s="84" t="s">
        <v>42</v>
      </c>
      <c r="E1138" s="44" t="s">
        <v>43</v>
      </c>
    </row>
    <row r="1139" spans="1:5" ht="15" customHeight="1" x14ac:dyDescent="0.2">
      <c r="A1139" s="53"/>
      <c r="B1139" s="81">
        <v>307</v>
      </c>
      <c r="C1139" s="86"/>
      <c r="D1139" s="75" t="s">
        <v>93</v>
      </c>
      <c r="E1139" s="96">
        <v>-200000</v>
      </c>
    </row>
    <row r="1140" spans="1:5" ht="15" customHeight="1" x14ac:dyDescent="0.2">
      <c r="A1140" s="53"/>
      <c r="B1140" s="81">
        <v>303</v>
      </c>
      <c r="C1140" s="86"/>
      <c r="D1140" s="75" t="s">
        <v>93</v>
      </c>
      <c r="E1140" s="96">
        <v>200000</v>
      </c>
    </row>
    <row r="1141" spans="1:5" ht="15" customHeight="1" x14ac:dyDescent="0.2">
      <c r="A1141" s="53"/>
      <c r="B1141" s="71"/>
      <c r="C1141" s="50" t="s">
        <v>45</v>
      </c>
      <c r="D1141" s="88"/>
      <c r="E1141" s="89">
        <f>SUM(E1139:E1140)</f>
        <v>0</v>
      </c>
    </row>
    <row r="1142" spans="1:5" ht="15" customHeight="1" x14ac:dyDescent="0.2">
      <c r="A1142" s="53"/>
      <c r="B1142" s="53"/>
      <c r="C1142" s="53"/>
      <c r="D1142" s="53"/>
      <c r="E1142" s="53"/>
    </row>
    <row r="1143" spans="1:5" ht="15" customHeight="1" x14ac:dyDescent="0.2"/>
    <row r="1144" spans="1:5" ht="15" customHeight="1" x14ac:dyDescent="0.2"/>
    <row r="1145" spans="1:5" ht="15" customHeight="1" x14ac:dyDescent="0.2"/>
    <row r="1146" spans="1:5" ht="15" customHeight="1" x14ac:dyDescent="0.2"/>
    <row r="1147" spans="1:5" ht="15" customHeight="1" x14ac:dyDescent="0.2"/>
    <row r="1148" spans="1:5" ht="15" customHeight="1" x14ac:dyDescent="0.2"/>
    <row r="1149" spans="1:5" ht="15" customHeight="1" x14ac:dyDescent="0.2"/>
    <row r="1150" spans="1:5" ht="15" customHeight="1" x14ac:dyDescent="0.2"/>
    <row r="1151" spans="1:5" ht="15" customHeight="1" x14ac:dyDescent="0.2"/>
    <row r="1152" spans="1:5"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sheetData>
  <mergeCells count="93">
    <mergeCell ref="A91:E96"/>
    <mergeCell ref="A2:E2"/>
    <mergeCell ref="A3:E3"/>
    <mergeCell ref="A4:E9"/>
    <mergeCell ref="A27:E27"/>
    <mergeCell ref="A28:E28"/>
    <mergeCell ref="A29:E34"/>
    <mergeCell ref="A60:E60"/>
    <mergeCell ref="A61:E61"/>
    <mergeCell ref="A62:E67"/>
    <mergeCell ref="A89:E89"/>
    <mergeCell ref="A90:E90"/>
    <mergeCell ref="A235:E241"/>
    <mergeCell ref="A115:E115"/>
    <mergeCell ref="A116:E116"/>
    <mergeCell ref="A117:E122"/>
    <mergeCell ref="A140:E140"/>
    <mergeCell ref="A141:E147"/>
    <mergeCell ref="A167:E167"/>
    <mergeCell ref="A168:E168"/>
    <mergeCell ref="A169:E175"/>
    <mergeCell ref="A193:E193"/>
    <mergeCell ref="A194:E202"/>
    <mergeCell ref="A234:E234"/>
    <mergeCell ref="A397:E405"/>
    <mergeCell ref="A263:E263"/>
    <mergeCell ref="A264:E270"/>
    <mergeCell ref="A288:E288"/>
    <mergeCell ref="A289:E297"/>
    <mergeCell ref="A314:E314"/>
    <mergeCell ref="A315:E322"/>
    <mergeCell ref="A340:E341"/>
    <mergeCell ref="A342:E349"/>
    <mergeCell ref="A367:E368"/>
    <mergeCell ref="A369:E377"/>
    <mergeCell ref="A395:E396"/>
    <mergeCell ref="A551:E557"/>
    <mergeCell ref="A427:E428"/>
    <mergeCell ref="A429:E434"/>
    <mergeCell ref="A453:E454"/>
    <mergeCell ref="A455:E462"/>
    <mergeCell ref="A480:E481"/>
    <mergeCell ref="A482:E487"/>
    <mergeCell ref="A499:E500"/>
    <mergeCell ref="A501:E508"/>
    <mergeCell ref="A523:E524"/>
    <mergeCell ref="A525:E532"/>
    <mergeCell ref="A549:E550"/>
    <mergeCell ref="A690:E696"/>
    <mergeCell ref="A575:E576"/>
    <mergeCell ref="A577:E583"/>
    <mergeCell ref="A596:E597"/>
    <mergeCell ref="A598:E603"/>
    <mergeCell ref="A615:E616"/>
    <mergeCell ref="A617:E623"/>
    <mergeCell ref="A637:E638"/>
    <mergeCell ref="A639:E646"/>
    <mergeCell ref="A662:E663"/>
    <mergeCell ref="A664:E670"/>
    <mergeCell ref="A688:E689"/>
    <mergeCell ref="A837:E845"/>
    <mergeCell ref="A710:E711"/>
    <mergeCell ref="A712:E721"/>
    <mergeCell ref="A739:E740"/>
    <mergeCell ref="A741:E749"/>
    <mergeCell ref="A761:E762"/>
    <mergeCell ref="A763:E771"/>
    <mergeCell ref="A783:E784"/>
    <mergeCell ref="A785:E793"/>
    <mergeCell ref="A805:E806"/>
    <mergeCell ref="A807:E815"/>
    <mergeCell ref="A835:E836"/>
    <mergeCell ref="A993:E1002"/>
    <mergeCell ref="A857:E858"/>
    <mergeCell ref="A859:E866"/>
    <mergeCell ref="A887:E888"/>
    <mergeCell ref="A889:E897"/>
    <mergeCell ref="A910:E911"/>
    <mergeCell ref="A912:E920"/>
    <mergeCell ref="A939:E940"/>
    <mergeCell ref="A941:E948"/>
    <mergeCell ref="A962:E963"/>
    <mergeCell ref="A964:E973"/>
    <mergeCell ref="A991:E992"/>
    <mergeCell ref="A1097:E1104"/>
    <mergeCell ref="A1122:E1123"/>
    <mergeCell ref="A1124:E1133"/>
    <mergeCell ref="A1027:E1028"/>
    <mergeCell ref="A1029:E1037"/>
    <mergeCell ref="A1065:E1065"/>
    <mergeCell ref="A1066:E1071"/>
    <mergeCell ref="A1095:E1095"/>
    <mergeCell ref="A1096:E1096"/>
  </mergeCells>
  <pageMargins left="0.98425196850393704" right="0.98425196850393704" top="0.98425196850393704" bottom="0.98425196850393704" header="0.51181102362204722" footer="0.51181102362204722"/>
  <pageSetup paperSize="9" scale="92" firstPageNumber="13" orientation="portrait" useFirstPageNumber="1" r:id="rId1"/>
  <headerFooter alignWithMargins="0">
    <oddHeader>&amp;C&amp;"Arial,Kurzíva"Příloha č. 3: Rozpočtové změny č. 599/20 - 640/20 a 643/20 schválené Radou Olomouckého kraje 12.10.2020</oddHeader>
    <oddFooter xml:space="preserve">&amp;L&amp;"Arial,Kurzíva"Zastupitelstvo OK 21.12.2020
9.1 - Rozpočet Olomouckého kraje 2020 - rozpočtové změny 
Příloha č.3: Rozpočtové změny č. 599/20 - 640/20 a 643/20 schválené Radou Olomouckého kraje 12.10.2020&amp;R&amp;"Arial,Kurzíva"Strana &amp;P (celkem 102)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35"/>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280</v>
      </c>
    </row>
    <row r="2" spans="1:5" ht="15" customHeight="1" x14ac:dyDescent="0.2">
      <c r="A2" s="220" t="s">
        <v>102</v>
      </c>
      <c r="B2" s="220"/>
      <c r="C2" s="220"/>
      <c r="D2" s="220"/>
      <c r="E2" s="220"/>
    </row>
    <row r="3" spans="1:5" ht="15" customHeight="1" x14ac:dyDescent="0.2">
      <c r="A3" s="220"/>
      <c r="B3" s="220"/>
      <c r="C3" s="220"/>
      <c r="D3" s="220"/>
      <c r="E3" s="220"/>
    </row>
    <row r="4" spans="1:5" ht="15" customHeight="1" x14ac:dyDescent="0.2">
      <c r="A4" s="216" t="s">
        <v>281</v>
      </c>
      <c r="B4" s="216"/>
      <c r="C4" s="216"/>
      <c r="D4" s="216"/>
      <c r="E4" s="216"/>
    </row>
    <row r="5" spans="1:5" ht="15" customHeight="1" x14ac:dyDescent="0.2">
      <c r="A5" s="216"/>
      <c r="B5" s="216"/>
      <c r="C5" s="216"/>
      <c r="D5" s="216"/>
      <c r="E5" s="216"/>
    </row>
    <row r="6" spans="1:5" ht="15" customHeight="1" x14ac:dyDescent="0.2">
      <c r="A6" s="216"/>
      <c r="B6" s="216"/>
      <c r="C6" s="216"/>
      <c r="D6" s="216"/>
      <c r="E6" s="216"/>
    </row>
    <row r="7" spans="1:5" ht="15" customHeight="1" x14ac:dyDescent="0.2">
      <c r="A7" s="216"/>
      <c r="B7" s="216"/>
      <c r="C7" s="216"/>
      <c r="D7" s="216"/>
      <c r="E7" s="216"/>
    </row>
    <row r="8" spans="1:5" ht="15" customHeight="1" x14ac:dyDescent="0.2">
      <c r="A8" s="216"/>
      <c r="B8" s="216"/>
      <c r="C8" s="216"/>
      <c r="D8" s="216"/>
      <c r="E8" s="216"/>
    </row>
    <row r="9" spans="1:5" ht="15" customHeight="1" x14ac:dyDescent="0.2">
      <c r="A9" s="216"/>
      <c r="B9" s="216"/>
      <c r="C9" s="216"/>
      <c r="D9" s="216"/>
      <c r="E9" s="216"/>
    </row>
    <row r="10" spans="1:5" ht="15" customHeight="1" x14ac:dyDescent="0.2">
      <c r="A10" s="216"/>
      <c r="B10" s="216"/>
      <c r="C10" s="216"/>
      <c r="D10" s="216"/>
      <c r="E10" s="216"/>
    </row>
    <row r="11" spans="1:5" ht="15" customHeight="1" x14ac:dyDescent="0.25">
      <c r="A11" s="35"/>
    </row>
    <row r="12" spans="1:5" ht="15" customHeight="1" x14ac:dyDescent="0.25">
      <c r="A12" s="37" t="s">
        <v>16</v>
      </c>
      <c r="B12" s="38"/>
      <c r="C12" s="38"/>
      <c r="D12" s="38"/>
      <c r="E12" s="38"/>
    </row>
    <row r="13" spans="1:5" ht="15" customHeight="1" x14ac:dyDescent="0.2">
      <c r="A13" s="39" t="s">
        <v>38</v>
      </c>
      <c r="B13" s="38"/>
      <c r="C13" s="38"/>
      <c r="D13" s="38"/>
      <c r="E13" s="40" t="s">
        <v>39</v>
      </c>
    </row>
    <row r="14" spans="1:5" ht="15" customHeight="1" x14ac:dyDescent="0.25">
      <c r="A14" s="37"/>
      <c r="B14" s="53"/>
      <c r="C14" s="38"/>
      <c r="D14" s="38"/>
      <c r="E14" s="41"/>
    </row>
    <row r="15" spans="1:5" ht="15" customHeight="1" x14ac:dyDescent="0.2">
      <c r="A15" s="110"/>
      <c r="B15" s="110"/>
      <c r="C15" s="42" t="s">
        <v>41</v>
      </c>
      <c r="D15" s="73" t="s">
        <v>48</v>
      </c>
      <c r="E15" s="44" t="s">
        <v>43</v>
      </c>
    </row>
    <row r="16" spans="1:5" ht="15" customHeight="1" x14ac:dyDescent="0.2">
      <c r="A16" s="138"/>
      <c r="B16" s="121"/>
      <c r="C16" s="64">
        <v>6409</v>
      </c>
      <c r="D16" s="65" t="s">
        <v>94</v>
      </c>
      <c r="E16" s="140">
        <v>-23518604</v>
      </c>
    </row>
    <row r="17" spans="1:5" ht="15" customHeight="1" x14ac:dyDescent="0.2">
      <c r="A17" s="141"/>
      <c r="B17" s="142"/>
      <c r="C17" s="50" t="s">
        <v>45</v>
      </c>
      <c r="D17" s="51"/>
      <c r="E17" s="52">
        <f>SUM(E16:E16)</f>
        <v>-23518604</v>
      </c>
    </row>
    <row r="18" spans="1:5" ht="15" customHeight="1" x14ac:dyDescent="0.25">
      <c r="A18" s="35"/>
    </row>
    <row r="19" spans="1:5" ht="15" customHeight="1" x14ac:dyDescent="0.25">
      <c r="A19" s="54" t="s">
        <v>16</v>
      </c>
      <c r="B19" s="55"/>
      <c r="C19" s="55"/>
      <c r="D19" s="53"/>
      <c r="E19" s="53"/>
    </row>
    <row r="20" spans="1:5" ht="15" customHeight="1" x14ac:dyDescent="0.2">
      <c r="A20" s="56" t="s">
        <v>104</v>
      </c>
      <c r="B20" s="55"/>
      <c r="C20" s="55"/>
      <c r="D20" s="55"/>
      <c r="E20" s="92" t="s">
        <v>118</v>
      </c>
    </row>
    <row r="21" spans="1:5" ht="15" customHeight="1" x14ac:dyDescent="0.2"/>
    <row r="22" spans="1:5" ht="15" customHeight="1" x14ac:dyDescent="0.2">
      <c r="C22" s="42" t="s">
        <v>41</v>
      </c>
      <c r="D22" s="43" t="s">
        <v>48</v>
      </c>
      <c r="E22" s="62" t="s">
        <v>43</v>
      </c>
    </row>
    <row r="23" spans="1:5" ht="15" customHeight="1" x14ac:dyDescent="0.2">
      <c r="C23" s="64">
        <v>6409</v>
      </c>
      <c r="D23" s="65" t="s">
        <v>73</v>
      </c>
      <c r="E23" s="123">
        <v>23518604</v>
      </c>
    </row>
    <row r="24" spans="1:5" ht="15" customHeight="1" x14ac:dyDescent="0.2">
      <c r="C24" s="50" t="s">
        <v>45</v>
      </c>
      <c r="D24" s="51"/>
      <c r="E24" s="52">
        <f>SUM(E23:E23)</f>
        <v>23518604</v>
      </c>
    </row>
    <row r="25" spans="1:5" ht="15" customHeight="1" x14ac:dyDescent="0.25">
      <c r="A25" s="35"/>
    </row>
    <row r="26" spans="1:5" ht="15" customHeight="1" x14ac:dyDescent="0.25">
      <c r="A26" s="35"/>
    </row>
    <row r="27" spans="1:5" ht="15" customHeight="1" x14ac:dyDescent="0.25">
      <c r="A27" s="35" t="s">
        <v>282</v>
      </c>
    </row>
    <row r="28" spans="1:5" ht="15" customHeight="1" x14ac:dyDescent="0.2">
      <c r="A28" s="219" t="s">
        <v>35</v>
      </c>
      <c r="B28" s="219"/>
      <c r="C28" s="219"/>
      <c r="D28" s="219"/>
      <c r="E28" s="219"/>
    </row>
    <row r="29" spans="1:5" ht="15" customHeight="1" x14ac:dyDescent="0.2">
      <c r="A29" s="219" t="s">
        <v>157</v>
      </c>
      <c r="B29" s="219"/>
      <c r="C29" s="219"/>
      <c r="D29" s="219"/>
      <c r="E29" s="219"/>
    </row>
    <row r="30" spans="1:5" ht="15" customHeight="1" x14ac:dyDescent="0.2">
      <c r="A30" s="216" t="s">
        <v>283</v>
      </c>
      <c r="B30" s="216"/>
      <c r="C30" s="216"/>
      <c r="D30" s="216"/>
      <c r="E30" s="216"/>
    </row>
    <row r="31" spans="1:5" ht="15" customHeight="1" x14ac:dyDescent="0.2">
      <c r="A31" s="216"/>
      <c r="B31" s="216"/>
      <c r="C31" s="216"/>
      <c r="D31" s="216"/>
      <c r="E31" s="216"/>
    </row>
    <row r="32" spans="1:5" ht="15" customHeight="1" x14ac:dyDescent="0.2">
      <c r="A32" s="216"/>
      <c r="B32" s="216"/>
      <c r="C32" s="216"/>
      <c r="D32" s="216"/>
      <c r="E32" s="216"/>
    </row>
    <row r="33" spans="1:5" ht="15" customHeight="1" x14ac:dyDescent="0.2">
      <c r="A33" s="216"/>
      <c r="B33" s="216"/>
      <c r="C33" s="216"/>
      <c r="D33" s="216"/>
      <c r="E33" s="216"/>
    </row>
    <row r="34" spans="1:5" ht="15" customHeight="1" x14ac:dyDescent="0.2">
      <c r="A34" s="216"/>
      <c r="B34" s="216"/>
      <c r="C34" s="216"/>
      <c r="D34" s="216"/>
      <c r="E34" s="216"/>
    </row>
    <row r="35" spans="1:5" ht="15" customHeight="1" x14ac:dyDescent="0.2">
      <c r="A35" s="216"/>
      <c r="B35" s="216"/>
      <c r="C35" s="216"/>
      <c r="D35" s="216"/>
      <c r="E35" s="216"/>
    </row>
    <row r="36" spans="1:5" ht="15" customHeight="1" x14ac:dyDescent="0.2">
      <c r="A36" s="216"/>
      <c r="B36" s="216"/>
      <c r="C36" s="216"/>
      <c r="D36" s="216"/>
      <c r="E36" s="216"/>
    </row>
    <row r="37" spans="1:5" ht="15" customHeight="1" x14ac:dyDescent="0.2">
      <c r="A37" s="216"/>
      <c r="B37" s="216"/>
      <c r="C37" s="216"/>
      <c r="D37" s="216"/>
      <c r="E37" s="216"/>
    </row>
    <row r="38" spans="1:5" ht="15" customHeight="1" x14ac:dyDescent="0.2">
      <c r="A38" s="216"/>
      <c r="B38" s="216"/>
      <c r="C38" s="216"/>
      <c r="D38" s="216"/>
      <c r="E38" s="216"/>
    </row>
    <row r="39" spans="1:5" ht="15" customHeight="1" x14ac:dyDescent="0.2">
      <c r="A39" s="216"/>
      <c r="B39" s="216"/>
      <c r="C39" s="216"/>
      <c r="D39" s="216"/>
      <c r="E39" s="216"/>
    </row>
    <row r="40" spans="1:5" ht="15" customHeight="1" x14ac:dyDescent="0.2">
      <c r="A40" s="174"/>
      <c r="B40" s="174"/>
      <c r="C40" s="174"/>
      <c r="D40" s="174"/>
      <c r="E40" s="174"/>
    </row>
    <row r="41" spans="1:5" ht="15" customHeight="1" x14ac:dyDescent="0.25">
      <c r="A41" s="54" t="s">
        <v>1</v>
      </c>
      <c r="B41" s="55"/>
      <c r="C41" s="55"/>
      <c r="D41" s="55"/>
      <c r="E41" s="55"/>
    </row>
    <row r="42" spans="1:5" ht="15" customHeight="1" x14ac:dyDescent="0.2">
      <c r="A42" s="56" t="s">
        <v>53</v>
      </c>
      <c r="B42" s="55"/>
      <c r="C42" s="55"/>
      <c r="D42" s="55"/>
      <c r="E42" s="92" t="s">
        <v>54</v>
      </c>
    </row>
    <row r="43" spans="1:5" ht="15" customHeight="1" x14ac:dyDescent="0.25">
      <c r="A43" s="58"/>
      <c r="B43" s="54"/>
      <c r="C43" s="55"/>
      <c r="D43" s="55"/>
      <c r="E43" s="94"/>
    </row>
    <row r="44" spans="1:5" ht="15" customHeight="1" x14ac:dyDescent="0.2">
      <c r="B44" s="62" t="s">
        <v>40</v>
      </c>
      <c r="C44" s="62" t="s">
        <v>41</v>
      </c>
      <c r="D44" s="95" t="s">
        <v>42</v>
      </c>
      <c r="E44" s="62" t="s">
        <v>43</v>
      </c>
    </row>
    <row r="45" spans="1:5" ht="15" customHeight="1" x14ac:dyDescent="0.2">
      <c r="B45" s="81">
        <v>33353</v>
      </c>
      <c r="C45" s="74"/>
      <c r="D45" s="47" t="s">
        <v>44</v>
      </c>
      <c r="E45" s="96">
        <v>2867400</v>
      </c>
    </row>
    <row r="46" spans="1:5" ht="15" customHeight="1" x14ac:dyDescent="0.2">
      <c r="B46" s="76"/>
      <c r="C46" s="77" t="s">
        <v>45</v>
      </c>
      <c r="D46" s="97"/>
      <c r="E46" s="98">
        <f>SUM(E45:E45)</f>
        <v>2867400</v>
      </c>
    </row>
    <row r="47" spans="1:5" ht="15" customHeight="1" x14ac:dyDescent="0.25">
      <c r="A47" s="99"/>
      <c r="B47" s="57"/>
      <c r="C47" s="57"/>
      <c r="D47" s="57"/>
      <c r="E47" s="57"/>
    </row>
    <row r="48" spans="1:5" ht="15" customHeight="1" x14ac:dyDescent="0.25">
      <c r="A48" s="37" t="s">
        <v>16</v>
      </c>
      <c r="B48" s="38"/>
      <c r="C48" s="38"/>
      <c r="D48" s="38"/>
      <c r="E48" s="53"/>
    </row>
    <row r="49" spans="1:5" ht="15" customHeight="1" x14ac:dyDescent="0.2">
      <c r="A49" s="56" t="s">
        <v>53</v>
      </c>
      <c r="B49" s="38"/>
      <c r="C49" s="38"/>
      <c r="D49" s="38"/>
      <c r="E49" s="40" t="s">
        <v>54</v>
      </c>
    </row>
    <row r="50" spans="1:5" ht="15" customHeight="1" x14ac:dyDescent="0.2"/>
    <row r="51" spans="1:5" ht="15" customHeight="1" x14ac:dyDescent="0.2">
      <c r="A51" s="200" t="s">
        <v>284</v>
      </c>
      <c r="E51" s="201">
        <v>2867400</v>
      </c>
    </row>
    <row r="52" spans="1:5" ht="15" customHeight="1" x14ac:dyDescent="0.25">
      <c r="A52" s="35"/>
    </row>
    <row r="53" spans="1:5" ht="15" customHeight="1" x14ac:dyDescent="0.25">
      <c r="A53" s="35"/>
    </row>
    <row r="54" spans="1:5" ht="15" customHeight="1" x14ac:dyDescent="0.25">
      <c r="A54" s="35" t="s">
        <v>285</v>
      </c>
    </row>
    <row r="55" spans="1:5" ht="15" customHeight="1" x14ac:dyDescent="0.2">
      <c r="A55" s="219" t="s">
        <v>35</v>
      </c>
      <c r="B55" s="219"/>
      <c r="C55" s="219"/>
      <c r="D55" s="219"/>
      <c r="E55" s="219"/>
    </row>
    <row r="56" spans="1:5" ht="15" customHeight="1" x14ac:dyDescent="0.2">
      <c r="A56" s="219" t="s">
        <v>157</v>
      </c>
      <c r="B56" s="219"/>
      <c r="C56" s="219"/>
      <c r="D56" s="219"/>
      <c r="E56" s="219"/>
    </row>
    <row r="57" spans="1:5" ht="15" customHeight="1" x14ac:dyDescent="0.2">
      <c r="A57" s="216" t="s">
        <v>286</v>
      </c>
      <c r="B57" s="216"/>
      <c r="C57" s="216"/>
      <c r="D57" s="216"/>
      <c r="E57" s="216"/>
    </row>
    <row r="58" spans="1:5" ht="15" customHeight="1" x14ac:dyDescent="0.2">
      <c r="A58" s="216"/>
      <c r="B58" s="216"/>
      <c r="C58" s="216"/>
      <c r="D58" s="216"/>
      <c r="E58" s="216"/>
    </row>
    <row r="59" spans="1:5" ht="15" customHeight="1" x14ac:dyDescent="0.2">
      <c r="A59" s="216"/>
      <c r="B59" s="216"/>
      <c r="C59" s="216"/>
      <c r="D59" s="216"/>
      <c r="E59" s="216"/>
    </row>
    <row r="60" spans="1:5" ht="15" customHeight="1" x14ac:dyDescent="0.2">
      <c r="A60" s="216"/>
      <c r="B60" s="216"/>
      <c r="C60" s="216"/>
      <c r="D60" s="216"/>
      <c r="E60" s="216"/>
    </row>
    <row r="61" spans="1:5" ht="15" customHeight="1" x14ac:dyDescent="0.2">
      <c r="A61" s="216"/>
      <c r="B61" s="216"/>
      <c r="C61" s="216"/>
      <c r="D61" s="216"/>
      <c r="E61" s="216"/>
    </row>
    <row r="62" spans="1:5" ht="15" customHeight="1" x14ac:dyDescent="0.2">
      <c r="A62" s="174"/>
      <c r="B62" s="174"/>
      <c r="C62" s="174"/>
      <c r="D62" s="174"/>
      <c r="E62" s="174"/>
    </row>
    <row r="63" spans="1:5" ht="15" customHeight="1" x14ac:dyDescent="0.25">
      <c r="A63" s="54" t="s">
        <v>1</v>
      </c>
      <c r="B63" s="55"/>
      <c r="C63" s="55"/>
      <c r="D63" s="55"/>
      <c r="E63" s="55"/>
    </row>
    <row r="64" spans="1:5" ht="15" customHeight="1" x14ac:dyDescent="0.2">
      <c r="A64" s="56" t="s">
        <v>53</v>
      </c>
      <c r="B64" s="55"/>
      <c r="C64" s="55"/>
      <c r="D64" s="55"/>
      <c r="E64" s="92" t="s">
        <v>54</v>
      </c>
    </row>
    <row r="65" spans="1:5" ht="15" customHeight="1" x14ac:dyDescent="0.25">
      <c r="A65" s="58"/>
      <c r="B65" s="54"/>
      <c r="C65" s="55"/>
      <c r="D65" s="55"/>
      <c r="E65" s="94"/>
    </row>
    <row r="66" spans="1:5" ht="15" customHeight="1" x14ac:dyDescent="0.2">
      <c r="B66" s="62" t="s">
        <v>40</v>
      </c>
      <c r="C66" s="62" t="s">
        <v>41</v>
      </c>
      <c r="D66" s="95" t="s">
        <v>42</v>
      </c>
      <c r="E66" s="42" t="s">
        <v>43</v>
      </c>
    </row>
    <row r="67" spans="1:5" ht="15" customHeight="1" x14ac:dyDescent="0.2">
      <c r="B67" s="81">
        <v>33155</v>
      </c>
      <c r="C67" s="74"/>
      <c r="D67" s="47" t="s">
        <v>44</v>
      </c>
      <c r="E67" s="96">
        <v>113800000</v>
      </c>
    </row>
    <row r="68" spans="1:5" ht="15" customHeight="1" x14ac:dyDescent="0.2">
      <c r="B68" s="76"/>
      <c r="C68" s="77" t="s">
        <v>45</v>
      </c>
      <c r="D68" s="97"/>
      <c r="E68" s="98">
        <f>SUM(E67:E67)</f>
        <v>113800000</v>
      </c>
    </row>
    <row r="69" spans="1:5" ht="15" customHeight="1" x14ac:dyDescent="0.25">
      <c r="A69" s="99"/>
      <c r="B69" s="57"/>
      <c r="C69" s="57"/>
      <c r="D69" s="57"/>
      <c r="E69" s="57"/>
    </row>
    <row r="70" spans="1:5" ht="15" customHeight="1" x14ac:dyDescent="0.25">
      <c r="A70" s="37" t="s">
        <v>16</v>
      </c>
      <c r="B70" s="38"/>
      <c r="C70" s="38"/>
      <c r="D70" s="38"/>
      <c r="E70" s="53"/>
    </row>
    <row r="71" spans="1:5" ht="15" customHeight="1" x14ac:dyDescent="0.2">
      <c r="A71" s="56" t="s">
        <v>53</v>
      </c>
      <c r="B71" s="38"/>
      <c r="C71" s="38"/>
      <c r="D71" s="38"/>
      <c r="E71" s="92" t="s">
        <v>54</v>
      </c>
    </row>
    <row r="72" spans="1:5" ht="15" customHeight="1" x14ac:dyDescent="0.2"/>
    <row r="73" spans="1:5" ht="15" customHeight="1" x14ac:dyDescent="0.2">
      <c r="A73" s="200" t="s">
        <v>284</v>
      </c>
      <c r="E73" s="201">
        <v>113800000</v>
      </c>
    </row>
    <row r="74" spans="1:5" ht="15" customHeight="1" x14ac:dyDescent="0.25">
      <c r="A74" s="35"/>
    </row>
    <row r="75" spans="1:5" ht="15" customHeight="1" x14ac:dyDescent="0.25">
      <c r="A75" s="35"/>
    </row>
    <row r="76" spans="1:5" ht="15" customHeight="1" x14ac:dyDescent="0.25">
      <c r="A76" s="35" t="s">
        <v>287</v>
      </c>
    </row>
    <row r="77" spans="1:5" ht="15" customHeight="1" x14ac:dyDescent="0.2">
      <c r="A77" s="219" t="s">
        <v>35</v>
      </c>
      <c r="B77" s="219"/>
      <c r="C77" s="219"/>
      <c r="D77" s="219"/>
      <c r="E77" s="219"/>
    </row>
    <row r="78" spans="1:5" ht="15" customHeight="1" x14ac:dyDescent="0.2">
      <c r="A78" s="219" t="s">
        <v>288</v>
      </c>
      <c r="B78" s="219"/>
      <c r="C78" s="219"/>
      <c r="D78" s="219"/>
      <c r="E78" s="219"/>
    </row>
    <row r="79" spans="1:5" ht="15" customHeight="1" x14ac:dyDescent="0.2">
      <c r="A79" s="216" t="s">
        <v>289</v>
      </c>
      <c r="B79" s="216"/>
      <c r="C79" s="216"/>
      <c r="D79" s="216"/>
      <c r="E79" s="216"/>
    </row>
    <row r="80" spans="1:5" ht="15" customHeight="1" x14ac:dyDescent="0.2">
      <c r="A80" s="216"/>
      <c r="B80" s="216"/>
      <c r="C80" s="216"/>
      <c r="D80" s="216"/>
      <c r="E80" s="216"/>
    </row>
    <row r="81" spans="1:5" ht="15" customHeight="1" x14ac:dyDescent="0.2">
      <c r="A81" s="216"/>
      <c r="B81" s="216"/>
      <c r="C81" s="216"/>
      <c r="D81" s="216"/>
      <c r="E81" s="216"/>
    </row>
    <row r="82" spans="1:5" ht="15" customHeight="1" x14ac:dyDescent="0.2">
      <c r="A82" s="216"/>
      <c r="B82" s="216"/>
      <c r="C82" s="216"/>
      <c r="D82" s="216"/>
      <c r="E82" s="216"/>
    </row>
    <row r="83" spans="1:5" ht="15" customHeight="1" x14ac:dyDescent="0.2">
      <c r="A83" s="216"/>
      <c r="B83" s="216"/>
      <c r="C83" s="216"/>
      <c r="D83" s="216"/>
      <c r="E83" s="216"/>
    </row>
    <row r="84" spans="1:5" ht="15" customHeight="1" x14ac:dyDescent="0.2">
      <c r="A84" s="216"/>
      <c r="B84" s="216"/>
      <c r="C84" s="216"/>
      <c r="D84" s="216"/>
      <c r="E84" s="216"/>
    </row>
    <row r="85" spans="1:5" ht="15" customHeight="1" x14ac:dyDescent="0.2">
      <c r="A85" s="36"/>
      <c r="B85" s="36"/>
      <c r="C85" s="36"/>
      <c r="D85" s="36"/>
      <c r="E85" s="36"/>
    </row>
    <row r="86" spans="1:5" ht="15" customHeight="1" x14ac:dyDescent="0.25">
      <c r="A86" s="37" t="s">
        <v>1</v>
      </c>
      <c r="B86" s="38"/>
      <c r="C86" s="38"/>
      <c r="D86" s="38"/>
      <c r="E86" s="38"/>
    </row>
    <row r="87" spans="1:5" ht="15" customHeight="1" x14ac:dyDescent="0.2">
      <c r="A87" s="39" t="s">
        <v>38</v>
      </c>
      <c r="B87" s="38"/>
      <c r="C87" s="38"/>
      <c r="D87" s="38"/>
      <c r="E87" s="40" t="s">
        <v>39</v>
      </c>
    </row>
    <row r="88" spans="1:5" ht="15" customHeight="1" x14ac:dyDescent="0.25">
      <c r="B88" s="37"/>
      <c r="C88" s="38"/>
      <c r="D88" s="38"/>
      <c r="E88" s="41"/>
    </row>
    <row r="89" spans="1:5" ht="15" customHeight="1" x14ac:dyDescent="0.2">
      <c r="B89" s="42" t="s">
        <v>40</v>
      </c>
      <c r="C89" s="42" t="s">
        <v>41</v>
      </c>
      <c r="D89" s="43" t="s">
        <v>42</v>
      </c>
      <c r="E89" s="44" t="s">
        <v>43</v>
      </c>
    </row>
    <row r="90" spans="1:5" ht="15" customHeight="1" x14ac:dyDescent="0.2">
      <c r="B90" s="202">
        <v>98193</v>
      </c>
      <c r="C90" s="46"/>
      <c r="D90" s="168" t="s">
        <v>290</v>
      </c>
      <c r="E90" s="48">
        <v>710000</v>
      </c>
    </row>
    <row r="91" spans="1:5" ht="15" customHeight="1" x14ac:dyDescent="0.2">
      <c r="B91" s="49"/>
      <c r="C91" s="50" t="s">
        <v>45</v>
      </c>
      <c r="D91" s="51"/>
      <c r="E91" s="52">
        <f>SUM(E90:E90)</f>
        <v>710000</v>
      </c>
    </row>
    <row r="92" spans="1:5" ht="15" customHeight="1" x14ac:dyDescent="0.2">
      <c r="A92" s="53"/>
      <c r="B92" s="53"/>
      <c r="C92" s="53"/>
      <c r="D92" s="53"/>
    </row>
    <row r="93" spans="1:5" ht="15" customHeight="1" x14ac:dyDescent="0.25">
      <c r="A93" s="54" t="s">
        <v>16</v>
      </c>
      <c r="B93" s="55"/>
      <c r="C93" s="55"/>
      <c r="D93" s="55"/>
      <c r="E93" s="55"/>
    </row>
    <row r="94" spans="1:5" ht="15" customHeight="1" x14ac:dyDescent="0.2">
      <c r="A94" s="56" t="s">
        <v>46</v>
      </c>
      <c r="B94" s="57"/>
      <c r="C94" s="57"/>
      <c r="D94" s="57"/>
      <c r="E94" s="57" t="s">
        <v>47</v>
      </c>
    </row>
    <row r="95" spans="1:5" ht="15" customHeight="1" x14ac:dyDescent="0.2">
      <c r="A95" s="58"/>
      <c r="B95" s="59"/>
      <c r="C95" s="55"/>
      <c r="D95" s="57"/>
      <c r="E95" s="60"/>
    </row>
    <row r="96" spans="1:5" ht="15" customHeight="1" x14ac:dyDescent="0.2">
      <c r="B96" s="61"/>
      <c r="C96" s="62" t="s">
        <v>41</v>
      </c>
      <c r="D96" s="188" t="s">
        <v>48</v>
      </c>
      <c r="E96" s="203" t="s">
        <v>43</v>
      </c>
    </row>
    <row r="97" spans="1:5" ht="15" customHeight="1" x14ac:dyDescent="0.2">
      <c r="B97" s="204"/>
      <c r="C97" s="86">
        <v>6115</v>
      </c>
      <c r="D97" s="191" t="s">
        <v>122</v>
      </c>
      <c r="E97" s="107">
        <v>650000</v>
      </c>
    </row>
    <row r="98" spans="1:5" ht="15" customHeight="1" x14ac:dyDescent="0.2">
      <c r="B98" s="204"/>
      <c r="C98" s="86">
        <v>6115</v>
      </c>
      <c r="D98" s="191" t="s">
        <v>82</v>
      </c>
      <c r="E98" s="107">
        <v>60000</v>
      </c>
    </row>
    <row r="99" spans="1:5" ht="15" customHeight="1" x14ac:dyDescent="0.2">
      <c r="B99" s="204"/>
      <c r="C99" s="77" t="s">
        <v>45</v>
      </c>
      <c r="D99" s="205"/>
      <c r="E99" s="79">
        <f>SUM(E97:E98)</f>
        <v>710000</v>
      </c>
    </row>
    <row r="100" spans="1:5" ht="15" customHeight="1" x14ac:dyDescent="0.2"/>
    <row r="101" spans="1:5" ht="15" customHeight="1" x14ac:dyDescent="0.2"/>
    <row r="102" spans="1:5" ht="15" customHeight="1" x14ac:dyDescent="0.2"/>
    <row r="103" spans="1:5" ht="15" customHeight="1" x14ac:dyDescent="0.2"/>
    <row r="104" spans="1:5" ht="15" customHeight="1" x14ac:dyDescent="0.2"/>
    <row r="105" spans="1:5" ht="15" customHeight="1" x14ac:dyDescent="0.2"/>
    <row r="106" spans="1:5" ht="15" customHeight="1" x14ac:dyDescent="0.25">
      <c r="A106" s="35" t="s">
        <v>291</v>
      </c>
    </row>
    <row r="107" spans="1:5" ht="15" customHeight="1" x14ac:dyDescent="0.2">
      <c r="A107" s="219" t="s">
        <v>35</v>
      </c>
      <c r="B107" s="219"/>
      <c r="C107" s="219"/>
      <c r="D107" s="219"/>
      <c r="E107" s="219"/>
    </row>
    <row r="108" spans="1:5" ht="15" customHeight="1" x14ac:dyDescent="0.2">
      <c r="A108" s="219" t="s">
        <v>51</v>
      </c>
      <c r="B108" s="219"/>
      <c r="C108" s="219"/>
      <c r="D108" s="219"/>
      <c r="E108" s="219"/>
    </row>
    <row r="109" spans="1:5" ht="15" customHeight="1" x14ac:dyDescent="0.2">
      <c r="A109" s="216" t="s">
        <v>292</v>
      </c>
      <c r="B109" s="216"/>
      <c r="C109" s="216"/>
      <c r="D109" s="216"/>
      <c r="E109" s="216"/>
    </row>
    <row r="110" spans="1:5" ht="15" customHeight="1" x14ac:dyDescent="0.2">
      <c r="A110" s="216"/>
      <c r="B110" s="216"/>
      <c r="C110" s="216"/>
      <c r="D110" s="216"/>
      <c r="E110" s="216"/>
    </row>
    <row r="111" spans="1:5" ht="15" customHeight="1" x14ac:dyDescent="0.2">
      <c r="A111" s="216"/>
      <c r="B111" s="216"/>
      <c r="C111" s="216"/>
      <c r="D111" s="216"/>
      <c r="E111" s="216"/>
    </row>
    <row r="112" spans="1:5" ht="15" customHeight="1" x14ac:dyDescent="0.2">
      <c r="A112" s="216"/>
      <c r="B112" s="216"/>
      <c r="C112" s="216"/>
      <c r="D112" s="216"/>
      <c r="E112" s="216"/>
    </row>
    <row r="113" spans="1:5" ht="15" customHeight="1" x14ac:dyDescent="0.2">
      <c r="A113" s="216"/>
      <c r="B113" s="216"/>
      <c r="C113" s="216"/>
      <c r="D113" s="216"/>
      <c r="E113" s="216"/>
    </row>
    <row r="114" spans="1:5" ht="15" customHeight="1" x14ac:dyDescent="0.2">
      <c r="A114" s="36"/>
      <c r="B114" s="67"/>
      <c r="C114" s="36"/>
      <c r="D114" s="36"/>
      <c r="E114" s="36"/>
    </row>
    <row r="115" spans="1:5" ht="15" customHeight="1" x14ac:dyDescent="0.25">
      <c r="A115" s="54" t="s">
        <v>1</v>
      </c>
      <c r="B115" s="68"/>
      <c r="C115" s="55"/>
      <c r="D115" s="55"/>
      <c r="E115" s="55"/>
    </row>
    <row r="116" spans="1:5" ht="15" customHeight="1" x14ac:dyDescent="0.2">
      <c r="A116" s="56" t="s">
        <v>53</v>
      </c>
      <c r="B116" s="38"/>
      <c r="C116" s="38"/>
      <c r="D116" s="38"/>
      <c r="E116" s="40" t="s">
        <v>54</v>
      </c>
    </row>
    <row r="117" spans="1:5" ht="15" customHeight="1" x14ac:dyDescent="0.25">
      <c r="A117" s="53"/>
      <c r="B117" s="69"/>
      <c r="C117" s="38"/>
      <c r="D117" s="38"/>
      <c r="E117" s="41"/>
    </row>
    <row r="118" spans="1:5" ht="15" customHeight="1" x14ac:dyDescent="0.2">
      <c r="B118" s="42" t="s">
        <v>40</v>
      </c>
      <c r="C118" s="42" t="s">
        <v>41</v>
      </c>
      <c r="D118" s="43" t="s">
        <v>42</v>
      </c>
      <c r="E118" s="44" t="s">
        <v>43</v>
      </c>
    </row>
    <row r="119" spans="1:5" ht="15" customHeight="1" x14ac:dyDescent="0.2">
      <c r="B119" s="70">
        <v>29015</v>
      </c>
      <c r="C119" s="46"/>
      <c r="D119" s="47" t="s">
        <v>44</v>
      </c>
      <c r="E119" s="48">
        <v>154980</v>
      </c>
    </row>
    <row r="120" spans="1:5" ht="15" customHeight="1" x14ac:dyDescent="0.2">
      <c r="B120" s="71"/>
      <c r="C120" s="50" t="s">
        <v>45</v>
      </c>
      <c r="D120" s="51"/>
      <c r="E120" s="52">
        <f>SUM(E119:E119)</f>
        <v>154980</v>
      </c>
    </row>
    <row r="121" spans="1:5" ht="15" customHeight="1" x14ac:dyDescent="0.2">
      <c r="A121" s="53"/>
      <c r="B121" s="72"/>
      <c r="C121" s="53"/>
      <c r="D121" s="53"/>
      <c r="E121" s="53"/>
    </row>
    <row r="122" spans="1:5" ht="15" customHeight="1" x14ac:dyDescent="0.25">
      <c r="A122" s="54" t="s">
        <v>16</v>
      </c>
      <c r="B122" s="55"/>
      <c r="C122" s="55"/>
      <c r="D122" s="53"/>
      <c r="E122" s="53"/>
    </row>
    <row r="123" spans="1:5" ht="15" customHeight="1" x14ac:dyDescent="0.2">
      <c r="A123" s="56" t="s">
        <v>53</v>
      </c>
      <c r="B123" s="38"/>
      <c r="C123" s="38"/>
      <c r="D123" s="38"/>
      <c r="E123" s="40" t="s">
        <v>54</v>
      </c>
    </row>
    <row r="124" spans="1:5" ht="15" customHeight="1" x14ac:dyDescent="0.2"/>
    <row r="125" spans="1:5" ht="15" customHeight="1" x14ac:dyDescent="0.2">
      <c r="B125" s="62" t="s">
        <v>40</v>
      </c>
      <c r="C125" s="62" t="s">
        <v>41</v>
      </c>
      <c r="D125" s="73" t="s">
        <v>42</v>
      </c>
      <c r="E125" s="62" t="s">
        <v>43</v>
      </c>
    </row>
    <row r="126" spans="1:5" ht="15" customHeight="1" x14ac:dyDescent="0.2">
      <c r="B126" s="70">
        <v>29015</v>
      </c>
      <c r="C126" s="74"/>
      <c r="D126" s="75" t="s">
        <v>55</v>
      </c>
      <c r="E126" s="48">
        <v>154980</v>
      </c>
    </row>
    <row r="127" spans="1:5" ht="15" customHeight="1" x14ac:dyDescent="0.2">
      <c r="B127" s="76"/>
      <c r="C127" s="77" t="s">
        <v>45</v>
      </c>
      <c r="D127" s="78"/>
      <c r="E127" s="79">
        <f>SUM(E126:E126)</f>
        <v>154980</v>
      </c>
    </row>
    <row r="128" spans="1:5" ht="15" customHeight="1" x14ac:dyDescent="0.2"/>
    <row r="129" spans="1:5" ht="15" customHeight="1" x14ac:dyDescent="0.2"/>
    <row r="130" spans="1:5" ht="15" customHeight="1" x14ac:dyDescent="0.25">
      <c r="A130" s="35" t="s">
        <v>293</v>
      </c>
    </row>
    <row r="131" spans="1:5" ht="15" customHeight="1" x14ac:dyDescent="0.2">
      <c r="A131" s="219" t="s">
        <v>35</v>
      </c>
      <c r="B131" s="219"/>
      <c r="C131" s="219"/>
      <c r="D131" s="219"/>
      <c r="E131" s="219"/>
    </row>
    <row r="132" spans="1:5" ht="15" customHeight="1" x14ac:dyDescent="0.2">
      <c r="A132" s="219" t="s">
        <v>51</v>
      </c>
      <c r="B132" s="219"/>
      <c r="C132" s="219"/>
      <c r="D132" s="219"/>
      <c r="E132" s="219"/>
    </row>
    <row r="133" spans="1:5" ht="15" customHeight="1" x14ac:dyDescent="0.2">
      <c r="A133" s="216" t="s">
        <v>294</v>
      </c>
      <c r="B133" s="216"/>
      <c r="C133" s="216"/>
      <c r="D133" s="216"/>
      <c r="E133" s="216"/>
    </row>
    <row r="134" spans="1:5" ht="15" customHeight="1" x14ac:dyDescent="0.2">
      <c r="A134" s="216"/>
      <c r="B134" s="216"/>
      <c r="C134" s="216"/>
      <c r="D134" s="216"/>
      <c r="E134" s="216"/>
    </row>
    <row r="135" spans="1:5" ht="15" customHeight="1" x14ac:dyDescent="0.2">
      <c r="A135" s="216"/>
      <c r="B135" s="216"/>
      <c r="C135" s="216"/>
      <c r="D135" s="216"/>
      <c r="E135" s="216"/>
    </row>
    <row r="136" spans="1:5" ht="15" customHeight="1" x14ac:dyDescent="0.2">
      <c r="A136" s="216"/>
      <c r="B136" s="216"/>
      <c r="C136" s="216"/>
      <c r="D136" s="216"/>
      <c r="E136" s="216"/>
    </row>
    <row r="137" spans="1:5" ht="15" customHeight="1" x14ac:dyDescent="0.2">
      <c r="A137" s="216"/>
      <c r="B137" s="216"/>
      <c r="C137" s="216"/>
      <c r="D137" s="216"/>
      <c r="E137" s="216"/>
    </row>
    <row r="138" spans="1:5" ht="15" customHeight="1" x14ac:dyDescent="0.2">
      <c r="A138" s="36"/>
      <c r="B138" s="67"/>
      <c r="C138" s="36"/>
      <c r="D138" s="36"/>
      <c r="E138" s="36"/>
    </row>
    <row r="139" spans="1:5" ht="15" customHeight="1" x14ac:dyDescent="0.25">
      <c r="A139" s="54" t="s">
        <v>1</v>
      </c>
      <c r="B139" s="68"/>
      <c r="C139" s="55"/>
      <c r="D139" s="55"/>
      <c r="E139" s="55"/>
    </row>
    <row r="140" spans="1:5" ht="15" customHeight="1" x14ac:dyDescent="0.2">
      <c r="A140" s="56" t="s">
        <v>53</v>
      </c>
      <c r="B140" s="38"/>
      <c r="C140" s="38"/>
      <c r="D140" s="38"/>
      <c r="E140" s="40" t="s">
        <v>54</v>
      </c>
    </row>
    <row r="141" spans="1:5" ht="15" customHeight="1" x14ac:dyDescent="0.25">
      <c r="A141" s="53"/>
      <c r="B141" s="69"/>
      <c r="C141" s="38"/>
      <c r="D141" s="38"/>
      <c r="E141" s="41"/>
    </row>
    <row r="142" spans="1:5" ht="15" customHeight="1" x14ac:dyDescent="0.2">
      <c r="B142" s="42" t="s">
        <v>40</v>
      </c>
      <c r="C142" s="42" t="s">
        <v>41</v>
      </c>
      <c r="D142" s="43" t="s">
        <v>42</v>
      </c>
      <c r="E142" s="44" t="s">
        <v>43</v>
      </c>
    </row>
    <row r="143" spans="1:5" ht="15" customHeight="1" x14ac:dyDescent="0.2">
      <c r="B143" s="70">
        <v>29014</v>
      </c>
      <c r="C143" s="46"/>
      <c r="D143" s="47" t="s">
        <v>44</v>
      </c>
      <c r="E143" s="48">
        <f>2460826+1099845</f>
        <v>3560671</v>
      </c>
    </row>
    <row r="144" spans="1:5" ht="15" customHeight="1" x14ac:dyDescent="0.2">
      <c r="B144" s="71"/>
      <c r="C144" s="50" t="s">
        <v>45</v>
      </c>
      <c r="D144" s="51"/>
      <c r="E144" s="52">
        <f>SUM(E143:E143)</f>
        <v>3560671</v>
      </c>
    </row>
    <row r="145" spans="1:5" ht="15" customHeight="1" x14ac:dyDescent="0.2">
      <c r="A145" s="53"/>
      <c r="B145" s="72"/>
      <c r="C145" s="53"/>
      <c r="D145" s="53"/>
      <c r="E145" s="53"/>
    </row>
    <row r="146" spans="1:5" ht="15" customHeight="1" x14ac:dyDescent="0.25">
      <c r="A146" s="54" t="s">
        <v>16</v>
      </c>
      <c r="B146" s="55"/>
      <c r="C146" s="55"/>
      <c r="D146" s="53"/>
      <c r="E146" s="53"/>
    </row>
    <row r="147" spans="1:5" ht="15" customHeight="1" x14ac:dyDescent="0.2">
      <c r="A147" s="56" t="s">
        <v>53</v>
      </c>
      <c r="B147" s="38"/>
      <c r="C147" s="38"/>
      <c r="D147" s="38"/>
      <c r="E147" s="40" t="s">
        <v>54</v>
      </c>
    </row>
    <row r="148" spans="1:5" ht="15" customHeight="1" x14ac:dyDescent="0.2"/>
    <row r="149" spans="1:5" ht="15" customHeight="1" x14ac:dyDescent="0.2">
      <c r="B149" s="62" t="s">
        <v>40</v>
      </c>
      <c r="C149" s="62" t="s">
        <v>41</v>
      </c>
      <c r="D149" s="73" t="s">
        <v>42</v>
      </c>
      <c r="E149" s="62" t="s">
        <v>43</v>
      </c>
    </row>
    <row r="150" spans="1:5" ht="15" customHeight="1" x14ac:dyDescent="0.2">
      <c r="B150" s="70">
        <v>29014</v>
      </c>
      <c r="C150" s="74"/>
      <c r="D150" s="75" t="s">
        <v>55</v>
      </c>
      <c r="E150" s="48">
        <v>3560671</v>
      </c>
    </row>
    <row r="151" spans="1:5" ht="15" customHeight="1" x14ac:dyDescent="0.2">
      <c r="B151" s="76"/>
      <c r="C151" s="77" t="s">
        <v>45</v>
      </c>
      <c r="D151" s="78"/>
      <c r="E151" s="79">
        <f>SUM(E150:E150)</f>
        <v>3560671</v>
      </c>
    </row>
    <row r="152" spans="1:5" ht="15" customHeight="1" x14ac:dyDescent="0.2"/>
    <row r="153" spans="1:5" ht="15" customHeight="1" x14ac:dyDescent="0.2"/>
    <row r="154" spans="1:5" ht="15" customHeight="1" x14ac:dyDescent="0.2"/>
    <row r="155" spans="1:5" ht="15" customHeight="1" x14ac:dyDescent="0.2"/>
    <row r="156" spans="1:5" ht="15" customHeight="1" x14ac:dyDescent="0.2"/>
    <row r="157" spans="1:5" ht="15" customHeight="1" x14ac:dyDescent="0.2"/>
    <row r="158" spans="1:5" ht="15" customHeight="1" x14ac:dyDescent="0.25">
      <c r="A158" s="35" t="s">
        <v>295</v>
      </c>
    </row>
    <row r="159" spans="1:5" ht="15" customHeight="1" x14ac:dyDescent="0.2">
      <c r="A159" s="219" t="s">
        <v>35</v>
      </c>
      <c r="B159" s="219"/>
      <c r="C159" s="219"/>
      <c r="D159" s="219"/>
      <c r="E159" s="219"/>
    </row>
    <row r="160" spans="1:5" ht="15" customHeight="1" x14ac:dyDescent="0.2">
      <c r="A160" s="219" t="s">
        <v>197</v>
      </c>
      <c r="B160" s="219"/>
      <c r="C160" s="219"/>
      <c r="D160" s="219"/>
      <c r="E160" s="219"/>
    </row>
    <row r="161" spans="1:5" ht="15" customHeight="1" x14ac:dyDescent="0.2">
      <c r="A161" s="221" t="s">
        <v>296</v>
      </c>
      <c r="B161" s="221"/>
      <c r="C161" s="221"/>
      <c r="D161" s="221"/>
      <c r="E161" s="221"/>
    </row>
    <row r="162" spans="1:5" ht="15" customHeight="1" x14ac:dyDescent="0.2">
      <c r="A162" s="221"/>
      <c r="B162" s="221"/>
      <c r="C162" s="221"/>
      <c r="D162" s="221"/>
      <c r="E162" s="221"/>
    </row>
    <row r="163" spans="1:5" ht="15" customHeight="1" x14ac:dyDescent="0.2">
      <c r="A163" s="221"/>
      <c r="B163" s="221"/>
      <c r="C163" s="221"/>
      <c r="D163" s="221"/>
      <c r="E163" s="221"/>
    </row>
    <row r="164" spans="1:5" ht="15" customHeight="1" x14ac:dyDescent="0.2">
      <c r="A164" s="221"/>
      <c r="B164" s="221"/>
      <c r="C164" s="221"/>
      <c r="D164" s="221"/>
      <c r="E164" s="221"/>
    </row>
    <row r="165" spans="1:5" ht="15" customHeight="1" x14ac:dyDescent="0.2">
      <c r="A165" s="221"/>
      <c r="B165" s="221"/>
      <c r="C165" s="221"/>
      <c r="D165" s="221"/>
      <c r="E165" s="221"/>
    </row>
    <row r="166" spans="1:5" ht="15" customHeight="1" x14ac:dyDescent="0.2">
      <c r="A166" s="221"/>
      <c r="B166" s="221"/>
      <c r="C166" s="221"/>
      <c r="D166" s="221"/>
      <c r="E166" s="221"/>
    </row>
    <row r="167" spans="1:5" ht="15" customHeight="1" x14ac:dyDescent="0.2">
      <c r="A167" s="221"/>
      <c r="B167" s="221"/>
      <c r="C167" s="221"/>
      <c r="D167" s="221"/>
      <c r="E167" s="221"/>
    </row>
    <row r="168" spans="1:5" ht="15" customHeight="1" x14ac:dyDescent="0.2">
      <c r="A168" s="163"/>
      <c r="B168" s="164"/>
      <c r="C168" s="163"/>
      <c r="D168" s="163"/>
      <c r="E168" s="163"/>
    </row>
    <row r="169" spans="1:5" ht="15" customHeight="1" x14ac:dyDescent="0.25">
      <c r="A169" s="54" t="s">
        <v>1</v>
      </c>
      <c r="B169" s="68"/>
      <c r="C169" s="55"/>
      <c r="D169" s="55"/>
      <c r="E169" s="55"/>
    </row>
    <row r="170" spans="1:5" ht="15" customHeight="1" x14ac:dyDescent="0.2">
      <c r="A170" s="56" t="s">
        <v>104</v>
      </c>
      <c r="B170" s="55"/>
      <c r="C170" s="55"/>
      <c r="D170" s="55"/>
      <c r="E170" s="92" t="s">
        <v>118</v>
      </c>
    </row>
    <row r="171" spans="1:5" ht="15" customHeight="1" x14ac:dyDescent="0.25">
      <c r="A171" s="53"/>
      <c r="B171" s="69"/>
      <c r="C171" s="38"/>
      <c r="D171" s="38"/>
      <c r="E171" s="41"/>
    </row>
    <row r="172" spans="1:5" ht="15" customHeight="1" x14ac:dyDescent="0.2">
      <c r="B172" s="42" t="s">
        <v>40</v>
      </c>
      <c r="C172" s="42" t="s">
        <v>41</v>
      </c>
      <c r="D172" s="43" t="s">
        <v>42</v>
      </c>
      <c r="E172" s="44" t="s">
        <v>43</v>
      </c>
    </row>
    <row r="173" spans="1:5" ht="15" customHeight="1" x14ac:dyDescent="0.2">
      <c r="B173" s="161">
        <v>107117968</v>
      </c>
      <c r="C173" s="46"/>
      <c r="D173" s="122" t="s">
        <v>162</v>
      </c>
      <c r="E173" s="96">
        <v>439345.43</v>
      </c>
    </row>
    <row r="174" spans="1:5" ht="15" customHeight="1" x14ac:dyDescent="0.2">
      <c r="B174" s="161">
        <v>107517969</v>
      </c>
      <c r="C174" s="46"/>
      <c r="D174" s="122" t="s">
        <v>162</v>
      </c>
      <c r="E174" s="96">
        <v>7468872.3600000003</v>
      </c>
    </row>
    <row r="175" spans="1:5" ht="15" customHeight="1" x14ac:dyDescent="0.2">
      <c r="B175" s="71"/>
      <c r="C175" s="50" t="s">
        <v>45</v>
      </c>
      <c r="D175" s="51"/>
      <c r="E175" s="52">
        <f>SUM(E173:E174)</f>
        <v>7908217.79</v>
      </c>
    </row>
    <row r="176" spans="1:5" ht="15" customHeight="1" x14ac:dyDescent="0.2"/>
    <row r="177" spans="1:5" ht="15" customHeight="1" x14ac:dyDescent="0.25">
      <c r="A177" s="37" t="s">
        <v>16</v>
      </c>
      <c r="B177" s="38"/>
      <c r="C177" s="38"/>
      <c r="D177" s="38"/>
      <c r="E177" s="38"/>
    </row>
    <row r="178" spans="1:5" ht="15" customHeight="1" x14ac:dyDescent="0.2">
      <c r="A178" s="39" t="s">
        <v>38</v>
      </c>
      <c r="B178" s="38"/>
      <c r="C178" s="38"/>
      <c r="D178" s="38"/>
      <c r="E178" s="40" t="s">
        <v>39</v>
      </c>
    </row>
    <row r="179" spans="1:5" ht="15" customHeight="1" x14ac:dyDescent="0.2"/>
    <row r="180" spans="1:5" ht="15" customHeight="1" x14ac:dyDescent="0.2">
      <c r="C180" s="42" t="s">
        <v>41</v>
      </c>
      <c r="D180" s="43" t="s">
        <v>42</v>
      </c>
      <c r="E180" s="44" t="s">
        <v>43</v>
      </c>
    </row>
    <row r="181" spans="1:5" ht="15" customHeight="1" x14ac:dyDescent="0.2">
      <c r="C181" s="139"/>
      <c r="D181" s="122" t="s">
        <v>134</v>
      </c>
      <c r="E181" s="96">
        <v>7908217.79</v>
      </c>
    </row>
    <row r="182" spans="1:5" ht="15" customHeight="1" x14ac:dyDescent="0.2">
      <c r="C182" s="50" t="s">
        <v>45</v>
      </c>
      <c r="D182" s="51"/>
      <c r="E182" s="52">
        <f>SUM(E181:E181)</f>
        <v>7908217.79</v>
      </c>
    </row>
    <row r="183" spans="1:5" ht="15" customHeight="1" x14ac:dyDescent="0.2"/>
    <row r="184" spans="1:5" ht="15" customHeight="1" x14ac:dyDescent="0.2"/>
    <row r="185" spans="1:5" ht="15" customHeight="1" x14ac:dyDescent="0.25">
      <c r="A185" s="35" t="s">
        <v>297</v>
      </c>
    </row>
    <row r="186" spans="1:5" ht="15" customHeight="1" x14ac:dyDescent="0.2">
      <c r="A186" s="219" t="s">
        <v>35</v>
      </c>
      <c r="B186" s="219"/>
      <c r="C186" s="219"/>
      <c r="D186" s="219"/>
      <c r="E186" s="219"/>
    </row>
    <row r="187" spans="1:5" ht="15" customHeight="1" x14ac:dyDescent="0.2">
      <c r="A187" s="219" t="s">
        <v>197</v>
      </c>
      <c r="B187" s="219"/>
      <c r="C187" s="219"/>
      <c r="D187" s="219"/>
      <c r="E187" s="219"/>
    </row>
    <row r="188" spans="1:5" ht="15" customHeight="1" x14ac:dyDescent="0.2">
      <c r="A188" s="221" t="s">
        <v>298</v>
      </c>
      <c r="B188" s="221"/>
      <c r="C188" s="221"/>
      <c r="D188" s="221"/>
      <c r="E188" s="221"/>
    </row>
    <row r="189" spans="1:5" ht="15" customHeight="1" x14ac:dyDescent="0.2">
      <c r="A189" s="221"/>
      <c r="B189" s="221"/>
      <c r="C189" s="221"/>
      <c r="D189" s="221"/>
      <c r="E189" s="221"/>
    </row>
    <row r="190" spans="1:5" ht="15" customHeight="1" x14ac:dyDescent="0.2">
      <c r="A190" s="221"/>
      <c r="B190" s="221"/>
      <c r="C190" s="221"/>
      <c r="D190" s="221"/>
      <c r="E190" s="221"/>
    </row>
    <row r="191" spans="1:5" ht="15" customHeight="1" x14ac:dyDescent="0.2">
      <c r="A191" s="221"/>
      <c r="B191" s="221"/>
      <c r="C191" s="221"/>
      <c r="D191" s="221"/>
      <c r="E191" s="221"/>
    </row>
    <row r="192" spans="1:5" ht="15" customHeight="1" x14ac:dyDescent="0.2">
      <c r="A192" s="221"/>
      <c r="B192" s="221"/>
      <c r="C192" s="221"/>
      <c r="D192" s="221"/>
      <c r="E192" s="221"/>
    </row>
    <row r="193" spans="1:5" ht="15" customHeight="1" x14ac:dyDescent="0.2">
      <c r="A193" s="221"/>
      <c r="B193" s="221"/>
      <c r="C193" s="221"/>
      <c r="D193" s="221"/>
      <c r="E193" s="221"/>
    </row>
    <row r="194" spans="1:5" ht="15" customHeight="1" x14ac:dyDescent="0.2">
      <c r="A194" s="221"/>
      <c r="B194" s="221"/>
      <c r="C194" s="221"/>
      <c r="D194" s="221"/>
      <c r="E194" s="221"/>
    </row>
    <row r="195" spans="1:5" ht="15" customHeight="1" x14ac:dyDescent="0.2">
      <c r="A195" s="221"/>
      <c r="B195" s="221"/>
      <c r="C195" s="221"/>
      <c r="D195" s="221"/>
      <c r="E195" s="221"/>
    </row>
    <row r="196" spans="1:5" ht="15" customHeight="1" x14ac:dyDescent="0.2">
      <c r="A196" s="163"/>
      <c r="B196" s="164"/>
      <c r="C196" s="163"/>
      <c r="D196" s="163"/>
      <c r="E196" s="163"/>
    </row>
    <row r="197" spans="1:5" ht="15" customHeight="1" x14ac:dyDescent="0.25">
      <c r="A197" s="54" t="s">
        <v>1</v>
      </c>
      <c r="B197" s="68"/>
      <c r="C197" s="55"/>
      <c r="D197" s="55"/>
      <c r="E197" s="55"/>
    </row>
    <row r="198" spans="1:5" ht="15" customHeight="1" x14ac:dyDescent="0.2">
      <c r="A198" s="56" t="s">
        <v>104</v>
      </c>
      <c r="B198" s="55"/>
      <c r="C198" s="55"/>
      <c r="D198" s="55"/>
      <c r="E198" s="92" t="s">
        <v>234</v>
      </c>
    </row>
    <row r="199" spans="1:5" ht="15" customHeight="1" x14ac:dyDescent="0.25">
      <c r="A199" s="53"/>
      <c r="B199" s="69"/>
      <c r="C199" s="38"/>
      <c r="D199" s="38"/>
      <c r="E199" s="41"/>
    </row>
    <row r="200" spans="1:5" ht="15" customHeight="1" x14ac:dyDescent="0.2">
      <c r="B200" s="42" t="s">
        <v>40</v>
      </c>
      <c r="C200" s="42" t="s">
        <v>41</v>
      </c>
      <c r="D200" s="43" t="s">
        <v>42</v>
      </c>
      <c r="E200" s="44" t="s">
        <v>43</v>
      </c>
    </row>
    <row r="201" spans="1:5" ht="15" customHeight="1" x14ac:dyDescent="0.2">
      <c r="B201" s="161">
        <v>107117968</v>
      </c>
      <c r="C201" s="46"/>
      <c r="D201" s="122" t="s">
        <v>162</v>
      </c>
      <c r="E201" s="96">
        <v>63801.35</v>
      </c>
    </row>
    <row r="202" spans="1:5" ht="15" customHeight="1" x14ac:dyDescent="0.2">
      <c r="B202" s="161">
        <v>107517969</v>
      </c>
      <c r="C202" s="46"/>
      <c r="D202" s="122" t="s">
        <v>162</v>
      </c>
      <c r="E202" s="96">
        <v>1276027.04</v>
      </c>
    </row>
    <row r="203" spans="1:5" ht="15" customHeight="1" x14ac:dyDescent="0.2">
      <c r="B203" s="71"/>
      <c r="C203" s="50" t="s">
        <v>45</v>
      </c>
      <c r="D203" s="51"/>
      <c r="E203" s="52">
        <f>SUM(E201:E202)</f>
        <v>1339828.3900000001</v>
      </c>
    </row>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37" t="s">
        <v>16</v>
      </c>
      <c r="B210" s="38"/>
      <c r="C210" s="38"/>
      <c r="D210" s="38"/>
      <c r="E210" s="38"/>
    </row>
    <row r="211" spans="1:5" ht="15" customHeight="1" x14ac:dyDescent="0.2">
      <c r="A211" s="39" t="s">
        <v>38</v>
      </c>
      <c r="B211" s="38"/>
      <c r="C211" s="38"/>
      <c r="D211" s="38"/>
      <c r="E211" s="40" t="s">
        <v>39</v>
      </c>
    </row>
    <row r="212" spans="1:5" ht="15" customHeight="1" x14ac:dyDescent="0.2"/>
    <row r="213" spans="1:5" ht="15" customHeight="1" x14ac:dyDescent="0.2">
      <c r="C213" s="42" t="s">
        <v>41</v>
      </c>
      <c r="D213" s="43" t="s">
        <v>42</v>
      </c>
      <c r="E213" s="44" t="s">
        <v>43</v>
      </c>
    </row>
    <row r="214" spans="1:5" ht="15" customHeight="1" x14ac:dyDescent="0.2">
      <c r="C214" s="139"/>
      <c r="D214" s="122" t="s">
        <v>134</v>
      </c>
      <c r="E214" s="96">
        <v>1339828.3899999999</v>
      </c>
    </row>
    <row r="215" spans="1:5" ht="15" customHeight="1" x14ac:dyDescent="0.2">
      <c r="C215" s="50" t="s">
        <v>45</v>
      </c>
      <c r="D215" s="51"/>
      <c r="E215" s="52">
        <f>SUM(E214:E214)</f>
        <v>1339828.3899999999</v>
      </c>
    </row>
    <row r="216" spans="1:5" ht="15" customHeight="1" x14ac:dyDescent="0.25">
      <c r="A216" s="35"/>
    </row>
    <row r="217" spans="1:5" ht="15" customHeight="1" x14ac:dyDescent="0.25">
      <c r="A217" s="35"/>
    </row>
    <row r="218" spans="1:5" ht="15" customHeight="1" x14ac:dyDescent="0.25">
      <c r="A218" s="35" t="s">
        <v>299</v>
      </c>
    </row>
    <row r="219" spans="1:5" ht="15" customHeight="1" x14ac:dyDescent="0.2">
      <c r="A219" s="220" t="s">
        <v>85</v>
      </c>
      <c r="B219" s="220"/>
      <c r="C219" s="220"/>
      <c r="D219" s="220"/>
      <c r="E219" s="220"/>
    </row>
    <row r="220" spans="1:5" ht="15" customHeight="1" x14ac:dyDescent="0.2">
      <c r="A220" s="219" t="s">
        <v>300</v>
      </c>
      <c r="B220" s="219"/>
      <c r="C220" s="219"/>
      <c r="D220" s="219"/>
      <c r="E220" s="219"/>
    </row>
    <row r="221" spans="1:5" ht="15" customHeight="1" x14ac:dyDescent="0.2">
      <c r="A221" s="221" t="s">
        <v>301</v>
      </c>
      <c r="B221" s="221"/>
      <c r="C221" s="221"/>
      <c r="D221" s="221"/>
      <c r="E221" s="221"/>
    </row>
    <row r="222" spans="1:5" ht="15" customHeight="1" x14ac:dyDescent="0.2">
      <c r="A222" s="221"/>
      <c r="B222" s="221"/>
      <c r="C222" s="221"/>
      <c r="D222" s="221"/>
      <c r="E222" s="221"/>
    </row>
    <row r="223" spans="1:5" ht="15" customHeight="1" x14ac:dyDescent="0.2">
      <c r="A223" s="221"/>
      <c r="B223" s="221"/>
      <c r="C223" s="221"/>
      <c r="D223" s="221"/>
      <c r="E223" s="221"/>
    </row>
    <row r="224" spans="1:5" ht="15" customHeight="1" x14ac:dyDescent="0.2">
      <c r="A224" s="221"/>
      <c r="B224" s="221"/>
      <c r="C224" s="221"/>
      <c r="D224" s="221"/>
      <c r="E224" s="221"/>
    </row>
    <row r="225" spans="1:5" ht="15" customHeight="1" x14ac:dyDescent="0.2">
      <c r="A225" s="221"/>
      <c r="B225" s="221"/>
      <c r="C225" s="221"/>
      <c r="D225" s="221"/>
      <c r="E225" s="221"/>
    </row>
    <row r="226" spans="1:5" ht="15" customHeight="1" x14ac:dyDescent="0.2">
      <c r="A226" s="221"/>
      <c r="B226" s="221"/>
      <c r="C226" s="221"/>
      <c r="D226" s="221"/>
      <c r="E226" s="221"/>
    </row>
    <row r="227" spans="1:5" ht="15" customHeight="1" x14ac:dyDescent="0.2">
      <c r="A227" s="221"/>
      <c r="B227" s="221"/>
      <c r="C227" s="221"/>
      <c r="D227" s="221"/>
      <c r="E227" s="221"/>
    </row>
    <row r="228" spans="1:5" ht="15" customHeight="1" x14ac:dyDescent="0.2">
      <c r="A228" s="221"/>
      <c r="B228" s="221"/>
      <c r="C228" s="221"/>
      <c r="D228" s="221"/>
      <c r="E228" s="221"/>
    </row>
    <row r="229" spans="1:5" ht="15" customHeight="1" x14ac:dyDescent="0.2"/>
    <row r="230" spans="1:5" ht="15" customHeight="1" x14ac:dyDescent="0.25">
      <c r="A230" s="54" t="s">
        <v>1</v>
      </c>
      <c r="B230" s="38"/>
      <c r="C230" s="38"/>
      <c r="D230" s="38"/>
      <c r="E230" s="38"/>
    </row>
    <row r="231" spans="1:5" ht="15" customHeight="1" x14ac:dyDescent="0.2">
      <c r="A231" s="157" t="s">
        <v>159</v>
      </c>
      <c r="B231" s="38"/>
      <c r="C231" s="38"/>
      <c r="D231" s="38"/>
      <c r="E231" s="40" t="s">
        <v>160</v>
      </c>
    </row>
    <row r="232" spans="1:5" ht="15" customHeight="1" x14ac:dyDescent="0.25">
      <c r="A232" s="37"/>
      <c r="B232" s="53"/>
      <c r="C232" s="38"/>
      <c r="D232" s="38"/>
      <c r="E232" s="41"/>
    </row>
    <row r="233" spans="1:5" ht="15" customHeight="1" x14ac:dyDescent="0.2">
      <c r="B233" s="42" t="s">
        <v>40</v>
      </c>
      <c r="C233" s="42" t="s">
        <v>41</v>
      </c>
      <c r="D233" s="43" t="s">
        <v>42</v>
      </c>
      <c r="E233" s="62" t="s">
        <v>43</v>
      </c>
    </row>
    <row r="234" spans="1:5" ht="15" customHeight="1" x14ac:dyDescent="0.2">
      <c r="B234" s="158">
        <v>60590003</v>
      </c>
      <c r="C234" s="64"/>
      <c r="D234" s="126" t="s">
        <v>64</v>
      </c>
      <c r="E234" s="123">
        <v>1104624.43</v>
      </c>
    </row>
    <row r="235" spans="1:5" ht="15" customHeight="1" x14ac:dyDescent="0.2">
      <c r="B235" s="158">
        <v>60190006</v>
      </c>
      <c r="C235" s="64"/>
      <c r="D235" s="126" t="s">
        <v>64</v>
      </c>
      <c r="E235" s="123">
        <v>194933.72</v>
      </c>
    </row>
    <row r="236" spans="1:5" ht="15" customHeight="1" x14ac:dyDescent="0.2">
      <c r="B236" s="70"/>
      <c r="C236" s="50" t="s">
        <v>45</v>
      </c>
      <c r="D236" s="51"/>
      <c r="E236" s="52">
        <f>SUM(E234:E235)</f>
        <v>1299558.1499999999</v>
      </c>
    </row>
    <row r="237" spans="1:5" ht="15" customHeight="1" x14ac:dyDescent="0.2"/>
    <row r="238" spans="1:5" ht="15" customHeight="1" x14ac:dyDescent="0.25">
      <c r="A238" s="37" t="s">
        <v>16</v>
      </c>
      <c r="B238" s="38"/>
      <c r="C238" s="38"/>
      <c r="D238" s="38"/>
      <c r="E238" s="38"/>
    </row>
    <row r="239" spans="1:5" ht="15" customHeight="1" x14ac:dyDescent="0.2">
      <c r="A239" s="157" t="s">
        <v>159</v>
      </c>
      <c r="B239" s="38"/>
      <c r="C239" s="38"/>
      <c r="D239" s="38"/>
      <c r="E239" s="40" t="s">
        <v>160</v>
      </c>
    </row>
    <row r="240" spans="1:5" ht="15" customHeight="1" x14ac:dyDescent="0.25">
      <c r="A240" s="37"/>
      <c r="B240" s="53"/>
      <c r="C240" s="38"/>
      <c r="D240" s="38"/>
      <c r="E240" s="41"/>
    </row>
    <row r="241" spans="1:5" ht="15" customHeight="1" x14ac:dyDescent="0.2">
      <c r="A241" s="159"/>
      <c r="B241" s="110"/>
      <c r="C241" s="42" t="s">
        <v>41</v>
      </c>
      <c r="D241" s="43" t="s">
        <v>48</v>
      </c>
      <c r="E241" s="62" t="s">
        <v>43</v>
      </c>
    </row>
    <row r="242" spans="1:5" ht="15" customHeight="1" x14ac:dyDescent="0.2">
      <c r="A242" s="160"/>
      <c r="B242" s="121"/>
      <c r="C242" s="64">
        <v>3780</v>
      </c>
      <c r="D242" s="65" t="s">
        <v>82</v>
      </c>
      <c r="E242" s="123">
        <f>1005117.05+177373.6+3825+675+45957.38+8110.12+49725+8775</f>
        <v>1299558.1500000001</v>
      </c>
    </row>
    <row r="243" spans="1:5" ht="15" customHeight="1" x14ac:dyDescent="0.2">
      <c r="A243" s="124"/>
      <c r="B243" s="66"/>
      <c r="C243" s="50" t="s">
        <v>45</v>
      </c>
      <c r="D243" s="51"/>
      <c r="E243" s="52">
        <f>SUM(E242:E242)</f>
        <v>1299558.1500000001</v>
      </c>
    </row>
    <row r="244" spans="1:5" ht="15" customHeight="1" x14ac:dyDescent="0.2"/>
    <row r="245" spans="1:5" ht="15" customHeight="1" x14ac:dyDescent="0.2"/>
    <row r="246" spans="1:5" ht="15" customHeight="1" x14ac:dyDescent="0.25">
      <c r="A246" s="35" t="s">
        <v>302</v>
      </c>
    </row>
    <row r="247" spans="1:5" ht="15" customHeight="1" x14ac:dyDescent="0.2">
      <c r="A247" s="219" t="s">
        <v>35</v>
      </c>
      <c r="B247" s="219"/>
      <c r="C247" s="219"/>
      <c r="D247" s="219"/>
      <c r="E247" s="219"/>
    </row>
    <row r="248" spans="1:5" ht="15" customHeight="1" x14ac:dyDescent="0.2">
      <c r="A248" s="219" t="s">
        <v>157</v>
      </c>
      <c r="B248" s="219"/>
      <c r="C248" s="219"/>
      <c r="D248" s="219"/>
      <c r="E248" s="219"/>
    </row>
    <row r="249" spans="1:5" ht="15" customHeight="1" x14ac:dyDescent="0.2">
      <c r="A249" s="221" t="s">
        <v>303</v>
      </c>
      <c r="B249" s="221"/>
      <c r="C249" s="221"/>
      <c r="D249" s="221"/>
      <c r="E249" s="221"/>
    </row>
    <row r="250" spans="1:5" ht="15" customHeight="1" x14ac:dyDescent="0.2">
      <c r="A250" s="221"/>
      <c r="B250" s="221"/>
      <c r="C250" s="221"/>
      <c r="D250" s="221"/>
      <c r="E250" s="221"/>
    </row>
    <row r="251" spans="1:5" ht="15" customHeight="1" x14ac:dyDescent="0.2">
      <c r="A251" s="221"/>
      <c r="B251" s="221"/>
      <c r="C251" s="221"/>
      <c r="D251" s="221"/>
      <c r="E251" s="221"/>
    </row>
    <row r="252" spans="1:5" ht="15" customHeight="1" x14ac:dyDescent="0.2">
      <c r="A252" s="221"/>
      <c r="B252" s="221"/>
      <c r="C252" s="221"/>
      <c r="D252" s="221"/>
      <c r="E252" s="221"/>
    </row>
    <row r="253" spans="1:5" ht="15" customHeight="1" x14ac:dyDescent="0.2">
      <c r="A253" s="221"/>
      <c r="B253" s="221"/>
      <c r="C253" s="221"/>
      <c r="D253" s="221"/>
      <c r="E253" s="221"/>
    </row>
    <row r="254" spans="1:5" ht="15" customHeight="1" x14ac:dyDescent="0.2">
      <c r="A254" s="221"/>
      <c r="B254" s="221"/>
      <c r="C254" s="221"/>
      <c r="D254" s="221"/>
      <c r="E254" s="221"/>
    </row>
    <row r="255" spans="1:5" ht="15" customHeight="1" x14ac:dyDescent="0.2">
      <c r="A255" s="221"/>
      <c r="B255" s="221"/>
      <c r="C255" s="221"/>
      <c r="D255" s="221"/>
      <c r="E255" s="221"/>
    </row>
    <row r="256" spans="1:5" ht="15" customHeight="1" x14ac:dyDescent="0.2">
      <c r="A256" s="221"/>
      <c r="B256" s="221"/>
      <c r="C256" s="221"/>
      <c r="D256" s="221"/>
      <c r="E256" s="221"/>
    </row>
    <row r="257" spans="1:5" ht="15" customHeight="1" x14ac:dyDescent="0.2">
      <c r="A257" s="221"/>
      <c r="B257" s="221"/>
      <c r="C257" s="221"/>
      <c r="D257" s="221"/>
      <c r="E257" s="221"/>
    </row>
    <row r="258" spans="1:5" ht="15" customHeight="1" x14ac:dyDescent="0.2">
      <c r="A258" s="221"/>
      <c r="B258" s="221"/>
      <c r="C258" s="221"/>
      <c r="D258" s="221"/>
      <c r="E258" s="221"/>
    </row>
    <row r="259" spans="1:5" ht="15" customHeight="1" x14ac:dyDescent="0.2"/>
    <row r="260" spans="1:5" ht="15" customHeight="1" x14ac:dyDescent="0.2"/>
    <row r="261" spans="1:5" ht="15" customHeight="1" x14ac:dyDescent="0.2"/>
    <row r="262" spans="1:5" ht="15" customHeight="1" x14ac:dyDescent="0.25">
      <c r="A262" s="54" t="s">
        <v>1</v>
      </c>
      <c r="B262" s="55"/>
      <c r="C262" s="55"/>
      <c r="D262" s="55"/>
      <c r="E262" s="55"/>
    </row>
    <row r="263" spans="1:5" ht="15" customHeight="1" x14ac:dyDescent="0.2">
      <c r="A263" s="56" t="s">
        <v>159</v>
      </c>
      <c r="B263" s="38"/>
      <c r="C263" s="38"/>
      <c r="D263" s="38"/>
      <c r="E263" s="92" t="s">
        <v>279</v>
      </c>
    </row>
    <row r="264" spans="1:5" ht="15" customHeight="1" x14ac:dyDescent="0.25">
      <c r="A264" s="53"/>
      <c r="B264" s="37"/>
      <c r="C264" s="38"/>
      <c r="D264" s="38"/>
      <c r="E264" s="41"/>
    </row>
    <row r="265" spans="1:5" ht="15" customHeight="1" x14ac:dyDescent="0.2">
      <c r="B265" s="42" t="s">
        <v>40</v>
      </c>
      <c r="C265" s="42" t="s">
        <v>41</v>
      </c>
      <c r="D265" s="43" t="s">
        <v>42</v>
      </c>
      <c r="E265" s="44" t="s">
        <v>43</v>
      </c>
    </row>
    <row r="266" spans="1:5" ht="15" customHeight="1" x14ac:dyDescent="0.2">
      <c r="B266" s="158">
        <v>103533062</v>
      </c>
      <c r="C266" s="46"/>
      <c r="D266" s="122" t="s">
        <v>44</v>
      </c>
      <c r="E266" s="96">
        <f>2513271.03+452388.79</f>
        <v>2965659.82</v>
      </c>
    </row>
    <row r="267" spans="1:5" ht="15" customHeight="1" x14ac:dyDescent="0.2">
      <c r="B267" s="71"/>
      <c r="C267" s="50" t="s">
        <v>45</v>
      </c>
      <c r="D267" s="51"/>
      <c r="E267" s="52">
        <f>SUM(E266:E266)</f>
        <v>2965659.82</v>
      </c>
    </row>
    <row r="268" spans="1:5" ht="15" customHeight="1" x14ac:dyDescent="0.2"/>
    <row r="269" spans="1:5" ht="15" customHeight="1" x14ac:dyDescent="0.25">
      <c r="A269" s="54" t="s">
        <v>16</v>
      </c>
      <c r="B269" s="55"/>
      <c r="C269" s="55"/>
      <c r="D269" s="53"/>
      <c r="E269" s="53"/>
    </row>
    <row r="270" spans="1:5" ht="15" customHeight="1" x14ac:dyDescent="0.2">
      <c r="A270" s="56" t="s">
        <v>159</v>
      </c>
      <c r="B270" s="38"/>
      <c r="C270" s="38"/>
      <c r="D270" s="38"/>
      <c r="E270" s="40" t="s">
        <v>279</v>
      </c>
    </row>
    <row r="271" spans="1:5" ht="15" customHeight="1" x14ac:dyDescent="0.25">
      <c r="A271" s="37"/>
      <c r="B271" s="38"/>
      <c r="C271" s="38"/>
      <c r="D271" s="38"/>
      <c r="E271" s="53"/>
    </row>
    <row r="272" spans="1:5" ht="15" customHeight="1" x14ac:dyDescent="0.25">
      <c r="A272" s="37"/>
      <c r="B272" s="38"/>
      <c r="C272" s="42" t="s">
        <v>41</v>
      </c>
      <c r="D272" s="73" t="s">
        <v>48</v>
      </c>
      <c r="E272" s="62" t="s">
        <v>43</v>
      </c>
    </row>
    <row r="273" spans="1:5" ht="15" customHeight="1" x14ac:dyDescent="0.25">
      <c r="A273" s="37"/>
      <c r="B273" s="38"/>
      <c r="C273" s="86">
        <v>3636</v>
      </c>
      <c r="D273" s="65" t="s">
        <v>49</v>
      </c>
      <c r="E273" s="166">
        <f>160000+39680+14400+143000+35464+12870</f>
        <v>405414</v>
      </c>
    </row>
    <row r="274" spans="1:5" ht="15" customHeight="1" x14ac:dyDescent="0.25">
      <c r="A274" s="37"/>
      <c r="B274" s="38"/>
      <c r="C274" s="86">
        <v>3636</v>
      </c>
      <c r="D274" s="65" t="s">
        <v>82</v>
      </c>
      <c r="E274" s="166">
        <f>31828.61+18000</f>
        <v>49828.61</v>
      </c>
    </row>
    <row r="275" spans="1:5" ht="15" customHeight="1" x14ac:dyDescent="0.25">
      <c r="A275" s="37"/>
      <c r="B275" s="38"/>
      <c r="C275" s="86">
        <v>3636</v>
      </c>
      <c r="D275" s="65" t="s">
        <v>123</v>
      </c>
      <c r="E275" s="166">
        <f>10000+16764.84</f>
        <v>26764.84</v>
      </c>
    </row>
    <row r="276" spans="1:5" ht="15" customHeight="1" x14ac:dyDescent="0.25">
      <c r="A276" s="37"/>
      <c r="B276" s="38"/>
      <c r="C276" s="86">
        <v>2125</v>
      </c>
      <c r="D276" s="122" t="s">
        <v>163</v>
      </c>
      <c r="E276" s="166">
        <f>1777362.43+244289.94</f>
        <v>2021652.3699999999</v>
      </c>
    </row>
    <row r="277" spans="1:5" ht="15" customHeight="1" x14ac:dyDescent="0.25">
      <c r="A277" s="37"/>
      <c r="B277" s="38"/>
      <c r="C277" s="86">
        <v>2125</v>
      </c>
      <c r="D277" s="122" t="s">
        <v>163</v>
      </c>
      <c r="E277" s="166">
        <v>462000</v>
      </c>
    </row>
    <row r="278" spans="1:5" ht="15" customHeight="1" x14ac:dyDescent="0.25">
      <c r="A278" s="37"/>
      <c r="B278" s="38"/>
      <c r="C278" s="50" t="s">
        <v>45</v>
      </c>
      <c r="D278" s="51"/>
      <c r="E278" s="52">
        <f>SUM(E273:E277)</f>
        <v>2965659.82</v>
      </c>
    </row>
    <row r="279" spans="1:5" ht="15" customHeight="1" x14ac:dyDescent="0.2"/>
    <row r="280" spans="1:5" ht="15" customHeight="1" x14ac:dyDescent="0.2"/>
    <row r="281" spans="1:5" ht="15" customHeight="1" x14ac:dyDescent="0.25">
      <c r="A281" s="35" t="s">
        <v>304</v>
      </c>
    </row>
    <row r="282" spans="1:5" ht="15" customHeight="1" x14ac:dyDescent="0.2">
      <c r="A282" s="220" t="s">
        <v>85</v>
      </c>
      <c r="B282" s="220"/>
      <c r="C282" s="220"/>
      <c r="D282" s="220"/>
      <c r="E282" s="220"/>
    </row>
    <row r="283" spans="1:5" ht="15" customHeight="1" x14ac:dyDescent="0.2">
      <c r="A283" s="221" t="s">
        <v>305</v>
      </c>
      <c r="B283" s="221"/>
      <c r="C283" s="221"/>
      <c r="D283" s="221"/>
      <c r="E283" s="221"/>
    </row>
    <row r="284" spans="1:5" ht="15" customHeight="1" x14ac:dyDescent="0.2">
      <c r="A284" s="221"/>
      <c r="B284" s="221"/>
      <c r="C284" s="221"/>
      <c r="D284" s="221"/>
      <c r="E284" s="221"/>
    </row>
    <row r="285" spans="1:5" ht="15" customHeight="1" x14ac:dyDescent="0.2">
      <c r="A285" s="221"/>
      <c r="B285" s="221"/>
      <c r="C285" s="221"/>
      <c r="D285" s="221"/>
      <c r="E285" s="221"/>
    </row>
    <row r="286" spans="1:5" ht="15" customHeight="1" x14ac:dyDescent="0.2">
      <c r="A286" s="221"/>
      <c r="B286" s="221"/>
      <c r="C286" s="221"/>
      <c r="D286" s="221"/>
      <c r="E286" s="221"/>
    </row>
    <row r="287" spans="1:5" ht="15" customHeight="1" x14ac:dyDescent="0.2">
      <c r="A287" s="221"/>
      <c r="B287" s="221"/>
      <c r="C287" s="221"/>
      <c r="D287" s="221"/>
      <c r="E287" s="221"/>
    </row>
    <row r="288" spans="1:5" ht="15" customHeight="1" x14ac:dyDescent="0.2">
      <c r="A288" s="221"/>
      <c r="B288" s="221"/>
      <c r="C288" s="221"/>
      <c r="D288" s="221"/>
      <c r="E288" s="221"/>
    </row>
    <row r="289" spans="1:5" ht="15" customHeight="1" x14ac:dyDescent="0.2">
      <c r="A289" s="221"/>
      <c r="B289" s="221"/>
      <c r="C289" s="221"/>
      <c r="D289" s="221"/>
      <c r="E289" s="221"/>
    </row>
    <row r="290" spans="1:5" ht="15" customHeight="1" x14ac:dyDescent="0.2">
      <c r="A290" s="221"/>
      <c r="B290" s="221"/>
      <c r="C290" s="221"/>
      <c r="D290" s="221"/>
      <c r="E290" s="221"/>
    </row>
    <row r="291" spans="1:5" ht="15" customHeight="1" x14ac:dyDescent="0.2">
      <c r="A291" s="221"/>
      <c r="B291" s="221"/>
      <c r="C291" s="221"/>
      <c r="D291" s="221"/>
      <c r="E291" s="221"/>
    </row>
    <row r="292" spans="1:5" ht="15" customHeight="1" x14ac:dyDescent="0.2"/>
    <row r="293" spans="1:5" ht="15" customHeight="1" x14ac:dyDescent="0.25">
      <c r="A293" s="54" t="s">
        <v>1</v>
      </c>
      <c r="B293" s="38"/>
      <c r="C293" s="38"/>
      <c r="D293" s="38"/>
      <c r="E293" s="38"/>
    </row>
    <row r="294" spans="1:5" ht="15" customHeight="1" x14ac:dyDescent="0.2">
      <c r="A294" s="56" t="s">
        <v>53</v>
      </c>
      <c r="B294" s="38"/>
      <c r="C294" s="38"/>
      <c r="D294" s="38"/>
      <c r="E294" s="40" t="s">
        <v>54</v>
      </c>
    </row>
    <row r="295" spans="1:5" ht="15" customHeight="1" x14ac:dyDescent="0.25">
      <c r="A295" s="37"/>
      <c r="B295" s="53"/>
      <c r="C295" s="38"/>
      <c r="D295" s="38"/>
      <c r="E295" s="41"/>
    </row>
    <row r="296" spans="1:5" ht="15" customHeight="1" x14ac:dyDescent="0.2">
      <c r="A296" s="61"/>
      <c r="B296" s="110"/>
      <c r="C296" s="42" t="s">
        <v>41</v>
      </c>
      <c r="D296" s="43" t="s">
        <v>42</v>
      </c>
      <c r="E296" s="44" t="s">
        <v>43</v>
      </c>
    </row>
    <row r="297" spans="1:5" ht="15" customHeight="1" x14ac:dyDescent="0.2">
      <c r="A297" s="101"/>
      <c r="B297" s="121"/>
      <c r="C297" s="64">
        <v>6402</v>
      </c>
      <c r="D297" s="122" t="s">
        <v>87</v>
      </c>
      <c r="E297" s="123">
        <v>28843</v>
      </c>
    </row>
    <row r="298" spans="1:5" ht="15" customHeight="1" x14ac:dyDescent="0.2">
      <c r="A298" s="101"/>
      <c r="B298" s="124"/>
      <c r="C298" s="50" t="s">
        <v>45</v>
      </c>
      <c r="D298" s="51"/>
      <c r="E298" s="52">
        <f>SUM(E297:E297)</f>
        <v>28843</v>
      </c>
    </row>
    <row r="299" spans="1:5" ht="15" customHeight="1" x14ac:dyDescent="0.25">
      <c r="A299" s="35"/>
    </row>
    <row r="300" spans="1:5" ht="15" customHeight="1" x14ac:dyDescent="0.25">
      <c r="A300" s="54" t="s">
        <v>16</v>
      </c>
      <c r="B300" s="55"/>
      <c r="C300" s="55"/>
      <c r="D300" s="53"/>
      <c r="E300" s="53"/>
    </row>
    <row r="301" spans="1:5" ht="15" customHeight="1" x14ac:dyDescent="0.2">
      <c r="A301" s="56" t="s">
        <v>53</v>
      </c>
      <c r="B301" s="38"/>
      <c r="C301" s="38"/>
      <c r="D301" s="38"/>
      <c r="E301" s="40" t="s">
        <v>54</v>
      </c>
    </row>
    <row r="302" spans="1:5" ht="15" customHeight="1" x14ac:dyDescent="0.2">
      <c r="A302" s="58"/>
      <c r="B302" s="59"/>
      <c r="C302" s="55"/>
      <c r="D302" s="58"/>
      <c r="E302" s="60"/>
    </row>
    <row r="303" spans="1:5" ht="15" customHeight="1" x14ac:dyDescent="0.2">
      <c r="A303" s="61"/>
      <c r="B303" s="61"/>
      <c r="C303" s="62" t="s">
        <v>41</v>
      </c>
      <c r="D303" s="73" t="s">
        <v>48</v>
      </c>
      <c r="E303" s="62" t="s">
        <v>43</v>
      </c>
    </row>
    <row r="304" spans="1:5" ht="15" customHeight="1" x14ac:dyDescent="0.2">
      <c r="A304" s="101"/>
      <c r="B304" s="125"/>
      <c r="C304" s="86">
        <v>6402</v>
      </c>
      <c r="D304" s="126" t="s">
        <v>73</v>
      </c>
      <c r="E304" s="123">
        <f>25467+3376</f>
        <v>28843</v>
      </c>
    </row>
    <row r="305" spans="1:5" ht="15" customHeight="1" x14ac:dyDescent="0.2">
      <c r="A305" s="101"/>
      <c r="B305" s="125"/>
      <c r="C305" s="77" t="s">
        <v>45</v>
      </c>
      <c r="D305" s="78"/>
      <c r="E305" s="79">
        <f>SUM(E304:E304)</f>
        <v>28843</v>
      </c>
    </row>
    <row r="306" spans="1:5" ht="15" customHeight="1" x14ac:dyDescent="0.2"/>
    <row r="307" spans="1:5" ht="15" customHeight="1" x14ac:dyDescent="0.2"/>
    <row r="308" spans="1:5" ht="15" customHeight="1" x14ac:dyDescent="0.2"/>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5" t="s">
        <v>306</v>
      </c>
    </row>
    <row r="315" spans="1:5" ht="15" customHeight="1" x14ac:dyDescent="0.2">
      <c r="A315" s="219" t="s">
        <v>35</v>
      </c>
      <c r="B315" s="219"/>
      <c r="C315" s="219"/>
      <c r="D315" s="219"/>
      <c r="E315" s="219"/>
    </row>
    <row r="316" spans="1:5" ht="15" customHeight="1" x14ac:dyDescent="0.2">
      <c r="A316" s="216" t="s">
        <v>307</v>
      </c>
      <c r="B316" s="216"/>
      <c r="C316" s="216"/>
      <c r="D316" s="216"/>
      <c r="E316" s="216"/>
    </row>
    <row r="317" spans="1:5" ht="15" customHeight="1" x14ac:dyDescent="0.2">
      <c r="A317" s="216"/>
      <c r="B317" s="216"/>
      <c r="C317" s="216"/>
      <c r="D317" s="216"/>
      <c r="E317" s="216"/>
    </row>
    <row r="318" spans="1:5" ht="15" customHeight="1" x14ac:dyDescent="0.2">
      <c r="A318" s="216"/>
      <c r="B318" s="216"/>
      <c r="C318" s="216"/>
      <c r="D318" s="216"/>
      <c r="E318" s="216"/>
    </row>
    <row r="319" spans="1:5" ht="15" customHeight="1" x14ac:dyDescent="0.2">
      <c r="A319" s="216"/>
      <c r="B319" s="216"/>
      <c r="C319" s="216"/>
      <c r="D319" s="216"/>
      <c r="E319" s="216"/>
    </row>
    <row r="320" spans="1:5" ht="15" customHeight="1" x14ac:dyDescent="0.2">
      <c r="A320" s="216"/>
      <c r="B320" s="216"/>
      <c r="C320" s="216"/>
      <c r="D320" s="216"/>
      <c r="E320" s="216"/>
    </row>
    <row r="321" spans="1:5" ht="15" customHeight="1" x14ac:dyDescent="0.2">
      <c r="A321" s="216"/>
      <c r="B321" s="216"/>
      <c r="C321" s="216"/>
      <c r="D321" s="216"/>
      <c r="E321" s="216"/>
    </row>
    <row r="322" spans="1:5" ht="15" customHeight="1" x14ac:dyDescent="0.2">
      <c r="A322" s="216"/>
      <c r="B322" s="216"/>
      <c r="C322" s="216"/>
      <c r="D322" s="216"/>
      <c r="E322" s="216"/>
    </row>
    <row r="323" spans="1:5" ht="15" customHeight="1" x14ac:dyDescent="0.2">
      <c r="A323" s="216"/>
      <c r="B323" s="216"/>
      <c r="C323" s="216"/>
      <c r="D323" s="216"/>
      <c r="E323" s="216"/>
    </row>
    <row r="324" spans="1:5" ht="15" customHeight="1" x14ac:dyDescent="0.2"/>
    <row r="325" spans="1:5" ht="15" customHeight="1" x14ac:dyDescent="0.25">
      <c r="A325" s="37" t="s">
        <v>1</v>
      </c>
      <c r="B325" s="38"/>
      <c r="C325" s="38"/>
      <c r="D325" s="38"/>
      <c r="E325" s="38"/>
    </row>
    <row r="326" spans="1:5" ht="15" customHeight="1" x14ac:dyDescent="0.2">
      <c r="A326" s="157" t="s">
        <v>159</v>
      </c>
      <c r="B326" s="55"/>
      <c r="C326" s="55"/>
      <c r="D326" s="55"/>
      <c r="E326" s="92" t="s">
        <v>160</v>
      </c>
    </row>
    <row r="327" spans="1:5" ht="15" customHeight="1" x14ac:dyDescent="0.25">
      <c r="A327" s="53"/>
      <c r="B327" s="37"/>
      <c r="C327" s="38"/>
      <c r="D327" s="38"/>
      <c r="E327" s="41"/>
    </row>
    <row r="328" spans="1:5" ht="15" customHeight="1" x14ac:dyDescent="0.2">
      <c r="B328" s="61"/>
      <c r="C328" s="42" t="s">
        <v>41</v>
      </c>
      <c r="D328" s="188" t="s">
        <v>42</v>
      </c>
      <c r="E328" s="44" t="s">
        <v>43</v>
      </c>
    </row>
    <row r="329" spans="1:5" ht="15" customHeight="1" x14ac:dyDescent="0.2">
      <c r="B329" s="101"/>
      <c r="C329" s="86">
        <v>6402</v>
      </c>
      <c r="D329" s="191" t="s">
        <v>87</v>
      </c>
      <c r="E329" s="123">
        <f>463457.4+3863751.15</f>
        <v>4327208.55</v>
      </c>
    </row>
    <row r="330" spans="1:5" ht="15" customHeight="1" x14ac:dyDescent="0.2">
      <c r="B330" s="104"/>
      <c r="C330" s="50" t="s">
        <v>45</v>
      </c>
      <c r="D330" s="51"/>
      <c r="E330" s="52">
        <f>SUM(E329:E329)</f>
        <v>4327208.55</v>
      </c>
    </row>
    <row r="331" spans="1:5" ht="15" customHeight="1" x14ac:dyDescent="0.2"/>
    <row r="332" spans="1:5" ht="15" customHeight="1" x14ac:dyDescent="0.25">
      <c r="A332" s="54" t="s">
        <v>16</v>
      </c>
    </row>
    <row r="333" spans="1:5" ht="15" customHeight="1" x14ac:dyDescent="0.2">
      <c r="A333" s="157" t="s">
        <v>159</v>
      </c>
      <c r="B333" s="55"/>
      <c r="C333" s="55"/>
      <c r="D333" s="55"/>
      <c r="E333" s="92" t="s">
        <v>160</v>
      </c>
    </row>
    <row r="334" spans="1:5" ht="15" customHeight="1" x14ac:dyDescent="0.2"/>
    <row r="335" spans="1:5" ht="15" customHeight="1" x14ac:dyDescent="0.2">
      <c r="C335" s="62" t="s">
        <v>41</v>
      </c>
      <c r="D335" s="73" t="s">
        <v>48</v>
      </c>
      <c r="E335" s="62" t="s">
        <v>43</v>
      </c>
    </row>
    <row r="336" spans="1:5" ht="15" customHeight="1" x14ac:dyDescent="0.2">
      <c r="C336" s="86">
        <v>3141</v>
      </c>
      <c r="D336" s="126" t="s">
        <v>73</v>
      </c>
      <c r="E336" s="96">
        <f>-42424.53-240405.57</f>
        <v>-282830.09999999998</v>
      </c>
    </row>
    <row r="337" spans="1:5" ht="15" customHeight="1" x14ac:dyDescent="0.2">
      <c r="C337" s="86">
        <v>6402</v>
      </c>
      <c r="D337" s="126" t="s">
        <v>73</v>
      </c>
      <c r="E337" s="96">
        <f>282830.1+4327208.55</f>
        <v>4610038.6499999994</v>
      </c>
    </row>
    <row r="338" spans="1:5" ht="15" customHeight="1" x14ac:dyDescent="0.2">
      <c r="C338" s="77" t="s">
        <v>45</v>
      </c>
      <c r="D338" s="78"/>
      <c r="E338" s="79">
        <f>SUM(E336:E337)</f>
        <v>4327208.55</v>
      </c>
    </row>
    <row r="339" spans="1:5" ht="15" customHeight="1" x14ac:dyDescent="0.2">
      <c r="C339" s="206"/>
      <c r="D339" s="207"/>
      <c r="E339" s="208"/>
    </row>
    <row r="340" spans="1:5" ht="15" customHeight="1" x14ac:dyDescent="0.2">
      <c r="C340" s="206"/>
      <c r="D340" s="207"/>
      <c r="E340" s="208"/>
    </row>
    <row r="341" spans="1:5" ht="15" customHeight="1" x14ac:dyDescent="0.25">
      <c r="A341" s="35" t="s">
        <v>308</v>
      </c>
    </row>
    <row r="342" spans="1:5" ht="15" customHeight="1" x14ac:dyDescent="0.2">
      <c r="A342" s="220" t="s">
        <v>309</v>
      </c>
      <c r="B342" s="220"/>
      <c r="C342" s="220"/>
      <c r="D342" s="220"/>
      <c r="E342" s="220"/>
    </row>
    <row r="343" spans="1:5" ht="15" customHeight="1" x14ac:dyDescent="0.2">
      <c r="A343" s="220"/>
      <c r="B343" s="220"/>
      <c r="C343" s="220"/>
      <c r="D343" s="220"/>
      <c r="E343" s="220"/>
    </row>
    <row r="344" spans="1:5" ht="15" customHeight="1" x14ac:dyDescent="0.2">
      <c r="A344" s="216" t="s">
        <v>310</v>
      </c>
      <c r="B344" s="216"/>
      <c r="C344" s="216"/>
      <c r="D344" s="216"/>
      <c r="E344" s="216"/>
    </row>
    <row r="345" spans="1:5" ht="15" customHeight="1" x14ac:dyDescent="0.2">
      <c r="A345" s="216"/>
      <c r="B345" s="216"/>
      <c r="C345" s="216"/>
      <c r="D345" s="216"/>
      <c r="E345" s="216"/>
    </row>
    <row r="346" spans="1:5" ht="15" customHeight="1" x14ac:dyDescent="0.2">
      <c r="A346" s="216"/>
      <c r="B346" s="216"/>
      <c r="C346" s="216"/>
      <c r="D346" s="216"/>
      <c r="E346" s="216"/>
    </row>
    <row r="347" spans="1:5" ht="15" customHeight="1" x14ac:dyDescent="0.2">
      <c r="A347" s="216"/>
      <c r="B347" s="216"/>
      <c r="C347" s="216"/>
      <c r="D347" s="216"/>
      <c r="E347" s="216"/>
    </row>
    <row r="348" spans="1:5" ht="15" customHeight="1" x14ac:dyDescent="0.2">
      <c r="A348" s="216"/>
      <c r="B348" s="216"/>
      <c r="C348" s="216"/>
      <c r="D348" s="216"/>
      <c r="E348" s="216"/>
    </row>
    <row r="349" spans="1:5" ht="15" customHeight="1" x14ac:dyDescent="0.2">
      <c r="A349" s="216"/>
      <c r="B349" s="216"/>
      <c r="C349" s="216"/>
      <c r="D349" s="216"/>
      <c r="E349" s="216"/>
    </row>
    <row r="350" spans="1:5" ht="15" customHeight="1" x14ac:dyDescent="0.2">
      <c r="A350" s="216"/>
      <c r="B350" s="216"/>
      <c r="C350" s="216"/>
      <c r="D350" s="216"/>
      <c r="E350" s="216"/>
    </row>
    <row r="351" spans="1:5" ht="15" customHeight="1" x14ac:dyDescent="0.2">
      <c r="A351" s="216"/>
      <c r="B351" s="216"/>
      <c r="C351" s="216"/>
      <c r="D351" s="216"/>
      <c r="E351" s="216"/>
    </row>
    <row r="352" spans="1:5" ht="15" customHeight="1" x14ac:dyDescent="0.2">
      <c r="A352" s="216"/>
      <c r="B352" s="216"/>
      <c r="C352" s="216"/>
      <c r="D352" s="216"/>
      <c r="E352" s="216"/>
    </row>
    <row r="353" spans="1:5" ht="15" customHeight="1" x14ac:dyDescent="0.2">
      <c r="A353" s="216"/>
      <c r="B353" s="216"/>
      <c r="C353" s="216"/>
      <c r="D353" s="216"/>
      <c r="E353" s="216"/>
    </row>
    <row r="354" spans="1:5" ht="15" customHeight="1" x14ac:dyDescent="0.2">
      <c r="A354" s="216"/>
      <c r="B354" s="216"/>
      <c r="C354" s="216"/>
      <c r="D354" s="216"/>
      <c r="E354" s="216"/>
    </row>
    <row r="355" spans="1:5" ht="15" customHeight="1" x14ac:dyDescent="0.2">
      <c r="A355" s="216"/>
      <c r="B355" s="216"/>
      <c r="C355" s="216"/>
      <c r="D355" s="216"/>
      <c r="E355" s="216"/>
    </row>
    <row r="356" spans="1:5" ht="15" customHeight="1" x14ac:dyDescent="0.2">
      <c r="A356" s="216"/>
      <c r="B356" s="216"/>
      <c r="C356" s="216"/>
      <c r="D356" s="216"/>
      <c r="E356" s="216"/>
    </row>
    <row r="357" spans="1:5" ht="15" customHeight="1" x14ac:dyDescent="0.2">
      <c r="A357" s="216"/>
      <c r="B357" s="216"/>
      <c r="C357" s="216"/>
      <c r="D357" s="216"/>
      <c r="E357" s="216"/>
    </row>
    <row r="358" spans="1:5" ht="15" customHeight="1" x14ac:dyDescent="0.2">
      <c r="A358" s="174"/>
      <c r="B358" s="174"/>
      <c r="C358" s="174"/>
      <c r="D358" s="174"/>
      <c r="E358" s="174"/>
    </row>
    <row r="359" spans="1:5" ht="15" customHeight="1" x14ac:dyDescent="0.2">
      <c r="A359" s="174"/>
      <c r="B359" s="174"/>
      <c r="C359" s="174"/>
      <c r="D359" s="174"/>
      <c r="E359" s="174"/>
    </row>
    <row r="360" spans="1:5" ht="15" customHeight="1" x14ac:dyDescent="0.2">
      <c r="A360" s="174"/>
      <c r="B360" s="174"/>
      <c r="C360" s="174"/>
      <c r="D360" s="174"/>
      <c r="E360" s="174"/>
    </row>
    <row r="361" spans="1:5" ht="15" customHeight="1" x14ac:dyDescent="0.2">
      <c r="A361" s="174"/>
      <c r="B361" s="174"/>
      <c r="C361" s="174"/>
      <c r="D361" s="174"/>
      <c r="E361" s="174"/>
    </row>
    <row r="362" spans="1:5" ht="15" customHeight="1" x14ac:dyDescent="0.2">
      <c r="A362" s="174"/>
      <c r="B362" s="174"/>
      <c r="C362" s="174"/>
      <c r="D362" s="174"/>
      <c r="E362" s="174"/>
    </row>
    <row r="363" spans="1:5" ht="15" customHeight="1" x14ac:dyDescent="0.2">
      <c r="A363" s="174"/>
      <c r="B363" s="174"/>
      <c r="C363" s="174"/>
      <c r="D363" s="174"/>
      <c r="E363" s="174"/>
    </row>
    <row r="364" spans="1:5" ht="15" customHeight="1" x14ac:dyDescent="0.2">
      <c r="A364" s="174"/>
      <c r="B364" s="174"/>
      <c r="C364" s="174"/>
      <c r="D364" s="174"/>
      <c r="E364" s="174"/>
    </row>
    <row r="365" spans="1:5" ht="15" customHeight="1" x14ac:dyDescent="0.2">
      <c r="A365" s="174"/>
      <c r="B365" s="174"/>
      <c r="C365" s="174"/>
      <c r="D365" s="174"/>
      <c r="E365" s="174"/>
    </row>
    <row r="366" spans="1:5" ht="15" customHeight="1" x14ac:dyDescent="0.25">
      <c r="A366" s="54" t="s">
        <v>1</v>
      </c>
      <c r="B366" s="55"/>
      <c r="C366" s="55"/>
      <c r="D366" s="55"/>
      <c r="E366" s="55"/>
    </row>
    <row r="367" spans="1:5" ht="15" customHeight="1" x14ac:dyDescent="0.2">
      <c r="A367" s="39" t="s">
        <v>38</v>
      </c>
      <c r="B367" s="38"/>
      <c r="C367" s="38"/>
      <c r="D367" s="38"/>
      <c r="E367" s="40" t="s">
        <v>39</v>
      </c>
    </row>
    <row r="368" spans="1:5" ht="15" customHeight="1" x14ac:dyDescent="0.25">
      <c r="A368" s="58"/>
      <c r="B368" s="54"/>
      <c r="C368" s="55"/>
      <c r="D368" s="55"/>
      <c r="E368" s="94"/>
    </row>
    <row r="369" spans="1:5" ht="15" customHeight="1" x14ac:dyDescent="0.2">
      <c r="B369" s="62" t="s">
        <v>40</v>
      </c>
      <c r="C369" s="62" t="s">
        <v>41</v>
      </c>
      <c r="D369" s="95" t="s">
        <v>42</v>
      </c>
      <c r="E369" s="44" t="s">
        <v>43</v>
      </c>
    </row>
    <row r="370" spans="1:5" ht="15" customHeight="1" x14ac:dyDescent="0.2">
      <c r="B370" s="81">
        <v>35442</v>
      </c>
      <c r="C370" s="74"/>
      <c r="D370" s="47" t="s">
        <v>44</v>
      </c>
      <c r="E370" s="96">
        <v>-5219236.72</v>
      </c>
    </row>
    <row r="371" spans="1:5" ht="15" customHeight="1" x14ac:dyDescent="0.2">
      <c r="B371" s="81">
        <v>35442</v>
      </c>
      <c r="C371" s="74"/>
      <c r="D371" s="108" t="s">
        <v>44</v>
      </c>
      <c r="E371" s="96">
        <v>-27338392.620000001</v>
      </c>
    </row>
    <row r="372" spans="1:5" ht="15" customHeight="1" x14ac:dyDescent="0.2">
      <c r="B372" s="81">
        <v>35025</v>
      </c>
      <c r="C372" s="74"/>
      <c r="D372" s="108" t="s">
        <v>44</v>
      </c>
      <c r="E372" s="96">
        <v>5219236.72</v>
      </c>
    </row>
    <row r="373" spans="1:5" ht="15" customHeight="1" x14ac:dyDescent="0.2">
      <c r="B373" s="81">
        <v>35025</v>
      </c>
      <c r="C373" s="74"/>
      <c r="D373" s="108" t="s">
        <v>44</v>
      </c>
      <c r="E373" s="96">
        <v>27338392.620000001</v>
      </c>
    </row>
    <row r="374" spans="1:5" ht="15" customHeight="1" x14ac:dyDescent="0.2">
      <c r="B374" s="76"/>
      <c r="C374" s="77" t="s">
        <v>45</v>
      </c>
      <c r="D374" s="97"/>
      <c r="E374" s="98">
        <f>SUM(E370:E373)</f>
        <v>0</v>
      </c>
    </row>
    <row r="375" spans="1:5" ht="15" customHeight="1" x14ac:dyDescent="0.2"/>
    <row r="376" spans="1:5" ht="15" customHeight="1" x14ac:dyDescent="0.25">
      <c r="A376" s="54" t="s">
        <v>16</v>
      </c>
      <c r="B376" s="55"/>
      <c r="C376" s="55"/>
      <c r="D376" s="55"/>
      <c r="E376" s="58"/>
    </row>
    <row r="377" spans="1:5" ht="15" customHeight="1" x14ac:dyDescent="0.2">
      <c r="A377" s="39" t="s">
        <v>215</v>
      </c>
      <c r="B377" s="127"/>
      <c r="E377" t="s">
        <v>216</v>
      </c>
    </row>
    <row r="378" spans="1:5" ht="15" customHeight="1" x14ac:dyDescent="0.25">
      <c r="A378" s="58"/>
      <c r="B378" s="54"/>
      <c r="C378" s="55"/>
      <c r="D378" s="55"/>
      <c r="E378" s="94"/>
    </row>
    <row r="379" spans="1:5" ht="15" customHeight="1" x14ac:dyDescent="0.2">
      <c r="B379" s="62" t="s">
        <v>40</v>
      </c>
      <c r="C379" s="62" t="s">
        <v>41</v>
      </c>
      <c r="D379" s="95" t="s">
        <v>42</v>
      </c>
      <c r="E379" s="62" t="s">
        <v>43</v>
      </c>
    </row>
    <row r="380" spans="1:5" ht="15" customHeight="1" x14ac:dyDescent="0.2">
      <c r="B380" s="209">
        <v>35442</v>
      </c>
      <c r="C380" s="176"/>
      <c r="D380" s="47" t="s">
        <v>55</v>
      </c>
      <c r="E380" s="96">
        <v>-5219236.72</v>
      </c>
    </row>
    <row r="381" spans="1:5" ht="15" customHeight="1" x14ac:dyDescent="0.2">
      <c r="B381" s="209">
        <v>35442</v>
      </c>
      <c r="C381" s="176"/>
      <c r="D381" s="108" t="s">
        <v>55</v>
      </c>
      <c r="E381" s="96">
        <v>-27338392.620000001</v>
      </c>
    </row>
    <row r="382" spans="1:5" ht="15" customHeight="1" x14ac:dyDescent="0.2">
      <c r="B382" s="209">
        <v>35025</v>
      </c>
      <c r="C382" s="176"/>
      <c r="D382" s="108" t="s">
        <v>55</v>
      </c>
      <c r="E382" s="96">
        <v>5219236.72</v>
      </c>
    </row>
    <row r="383" spans="1:5" ht="15" customHeight="1" x14ac:dyDescent="0.2">
      <c r="B383" s="209">
        <v>35025</v>
      </c>
      <c r="C383" s="176"/>
      <c r="D383" s="108" t="s">
        <v>55</v>
      </c>
      <c r="E383" s="96">
        <v>27338392.620000001</v>
      </c>
    </row>
    <row r="384" spans="1:5" ht="15" customHeight="1" x14ac:dyDescent="0.2">
      <c r="B384" s="133"/>
      <c r="C384" s="77" t="s">
        <v>45</v>
      </c>
      <c r="D384" s="97"/>
      <c r="E384" s="98">
        <f>SUM(E380:E383)</f>
        <v>0</v>
      </c>
    </row>
    <row r="385" spans="1:5" ht="15" customHeight="1" x14ac:dyDescent="0.2"/>
    <row r="386" spans="1:5" ht="15" customHeight="1" x14ac:dyDescent="0.2"/>
    <row r="387" spans="1:5" ht="15" customHeight="1" x14ac:dyDescent="0.25">
      <c r="A387" s="35" t="s">
        <v>311</v>
      </c>
    </row>
    <row r="388" spans="1:5" ht="15" customHeight="1" x14ac:dyDescent="0.2">
      <c r="A388" s="220" t="s">
        <v>213</v>
      </c>
      <c r="B388" s="220"/>
      <c r="C388" s="220"/>
      <c r="D388" s="220"/>
      <c r="E388" s="220"/>
    </row>
    <row r="389" spans="1:5" ht="15" customHeight="1" x14ac:dyDescent="0.2">
      <c r="A389" s="220"/>
      <c r="B389" s="220"/>
      <c r="C389" s="220"/>
      <c r="D389" s="220"/>
      <c r="E389" s="220"/>
    </row>
    <row r="390" spans="1:5" ht="15" customHeight="1" x14ac:dyDescent="0.2">
      <c r="A390" s="216" t="s">
        <v>312</v>
      </c>
      <c r="B390" s="216"/>
      <c r="C390" s="216"/>
      <c r="D390" s="216"/>
      <c r="E390" s="216"/>
    </row>
    <row r="391" spans="1:5" ht="15" customHeight="1" x14ac:dyDescent="0.2">
      <c r="A391" s="216"/>
      <c r="B391" s="216"/>
      <c r="C391" s="216"/>
      <c r="D391" s="216"/>
      <c r="E391" s="216"/>
    </row>
    <row r="392" spans="1:5" ht="15" customHeight="1" x14ac:dyDescent="0.2">
      <c r="A392" s="216"/>
      <c r="B392" s="216"/>
      <c r="C392" s="216"/>
      <c r="D392" s="216"/>
      <c r="E392" s="216"/>
    </row>
    <row r="393" spans="1:5" ht="15" customHeight="1" x14ac:dyDescent="0.2">
      <c r="A393" s="216"/>
      <c r="B393" s="216"/>
      <c r="C393" s="216"/>
      <c r="D393" s="216"/>
      <c r="E393" s="216"/>
    </row>
    <row r="394" spans="1:5" ht="15" customHeight="1" x14ac:dyDescent="0.2">
      <c r="A394" s="216"/>
      <c r="B394" s="216"/>
      <c r="C394" s="216"/>
      <c r="D394" s="216"/>
      <c r="E394" s="216"/>
    </row>
    <row r="395" spans="1:5" ht="15" customHeight="1" x14ac:dyDescent="0.2">
      <c r="A395" s="216"/>
      <c r="B395" s="216"/>
      <c r="C395" s="216"/>
      <c r="D395" s="216"/>
      <c r="E395" s="216"/>
    </row>
    <row r="396" spans="1:5" ht="15" customHeight="1" x14ac:dyDescent="0.2">
      <c r="A396" s="216"/>
      <c r="B396" s="216"/>
      <c r="C396" s="216"/>
      <c r="D396" s="216"/>
      <c r="E396" s="216"/>
    </row>
    <row r="397" spans="1:5" ht="15" customHeight="1" x14ac:dyDescent="0.2">
      <c r="A397" s="216"/>
      <c r="B397" s="216"/>
      <c r="C397" s="216"/>
      <c r="D397" s="216"/>
      <c r="E397" s="216"/>
    </row>
    <row r="398" spans="1:5" ht="15" customHeight="1" x14ac:dyDescent="0.2">
      <c r="A398" s="216"/>
      <c r="B398" s="216"/>
      <c r="C398" s="216"/>
      <c r="D398" s="216"/>
      <c r="E398" s="216"/>
    </row>
    <row r="399" spans="1:5" ht="15" customHeight="1" x14ac:dyDescent="0.2"/>
    <row r="400" spans="1:5" ht="15" customHeight="1" x14ac:dyDescent="0.25">
      <c r="A400" s="54" t="s">
        <v>16</v>
      </c>
      <c r="B400" s="55"/>
      <c r="C400" s="55"/>
      <c r="D400" s="55"/>
      <c r="E400" s="55"/>
    </row>
    <row r="401" spans="1:5" ht="15" customHeight="1" x14ac:dyDescent="0.2">
      <c r="A401" s="56" t="s">
        <v>38</v>
      </c>
      <c r="B401" s="55"/>
      <c r="C401" s="55"/>
      <c r="D401" s="55"/>
      <c r="E401" s="92" t="s">
        <v>39</v>
      </c>
    </row>
    <row r="402" spans="1:5" ht="15" customHeight="1" x14ac:dyDescent="0.25">
      <c r="A402" s="54"/>
      <c r="B402" s="134"/>
      <c r="C402" s="55"/>
      <c r="D402" s="55"/>
      <c r="E402" s="94"/>
    </row>
    <row r="403" spans="1:5" ht="15" customHeight="1" x14ac:dyDescent="0.2">
      <c r="B403" s="62" t="s">
        <v>40</v>
      </c>
      <c r="C403" s="62" t="s">
        <v>41</v>
      </c>
      <c r="D403" s="188" t="s">
        <v>48</v>
      </c>
      <c r="E403" s="44" t="s">
        <v>43</v>
      </c>
    </row>
    <row r="404" spans="1:5" ht="15" customHeight="1" x14ac:dyDescent="0.2">
      <c r="B404" s="189">
        <v>13307</v>
      </c>
      <c r="C404" s="190">
        <v>4324</v>
      </c>
      <c r="D404" s="191" t="s">
        <v>94</v>
      </c>
      <c r="E404" s="192">
        <v>-93480</v>
      </c>
    </row>
    <row r="405" spans="1:5" ht="15" customHeight="1" x14ac:dyDescent="0.2">
      <c r="B405" s="145"/>
      <c r="C405" s="77" t="s">
        <v>45</v>
      </c>
      <c r="D405" s="97"/>
      <c r="E405" s="98">
        <f>SUM(E404:E404)</f>
        <v>-93480</v>
      </c>
    </row>
    <row r="406" spans="1:5" ht="15" customHeight="1" x14ac:dyDescent="0.2"/>
    <row r="407" spans="1:5" ht="15" customHeight="1" x14ac:dyDescent="0.25">
      <c r="A407" s="37" t="s">
        <v>16</v>
      </c>
      <c r="B407" s="38"/>
      <c r="C407" s="38"/>
      <c r="D407" s="38"/>
      <c r="E407" s="38"/>
    </row>
    <row r="408" spans="1:5" ht="15" customHeight="1" x14ac:dyDescent="0.2">
      <c r="A408" s="39" t="s">
        <v>80</v>
      </c>
      <c r="B408" s="109"/>
      <c r="C408" s="109"/>
      <c r="D408" s="109"/>
      <c r="E408" s="109" t="s">
        <v>81</v>
      </c>
    </row>
    <row r="409" spans="1:5" ht="15" customHeight="1" x14ac:dyDescent="0.2">
      <c r="A409" s="109"/>
      <c r="B409" s="82"/>
      <c r="C409" s="38"/>
      <c r="D409" s="109"/>
      <c r="E409" s="83"/>
    </row>
    <row r="410" spans="1:5" ht="15" customHeight="1" x14ac:dyDescent="0.2">
      <c r="B410" s="62" t="s">
        <v>40</v>
      </c>
      <c r="C410" s="42" t="s">
        <v>41</v>
      </c>
      <c r="D410" s="84" t="s">
        <v>42</v>
      </c>
      <c r="E410" s="44" t="s">
        <v>43</v>
      </c>
    </row>
    <row r="411" spans="1:5" ht="15" customHeight="1" x14ac:dyDescent="0.2">
      <c r="B411" s="189">
        <v>13307</v>
      </c>
      <c r="C411" s="129"/>
      <c r="D411" s="75" t="s">
        <v>83</v>
      </c>
      <c r="E411" s="87">
        <v>41800</v>
      </c>
    </row>
    <row r="412" spans="1:5" ht="15" customHeight="1" x14ac:dyDescent="0.2">
      <c r="B412" s="145"/>
      <c r="C412" s="50" t="s">
        <v>45</v>
      </c>
      <c r="D412" s="88"/>
      <c r="E412" s="89">
        <f>SUM(E411:E411)</f>
        <v>41800</v>
      </c>
    </row>
    <row r="413" spans="1:5" ht="15" customHeight="1" x14ac:dyDescent="0.2">
      <c r="A413" s="109"/>
      <c r="B413" s="109"/>
      <c r="C413" s="109"/>
      <c r="D413" s="109"/>
      <c r="E413" s="109"/>
    </row>
    <row r="414" spans="1:5" ht="15" customHeight="1" x14ac:dyDescent="0.2">
      <c r="A414" s="109"/>
      <c r="B414" s="109"/>
      <c r="C414" s="109"/>
      <c r="D414" s="109"/>
      <c r="E414" s="109"/>
    </row>
    <row r="415" spans="1:5" ht="15" customHeight="1" x14ac:dyDescent="0.2">
      <c r="A415" s="109"/>
      <c r="B415" s="109"/>
      <c r="C415" s="109"/>
      <c r="D415" s="109"/>
      <c r="E415" s="109"/>
    </row>
    <row r="416" spans="1:5" ht="15" customHeight="1" x14ac:dyDescent="0.2">
      <c r="A416" s="109"/>
      <c r="B416" s="109"/>
      <c r="C416" s="109"/>
      <c r="D416" s="109"/>
      <c r="E416" s="109"/>
    </row>
    <row r="417" spans="1:5" ht="15" customHeight="1" x14ac:dyDescent="0.2">
      <c r="A417" s="109"/>
      <c r="B417" s="109"/>
      <c r="C417" s="109"/>
      <c r="D417" s="109"/>
      <c r="E417" s="109"/>
    </row>
    <row r="418" spans="1:5" ht="15" customHeight="1" x14ac:dyDescent="0.25">
      <c r="A418" s="37" t="s">
        <v>16</v>
      </c>
      <c r="B418" s="38"/>
      <c r="C418" s="38"/>
      <c r="D418" s="38"/>
      <c r="E418" s="38"/>
    </row>
    <row r="419" spans="1:5" ht="15" customHeight="1" x14ac:dyDescent="0.2">
      <c r="A419" s="39" t="s">
        <v>215</v>
      </c>
      <c r="B419" s="109"/>
      <c r="C419" s="109"/>
      <c r="D419" s="109"/>
      <c r="E419" s="109" t="s">
        <v>216</v>
      </c>
    </row>
    <row r="420" spans="1:5" ht="15" customHeight="1" x14ac:dyDescent="0.2">
      <c r="A420" s="109"/>
      <c r="B420" s="82"/>
      <c r="C420" s="38"/>
      <c r="D420" s="109"/>
      <c r="E420" s="83"/>
    </row>
    <row r="421" spans="1:5" ht="15" customHeight="1" x14ac:dyDescent="0.2">
      <c r="A421" s="61"/>
      <c r="B421" s="62" t="s">
        <v>40</v>
      </c>
      <c r="C421" s="42" t="s">
        <v>41</v>
      </c>
      <c r="D421" s="84" t="s">
        <v>42</v>
      </c>
      <c r="E421" s="44" t="s">
        <v>43</v>
      </c>
    </row>
    <row r="422" spans="1:5" ht="15" customHeight="1" x14ac:dyDescent="0.2">
      <c r="A422" s="193"/>
      <c r="B422" s="189">
        <v>13307</v>
      </c>
      <c r="C422" s="129"/>
      <c r="D422" s="75" t="s">
        <v>83</v>
      </c>
      <c r="E422" s="107">
        <v>51680</v>
      </c>
    </row>
    <row r="423" spans="1:5" ht="15" customHeight="1" x14ac:dyDescent="0.2">
      <c r="A423" s="194"/>
      <c r="B423" s="145"/>
      <c r="C423" s="50" t="s">
        <v>45</v>
      </c>
      <c r="D423" s="88"/>
      <c r="E423" s="89">
        <f>SUM(E422)</f>
        <v>51680</v>
      </c>
    </row>
    <row r="424" spans="1:5" ht="15" customHeight="1" x14ac:dyDescent="0.2"/>
    <row r="425" spans="1:5" ht="15" customHeight="1" x14ac:dyDescent="0.2"/>
    <row r="426" spans="1:5" ht="15" customHeight="1" x14ac:dyDescent="0.25">
      <c r="A426" s="35" t="s">
        <v>313</v>
      </c>
    </row>
    <row r="427" spans="1:5" ht="15" customHeight="1" x14ac:dyDescent="0.2">
      <c r="A427" s="219" t="s">
        <v>224</v>
      </c>
      <c r="B427" s="219"/>
      <c r="C427" s="219"/>
      <c r="D427" s="219"/>
      <c r="E427" s="219"/>
    </row>
    <row r="428" spans="1:5" ht="15" customHeight="1" x14ac:dyDescent="0.2">
      <c r="A428" s="219"/>
      <c r="B428" s="219"/>
      <c r="C428" s="219"/>
      <c r="D428" s="219"/>
      <c r="E428" s="219"/>
    </row>
    <row r="429" spans="1:5" ht="15" customHeight="1" x14ac:dyDescent="0.2">
      <c r="A429" s="216" t="s">
        <v>314</v>
      </c>
      <c r="B429" s="216"/>
      <c r="C429" s="216"/>
      <c r="D429" s="216"/>
      <c r="E429" s="216"/>
    </row>
    <row r="430" spans="1:5" ht="15" customHeight="1" x14ac:dyDescent="0.2">
      <c r="A430" s="216"/>
      <c r="B430" s="216"/>
      <c r="C430" s="216"/>
      <c r="D430" s="216"/>
      <c r="E430" s="216"/>
    </row>
    <row r="431" spans="1:5" ht="15" customHeight="1" x14ac:dyDescent="0.2">
      <c r="A431" s="216"/>
      <c r="B431" s="216"/>
      <c r="C431" s="216"/>
      <c r="D431" s="216"/>
      <c r="E431" s="216"/>
    </row>
    <row r="432" spans="1:5" ht="15" customHeight="1" x14ac:dyDescent="0.2">
      <c r="A432" s="216"/>
      <c r="B432" s="216"/>
      <c r="C432" s="216"/>
      <c r="D432" s="216"/>
      <c r="E432" s="216"/>
    </row>
    <row r="433" spans="1:5" ht="15" customHeight="1" x14ac:dyDescent="0.2">
      <c r="A433" s="216"/>
      <c r="B433" s="216"/>
      <c r="C433" s="216"/>
      <c r="D433" s="216"/>
      <c r="E433" s="216"/>
    </row>
    <row r="434" spans="1:5" ht="15" customHeight="1" x14ac:dyDescent="0.2">
      <c r="A434" s="216"/>
      <c r="B434" s="216"/>
      <c r="C434" s="216"/>
      <c r="D434" s="216"/>
      <c r="E434" s="216"/>
    </row>
    <row r="435" spans="1:5" ht="15" customHeight="1" x14ac:dyDescent="0.2">
      <c r="A435" s="216"/>
      <c r="B435" s="216"/>
      <c r="C435" s="216"/>
      <c r="D435" s="216"/>
      <c r="E435" s="216"/>
    </row>
    <row r="436" spans="1:5" ht="15" customHeight="1" x14ac:dyDescent="0.2">
      <c r="A436" s="216"/>
      <c r="B436" s="216"/>
      <c r="C436" s="216"/>
      <c r="D436" s="216"/>
      <c r="E436" s="216"/>
    </row>
    <row r="437" spans="1:5" ht="15" customHeight="1" x14ac:dyDescent="0.2">
      <c r="A437" s="146"/>
      <c r="B437" s="146"/>
      <c r="C437" s="146"/>
      <c r="D437" s="146"/>
      <c r="E437" s="146"/>
    </row>
    <row r="438" spans="1:5" ht="15" customHeight="1" x14ac:dyDescent="0.25">
      <c r="A438" s="54" t="s">
        <v>16</v>
      </c>
      <c r="B438" s="38"/>
      <c r="C438" s="38"/>
      <c r="D438" s="38"/>
      <c r="E438" s="38"/>
    </row>
    <row r="439" spans="1:5" ht="15" customHeight="1" x14ac:dyDescent="0.2">
      <c r="A439" s="39" t="s">
        <v>38</v>
      </c>
      <c r="E439" t="s">
        <v>39</v>
      </c>
    </row>
    <row r="440" spans="1:5" ht="15" customHeight="1" x14ac:dyDescent="0.25">
      <c r="B440" s="37"/>
      <c r="C440" s="38"/>
      <c r="D440" s="38"/>
      <c r="E440" s="41"/>
    </row>
    <row r="441" spans="1:5" ht="15" customHeight="1" x14ac:dyDescent="0.2">
      <c r="A441" s="110"/>
      <c r="B441" s="110"/>
      <c r="C441" s="42" t="s">
        <v>41</v>
      </c>
      <c r="D441" s="43" t="s">
        <v>42</v>
      </c>
      <c r="E441" s="62" t="s">
        <v>43</v>
      </c>
    </row>
    <row r="442" spans="1:5" ht="15" customHeight="1" x14ac:dyDescent="0.2">
      <c r="A442" s="101"/>
      <c r="B442" s="125"/>
      <c r="C442" s="86">
        <v>6172</v>
      </c>
      <c r="D442" s="122" t="s">
        <v>107</v>
      </c>
      <c r="E442" s="96">
        <f>-78114.29-8433.98-72530.7-46686.7-363832.13-23415.86-367174.5</f>
        <v>-960188.16</v>
      </c>
    </row>
    <row r="443" spans="1:5" ht="15" customHeight="1" x14ac:dyDescent="0.2">
      <c r="A443" s="101"/>
      <c r="B443" s="125"/>
      <c r="C443" s="77" t="s">
        <v>45</v>
      </c>
      <c r="D443" s="97"/>
      <c r="E443" s="98">
        <f>SUM(E442:E442)</f>
        <v>-960188.16</v>
      </c>
    </row>
    <row r="444" spans="1:5" ht="15" customHeight="1" x14ac:dyDescent="0.2"/>
    <row r="445" spans="1:5" ht="15" customHeight="1" x14ac:dyDescent="0.25">
      <c r="A445" s="54" t="s">
        <v>16</v>
      </c>
      <c r="B445" s="55"/>
      <c r="C445" s="55"/>
      <c r="D445" s="53"/>
      <c r="E445" s="53"/>
    </row>
    <row r="446" spans="1:5" ht="15" customHeight="1" x14ac:dyDescent="0.2">
      <c r="A446" s="56" t="s">
        <v>159</v>
      </c>
      <c r="B446" s="55"/>
      <c r="C446" s="55"/>
      <c r="D446" s="55"/>
      <c r="E446" s="92" t="s">
        <v>203</v>
      </c>
    </row>
    <row r="447" spans="1:5" ht="15" customHeight="1" x14ac:dyDescent="0.2">
      <c r="A447" s="58"/>
      <c r="B447" s="59"/>
      <c r="C447" s="55"/>
      <c r="D447" s="58"/>
      <c r="E447" s="60"/>
    </row>
    <row r="448" spans="1:5" ht="15" customHeight="1" x14ac:dyDescent="0.2">
      <c r="B448" s="110"/>
      <c r="C448" s="62" t="s">
        <v>41</v>
      </c>
      <c r="D448" s="73" t="s">
        <v>48</v>
      </c>
      <c r="E448" s="62" t="s">
        <v>43</v>
      </c>
    </row>
    <row r="449" spans="1:5" ht="15" customHeight="1" x14ac:dyDescent="0.2">
      <c r="B449" s="149"/>
      <c r="C449" s="86">
        <v>2321</v>
      </c>
      <c r="D449" s="65" t="s">
        <v>107</v>
      </c>
      <c r="E449" s="96">
        <v>960188.16</v>
      </c>
    </row>
    <row r="450" spans="1:5" ht="15" customHeight="1" x14ac:dyDescent="0.2">
      <c r="B450" s="66"/>
      <c r="C450" s="77" t="s">
        <v>45</v>
      </c>
      <c r="D450" s="78"/>
      <c r="E450" s="79">
        <f>SUM(E449:E449)</f>
        <v>960188.16</v>
      </c>
    </row>
    <row r="451" spans="1:5" ht="15" customHeight="1" x14ac:dyDescent="0.2"/>
    <row r="452" spans="1:5" ht="15" customHeight="1" x14ac:dyDescent="0.2"/>
    <row r="453" spans="1:5" ht="15" customHeight="1" x14ac:dyDescent="0.25">
      <c r="A453" s="35" t="s">
        <v>315</v>
      </c>
    </row>
    <row r="454" spans="1:5" ht="15" customHeight="1" x14ac:dyDescent="0.2">
      <c r="A454" s="219" t="s">
        <v>224</v>
      </c>
      <c r="B454" s="219"/>
      <c r="C454" s="219"/>
      <c r="D454" s="219"/>
      <c r="E454" s="219"/>
    </row>
    <row r="455" spans="1:5" ht="15" customHeight="1" x14ac:dyDescent="0.2">
      <c r="A455" s="219"/>
      <c r="B455" s="219"/>
      <c r="C455" s="219"/>
      <c r="D455" s="219"/>
      <c r="E455" s="219"/>
    </row>
    <row r="456" spans="1:5" ht="15" customHeight="1" x14ac:dyDescent="0.2">
      <c r="A456" s="216" t="s">
        <v>316</v>
      </c>
      <c r="B456" s="216"/>
      <c r="C456" s="216"/>
      <c r="D456" s="216"/>
      <c r="E456" s="216"/>
    </row>
    <row r="457" spans="1:5" ht="15" customHeight="1" x14ac:dyDescent="0.2">
      <c r="A457" s="216"/>
      <c r="B457" s="216"/>
      <c r="C457" s="216"/>
      <c r="D457" s="216"/>
      <c r="E457" s="216"/>
    </row>
    <row r="458" spans="1:5" ht="15" customHeight="1" x14ac:dyDescent="0.2">
      <c r="A458" s="216"/>
      <c r="B458" s="216"/>
      <c r="C458" s="216"/>
      <c r="D458" s="216"/>
      <c r="E458" s="216"/>
    </row>
    <row r="459" spans="1:5" ht="15" customHeight="1" x14ac:dyDescent="0.2">
      <c r="A459" s="216"/>
      <c r="B459" s="216"/>
      <c r="C459" s="216"/>
      <c r="D459" s="216"/>
      <c r="E459" s="216"/>
    </row>
    <row r="460" spans="1:5" ht="15" customHeight="1" x14ac:dyDescent="0.2">
      <c r="A460" s="216"/>
      <c r="B460" s="216"/>
      <c r="C460" s="216"/>
      <c r="D460" s="216"/>
      <c r="E460" s="216"/>
    </row>
    <row r="461" spans="1:5" ht="15" customHeight="1" x14ac:dyDescent="0.2">
      <c r="A461" s="216"/>
      <c r="B461" s="216"/>
      <c r="C461" s="216"/>
      <c r="D461" s="216"/>
      <c r="E461" s="216"/>
    </row>
    <row r="462" spans="1:5" ht="15" customHeight="1" x14ac:dyDescent="0.2">
      <c r="A462" s="216"/>
      <c r="B462" s="216"/>
      <c r="C462" s="216"/>
      <c r="D462" s="216"/>
      <c r="E462" s="216"/>
    </row>
    <row r="463" spans="1:5" ht="15" customHeight="1" x14ac:dyDescent="0.2"/>
    <row r="464" spans="1:5" ht="15" customHeight="1" x14ac:dyDescent="0.2"/>
    <row r="465" spans="1:5" ht="15" customHeight="1" x14ac:dyDescent="0.2"/>
    <row r="466" spans="1:5" ht="15" customHeight="1" x14ac:dyDescent="0.2"/>
    <row r="467" spans="1:5" ht="15" customHeight="1" x14ac:dyDescent="0.2"/>
    <row r="468" spans="1:5" ht="15" customHeight="1" x14ac:dyDescent="0.2"/>
    <row r="469" spans="1:5" ht="15" customHeight="1" x14ac:dyDescent="0.2"/>
    <row r="470" spans="1:5" ht="15" customHeight="1" x14ac:dyDescent="0.25">
      <c r="A470" s="54" t="s">
        <v>16</v>
      </c>
      <c r="B470" s="38"/>
      <c r="C470" s="38"/>
      <c r="D470" s="38"/>
      <c r="E470" s="38"/>
    </row>
    <row r="471" spans="1:5" ht="15" customHeight="1" x14ac:dyDescent="0.2">
      <c r="A471" s="39" t="s">
        <v>38</v>
      </c>
      <c r="E471" t="s">
        <v>39</v>
      </c>
    </row>
    <row r="472" spans="1:5" ht="15" customHeight="1" x14ac:dyDescent="0.25">
      <c r="B472" s="37"/>
      <c r="C472" s="38"/>
      <c r="D472" s="38"/>
      <c r="E472" s="41"/>
    </row>
    <row r="473" spans="1:5" ht="15" customHeight="1" x14ac:dyDescent="0.2">
      <c r="A473" s="110"/>
      <c r="B473" s="110"/>
      <c r="C473" s="42" t="s">
        <v>41</v>
      </c>
      <c r="D473" s="43" t="s">
        <v>42</v>
      </c>
      <c r="E473" s="62" t="s">
        <v>43</v>
      </c>
    </row>
    <row r="474" spans="1:5" ht="15" customHeight="1" x14ac:dyDescent="0.2">
      <c r="A474" s="101"/>
      <c r="B474" s="125"/>
      <c r="C474" s="86">
        <v>6172</v>
      </c>
      <c r="D474" s="122" t="s">
        <v>107</v>
      </c>
      <c r="E474" s="96">
        <f>-25155.9-4214.7-225819.2-386646.7-9441.9</f>
        <v>-651278.4</v>
      </c>
    </row>
    <row r="475" spans="1:5" ht="15" customHeight="1" x14ac:dyDescent="0.2">
      <c r="A475" s="101"/>
      <c r="B475" s="125"/>
      <c r="C475" s="77" t="s">
        <v>45</v>
      </c>
      <c r="D475" s="97"/>
      <c r="E475" s="98">
        <f>SUM(E474:E474)</f>
        <v>-651278.4</v>
      </c>
    </row>
    <row r="476" spans="1:5" ht="15" customHeight="1" x14ac:dyDescent="0.2"/>
    <row r="477" spans="1:5" ht="15" customHeight="1" x14ac:dyDescent="0.25">
      <c r="A477" s="54" t="s">
        <v>16</v>
      </c>
      <c r="B477" s="55"/>
      <c r="C477" s="55"/>
      <c r="D477" s="53"/>
      <c r="E477" s="53"/>
    </row>
    <row r="478" spans="1:5" ht="15" customHeight="1" x14ac:dyDescent="0.2">
      <c r="A478" s="56" t="s">
        <v>159</v>
      </c>
      <c r="B478" s="55"/>
      <c r="C478" s="55"/>
      <c r="D478" s="55"/>
      <c r="E478" s="92" t="s">
        <v>203</v>
      </c>
    </row>
    <row r="479" spans="1:5" ht="15" customHeight="1" x14ac:dyDescent="0.2">
      <c r="A479" s="58"/>
      <c r="B479" s="59"/>
      <c r="C479" s="55"/>
      <c r="D479" s="58"/>
      <c r="E479" s="60"/>
    </row>
    <row r="480" spans="1:5" ht="15" customHeight="1" x14ac:dyDescent="0.2">
      <c r="B480" s="110"/>
      <c r="C480" s="62" t="s">
        <v>41</v>
      </c>
      <c r="D480" s="73" t="s">
        <v>48</v>
      </c>
      <c r="E480" s="62" t="s">
        <v>43</v>
      </c>
    </row>
    <row r="481" spans="1:5" ht="15" customHeight="1" x14ac:dyDescent="0.2">
      <c r="B481" s="149"/>
      <c r="C481" s="86">
        <v>3123</v>
      </c>
      <c r="D481" s="65" t="s">
        <v>107</v>
      </c>
      <c r="E481" s="96">
        <f>1397.55+23758.35+234.15+3980.55+12545.51+213273.69+21480.37+365166.33+524.55+8917.35</f>
        <v>651278.4</v>
      </c>
    </row>
    <row r="482" spans="1:5" ht="15" customHeight="1" x14ac:dyDescent="0.2">
      <c r="B482" s="66"/>
      <c r="C482" s="77" t="s">
        <v>45</v>
      </c>
      <c r="D482" s="78"/>
      <c r="E482" s="79">
        <f>SUM(E481:E481)</f>
        <v>651278.4</v>
      </c>
    </row>
    <row r="483" spans="1:5" ht="15" customHeight="1" x14ac:dyDescent="0.2"/>
    <row r="484" spans="1:5" ht="15" customHeight="1" x14ac:dyDescent="0.2"/>
    <row r="485" spans="1:5" ht="15" customHeight="1" x14ac:dyDescent="0.25">
      <c r="A485" s="35" t="s">
        <v>317</v>
      </c>
    </row>
    <row r="486" spans="1:5" ht="15" customHeight="1" x14ac:dyDescent="0.2">
      <c r="A486" s="219" t="s">
        <v>102</v>
      </c>
      <c r="B486" s="219"/>
      <c r="C486" s="219"/>
      <c r="D486" s="219"/>
      <c r="E486" s="219"/>
    </row>
    <row r="487" spans="1:5" ht="15" customHeight="1" x14ac:dyDescent="0.2">
      <c r="A487" s="219"/>
      <c r="B487" s="219"/>
      <c r="C487" s="219"/>
      <c r="D487" s="219"/>
      <c r="E487" s="219"/>
    </row>
    <row r="488" spans="1:5" ht="15" customHeight="1" x14ac:dyDescent="0.2">
      <c r="A488" s="216" t="s">
        <v>318</v>
      </c>
      <c r="B488" s="216"/>
      <c r="C488" s="216"/>
      <c r="D488" s="216"/>
      <c r="E488" s="216"/>
    </row>
    <row r="489" spans="1:5" ht="15" customHeight="1" x14ac:dyDescent="0.2">
      <c r="A489" s="216"/>
      <c r="B489" s="216"/>
      <c r="C489" s="216"/>
      <c r="D489" s="216"/>
      <c r="E489" s="216"/>
    </row>
    <row r="490" spans="1:5" ht="15" customHeight="1" x14ac:dyDescent="0.2">
      <c r="A490" s="216"/>
      <c r="B490" s="216"/>
      <c r="C490" s="216"/>
      <c r="D490" s="216"/>
      <c r="E490" s="216"/>
    </row>
    <row r="491" spans="1:5" ht="15" customHeight="1" x14ac:dyDescent="0.2">
      <c r="A491" s="216"/>
      <c r="B491" s="216"/>
      <c r="C491" s="216"/>
      <c r="D491" s="216"/>
      <c r="E491" s="216"/>
    </row>
    <row r="492" spans="1:5" ht="15" customHeight="1" x14ac:dyDescent="0.2">
      <c r="A492" s="216"/>
      <c r="B492" s="216"/>
      <c r="C492" s="216"/>
      <c r="D492" s="216"/>
      <c r="E492" s="216"/>
    </row>
    <row r="493" spans="1:5" ht="15" customHeight="1" x14ac:dyDescent="0.2">
      <c r="A493" s="216"/>
      <c r="B493" s="216"/>
      <c r="C493" s="216"/>
      <c r="D493" s="216"/>
      <c r="E493" s="216"/>
    </row>
    <row r="494" spans="1:5" ht="15" customHeight="1" x14ac:dyDescent="0.2"/>
    <row r="495" spans="1:5" ht="15" customHeight="1" x14ac:dyDescent="0.25">
      <c r="A495" s="54" t="s">
        <v>16</v>
      </c>
      <c r="B495" s="38"/>
      <c r="C495" s="38"/>
      <c r="D495" s="38"/>
      <c r="E495" s="38"/>
    </row>
    <row r="496" spans="1:5" ht="15" customHeight="1" x14ac:dyDescent="0.2">
      <c r="A496" s="39" t="s">
        <v>38</v>
      </c>
      <c r="E496" t="s">
        <v>39</v>
      </c>
    </row>
    <row r="497" spans="1:5" ht="15" customHeight="1" x14ac:dyDescent="0.25">
      <c r="B497" s="37"/>
      <c r="C497" s="38"/>
      <c r="D497" s="38"/>
      <c r="E497" s="41"/>
    </row>
    <row r="498" spans="1:5" ht="15" customHeight="1" x14ac:dyDescent="0.2">
      <c r="A498" s="110"/>
      <c r="B498" s="110"/>
      <c r="C498" s="42" t="s">
        <v>41</v>
      </c>
      <c r="D498" s="43" t="s">
        <v>42</v>
      </c>
      <c r="E498" s="62" t="s">
        <v>43</v>
      </c>
    </row>
    <row r="499" spans="1:5" ht="15" customHeight="1" x14ac:dyDescent="0.2">
      <c r="A499" s="101"/>
      <c r="B499" s="125"/>
      <c r="C499" s="86">
        <v>6172</v>
      </c>
      <c r="D499" s="122" t="s">
        <v>107</v>
      </c>
      <c r="E499" s="96">
        <v>-12374369.41</v>
      </c>
    </row>
    <row r="500" spans="1:5" ht="15" customHeight="1" x14ac:dyDescent="0.2">
      <c r="A500" s="101"/>
      <c r="B500" s="125"/>
      <c r="C500" s="77" t="s">
        <v>45</v>
      </c>
      <c r="D500" s="97"/>
      <c r="E500" s="98">
        <f>SUM(E499:E499)</f>
        <v>-12374369.41</v>
      </c>
    </row>
    <row r="501" spans="1:5" ht="15" customHeight="1" x14ac:dyDescent="0.2"/>
    <row r="502" spans="1:5" ht="15" customHeight="1" x14ac:dyDescent="0.25">
      <c r="A502" s="54" t="s">
        <v>16</v>
      </c>
      <c r="B502" s="55"/>
      <c r="C502" s="55"/>
      <c r="D502" s="53"/>
      <c r="E502" s="53"/>
    </row>
    <row r="503" spans="1:5" ht="15" customHeight="1" x14ac:dyDescent="0.2">
      <c r="A503" s="56" t="s">
        <v>104</v>
      </c>
      <c r="B503" s="38"/>
      <c r="C503" s="38"/>
      <c r="D503" s="38"/>
      <c r="E503" s="40" t="s">
        <v>118</v>
      </c>
    </row>
    <row r="504" spans="1:5" ht="15" customHeight="1" x14ac:dyDescent="0.2">
      <c r="A504" s="58"/>
      <c r="B504" s="59"/>
      <c r="C504" s="55"/>
      <c r="D504" s="58"/>
      <c r="E504" s="60"/>
    </row>
    <row r="505" spans="1:5" ht="15" customHeight="1" x14ac:dyDescent="0.2">
      <c r="B505" s="110"/>
      <c r="C505" s="62" t="s">
        <v>41</v>
      </c>
      <c r="D505" s="73" t="s">
        <v>48</v>
      </c>
      <c r="E505" s="62" t="s">
        <v>43</v>
      </c>
    </row>
    <row r="506" spans="1:5" ht="15" customHeight="1" x14ac:dyDescent="0.2">
      <c r="B506" s="149"/>
      <c r="C506" s="86">
        <v>2212</v>
      </c>
      <c r="D506" s="65" t="s">
        <v>107</v>
      </c>
      <c r="E506" s="96">
        <f>11686904.45+687464.96</f>
        <v>12374369.41</v>
      </c>
    </row>
    <row r="507" spans="1:5" ht="15" customHeight="1" x14ac:dyDescent="0.2">
      <c r="B507" s="66"/>
      <c r="C507" s="77" t="s">
        <v>45</v>
      </c>
      <c r="D507" s="78"/>
      <c r="E507" s="79">
        <f>SUM(E506:E506)</f>
        <v>12374369.41</v>
      </c>
    </row>
    <row r="508" spans="1:5" ht="15" customHeight="1" x14ac:dyDescent="0.2"/>
    <row r="509" spans="1:5" ht="15" customHeight="1" x14ac:dyDescent="0.2"/>
    <row r="510" spans="1:5" ht="15" customHeight="1" x14ac:dyDescent="0.25">
      <c r="A510" s="35" t="s">
        <v>319</v>
      </c>
    </row>
    <row r="511" spans="1:5" ht="15" customHeight="1" x14ac:dyDescent="0.2">
      <c r="A511" s="219" t="s">
        <v>102</v>
      </c>
      <c r="B511" s="219"/>
      <c r="C511" s="219"/>
      <c r="D511" s="219"/>
      <c r="E511" s="219"/>
    </row>
    <row r="512" spans="1:5" ht="15" customHeight="1" x14ac:dyDescent="0.2">
      <c r="A512" s="219"/>
      <c r="B512" s="219"/>
      <c r="C512" s="219"/>
      <c r="D512" s="219"/>
      <c r="E512" s="219"/>
    </row>
    <row r="513" spans="1:5" ht="15" customHeight="1" x14ac:dyDescent="0.2">
      <c r="A513" s="216" t="s">
        <v>320</v>
      </c>
      <c r="B513" s="216"/>
      <c r="C513" s="216"/>
      <c r="D513" s="216"/>
      <c r="E513" s="216"/>
    </row>
    <row r="514" spans="1:5" ht="15" customHeight="1" x14ac:dyDescent="0.2">
      <c r="A514" s="216"/>
      <c r="B514" s="216"/>
      <c r="C514" s="216"/>
      <c r="D514" s="216"/>
      <c r="E514" s="216"/>
    </row>
    <row r="515" spans="1:5" ht="15" customHeight="1" x14ac:dyDescent="0.2">
      <c r="A515" s="216"/>
      <c r="B515" s="216"/>
      <c r="C515" s="216"/>
      <c r="D515" s="216"/>
      <c r="E515" s="216"/>
    </row>
    <row r="516" spans="1:5" ht="15" customHeight="1" x14ac:dyDescent="0.2">
      <c r="A516" s="216"/>
      <c r="B516" s="216"/>
      <c r="C516" s="216"/>
      <c r="D516" s="216"/>
      <c r="E516" s="216"/>
    </row>
    <row r="517" spans="1:5" ht="15" customHeight="1" x14ac:dyDescent="0.2">
      <c r="A517" s="216"/>
      <c r="B517" s="216"/>
      <c r="C517" s="216"/>
      <c r="D517" s="216"/>
      <c r="E517" s="216"/>
    </row>
    <row r="518" spans="1:5" ht="15" customHeight="1" x14ac:dyDescent="0.2">
      <c r="A518" s="216"/>
      <c r="B518" s="216"/>
      <c r="C518" s="216"/>
      <c r="D518" s="216"/>
      <c r="E518" s="216"/>
    </row>
    <row r="519" spans="1:5" ht="15" customHeight="1" x14ac:dyDescent="0.2">
      <c r="A519" s="146"/>
      <c r="B519" s="146"/>
      <c r="C519" s="146"/>
      <c r="D519" s="146"/>
      <c r="E519" s="146"/>
    </row>
    <row r="520" spans="1:5" ht="15" customHeight="1" x14ac:dyDescent="0.2">
      <c r="A520" s="146"/>
      <c r="B520" s="146"/>
      <c r="C520" s="146"/>
      <c r="D520" s="146"/>
      <c r="E520" s="146"/>
    </row>
    <row r="521" spans="1:5" ht="15" customHeight="1" x14ac:dyDescent="0.2">
      <c r="A521" s="146"/>
      <c r="B521" s="146"/>
      <c r="C521" s="146"/>
      <c r="D521" s="146"/>
      <c r="E521" s="146"/>
    </row>
    <row r="522" spans="1:5" ht="15" customHeight="1" x14ac:dyDescent="0.25">
      <c r="A522" s="54" t="s">
        <v>16</v>
      </c>
      <c r="B522" s="38"/>
      <c r="C522" s="38"/>
      <c r="D522" s="38"/>
      <c r="E522" s="38"/>
    </row>
    <row r="523" spans="1:5" ht="15" customHeight="1" x14ac:dyDescent="0.2">
      <c r="A523" s="39" t="s">
        <v>38</v>
      </c>
      <c r="E523" t="s">
        <v>39</v>
      </c>
    </row>
    <row r="524" spans="1:5" ht="15" customHeight="1" x14ac:dyDescent="0.25">
      <c r="B524" s="37"/>
      <c r="C524" s="38"/>
      <c r="D524" s="38"/>
      <c r="E524" s="41"/>
    </row>
    <row r="525" spans="1:5" ht="15" customHeight="1" x14ac:dyDescent="0.2">
      <c r="A525" s="110"/>
      <c r="B525" s="110"/>
      <c r="C525" s="42" t="s">
        <v>41</v>
      </c>
      <c r="D525" s="43" t="s">
        <v>42</v>
      </c>
      <c r="E525" s="62" t="s">
        <v>43</v>
      </c>
    </row>
    <row r="526" spans="1:5" ht="15" customHeight="1" x14ac:dyDescent="0.2">
      <c r="A526" s="101"/>
      <c r="B526" s="125"/>
      <c r="C526" s="86">
        <v>6172</v>
      </c>
      <c r="D526" s="122" t="s">
        <v>107</v>
      </c>
      <c r="E526" s="96">
        <v>-2143342.11</v>
      </c>
    </row>
    <row r="527" spans="1:5" ht="15" customHeight="1" x14ac:dyDescent="0.2">
      <c r="A527" s="101"/>
      <c r="B527" s="125"/>
      <c r="C527" s="77" t="s">
        <v>45</v>
      </c>
      <c r="D527" s="97"/>
      <c r="E527" s="98">
        <f>SUM(E526:E526)</f>
        <v>-2143342.11</v>
      </c>
    </row>
    <row r="528" spans="1:5" ht="15" customHeight="1" x14ac:dyDescent="0.2"/>
    <row r="529" spans="1:5" ht="15" customHeight="1" x14ac:dyDescent="0.25">
      <c r="A529" s="54" t="s">
        <v>16</v>
      </c>
      <c r="B529" s="55"/>
      <c r="C529" s="55"/>
      <c r="D529" s="53"/>
      <c r="E529" s="53"/>
    </row>
    <row r="530" spans="1:5" ht="15" customHeight="1" x14ac:dyDescent="0.2">
      <c r="A530" s="56" t="s">
        <v>104</v>
      </c>
      <c r="B530" s="38"/>
      <c r="C530" s="38"/>
      <c r="D530" s="38"/>
      <c r="E530" s="40" t="s">
        <v>118</v>
      </c>
    </row>
    <row r="531" spans="1:5" ht="15" customHeight="1" x14ac:dyDescent="0.2">
      <c r="A531" s="58"/>
      <c r="B531" s="59"/>
      <c r="C531" s="55"/>
      <c r="D531" s="58"/>
      <c r="E531" s="60"/>
    </row>
    <row r="532" spans="1:5" ht="15" customHeight="1" x14ac:dyDescent="0.2">
      <c r="B532" s="110"/>
      <c r="C532" s="62" t="s">
        <v>41</v>
      </c>
      <c r="D532" s="73" t="s">
        <v>48</v>
      </c>
      <c r="E532" s="62" t="s">
        <v>43</v>
      </c>
    </row>
    <row r="533" spans="1:5" ht="15" customHeight="1" x14ac:dyDescent="0.2">
      <c r="B533" s="149"/>
      <c r="C533" s="86">
        <v>2212</v>
      </c>
      <c r="D533" s="65" t="s">
        <v>107</v>
      </c>
      <c r="E533" s="96">
        <f>2024267.55+119074.56</f>
        <v>2143342.11</v>
      </c>
    </row>
    <row r="534" spans="1:5" ht="15" customHeight="1" x14ac:dyDescent="0.2">
      <c r="B534" s="66"/>
      <c r="C534" s="77" t="s">
        <v>45</v>
      </c>
      <c r="D534" s="78"/>
      <c r="E534" s="79">
        <f>SUM(E533:E533)</f>
        <v>2143342.11</v>
      </c>
    </row>
    <row r="535" spans="1:5" ht="15" customHeight="1" x14ac:dyDescent="0.2"/>
    <row r="536" spans="1:5" ht="15" customHeight="1" x14ac:dyDescent="0.2"/>
    <row r="537" spans="1:5" ht="15" customHeight="1" x14ac:dyDescent="0.25">
      <c r="A537" s="35" t="s">
        <v>321</v>
      </c>
    </row>
    <row r="538" spans="1:5" ht="15" customHeight="1" x14ac:dyDescent="0.2">
      <c r="A538" s="219" t="s">
        <v>102</v>
      </c>
      <c r="B538" s="219"/>
      <c r="C538" s="219"/>
      <c r="D538" s="219"/>
      <c r="E538" s="219"/>
    </row>
    <row r="539" spans="1:5" ht="15" customHeight="1" x14ac:dyDescent="0.2">
      <c r="A539" s="219"/>
      <c r="B539" s="219"/>
      <c r="C539" s="219"/>
      <c r="D539" s="219"/>
      <c r="E539" s="219"/>
    </row>
    <row r="540" spans="1:5" ht="15" customHeight="1" x14ac:dyDescent="0.2">
      <c r="A540" s="216" t="s">
        <v>322</v>
      </c>
      <c r="B540" s="216"/>
      <c r="C540" s="216"/>
      <c r="D540" s="216"/>
      <c r="E540" s="216"/>
    </row>
    <row r="541" spans="1:5" ht="15" customHeight="1" x14ac:dyDescent="0.2">
      <c r="A541" s="216"/>
      <c r="B541" s="216"/>
      <c r="C541" s="216"/>
      <c r="D541" s="216"/>
      <c r="E541" s="216"/>
    </row>
    <row r="542" spans="1:5" ht="15" customHeight="1" x14ac:dyDescent="0.2">
      <c r="A542" s="216"/>
      <c r="B542" s="216"/>
      <c r="C542" s="216"/>
      <c r="D542" s="216"/>
      <c r="E542" s="216"/>
    </row>
    <row r="543" spans="1:5" ht="15" customHeight="1" x14ac:dyDescent="0.2">
      <c r="A543" s="216"/>
      <c r="B543" s="216"/>
      <c r="C543" s="216"/>
      <c r="D543" s="216"/>
      <c r="E543" s="216"/>
    </row>
    <row r="544" spans="1:5" ht="15" customHeight="1" x14ac:dyDescent="0.2">
      <c r="A544" s="216"/>
      <c r="B544" s="216"/>
      <c r="C544" s="216"/>
      <c r="D544" s="216"/>
      <c r="E544" s="216"/>
    </row>
    <row r="545" spans="1:5" ht="15" customHeight="1" x14ac:dyDescent="0.2">
      <c r="A545" s="216"/>
      <c r="B545" s="216"/>
      <c r="C545" s="216"/>
      <c r="D545" s="216"/>
      <c r="E545" s="216"/>
    </row>
    <row r="546" spans="1:5" ht="15" customHeight="1" x14ac:dyDescent="0.2">
      <c r="A546" s="216"/>
      <c r="B546" s="216"/>
      <c r="C546" s="216"/>
      <c r="D546" s="216"/>
      <c r="E546" s="216"/>
    </row>
    <row r="547" spans="1:5" ht="15" customHeight="1" x14ac:dyDescent="0.2"/>
    <row r="548" spans="1:5" ht="15" customHeight="1" x14ac:dyDescent="0.25">
      <c r="A548" s="54" t="s">
        <v>16</v>
      </c>
      <c r="B548" s="38"/>
      <c r="C548" s="38"/>
      <c r="D548" s="38"/>
      <c r="E548" s="38"/>
    </row>
    <row r="549" spans="1:5" ht="15" customHeight="1" x14ac:dyDescent="0.2">
      <c r="A549" s="39" t="s">
        <v>38</v>
      </c>
      <c r="E549" t="s">
        <v>39</v>
      </c>
    </row>
    <row r="550" spans="1:5" ht="15" customHeight="1" x14ac:dyDescent="0.25">
      <c r="B550" s="37"/>
      <c r="C550" s="38"/>
      <c r="D550" s="38"/>
      <c r="E550" s="41"/>
    </row>
    <row r="551" spans="1:5" ht="15" customHeight="1" x14ac:dyDescent="0.2">
      <c r="A551" s="110"/>
      <c r="B551" s="110"/>
      <c r="C551" s="42" t="s">
        <v>41</v>
      </c>
      <c r="D551" s="43" t="s">
        <v>42</v>
      </c>
      <c r="E551" s="62" t="s">
        <v>43</v>
      </c>
    </row>
    <row r="552" spans="1:5" ht="15" customHeight="1" x14ac:dyDescent="0.2">
      <c r="A552" s="101"/>
      <c r="B552" s="125"/>
      <c r="C552" s="86">
        <v>6172</v>
      </c>
      <c r="D552" s="122" t="s">
        <v>107</v>
      </c>
      <c r="E552" s="96">
        <v>-2030740.56</v>
      </c>
    </row>
    <row r="553" spans="1:5" ht="15" customHeight="1" x14ac:dyDescent="0.2">
      <c r="A553" s="101"/>
      <c r="B553" s="125"/>
      <c r="C553" s="77" t="s">
        <v>45</v>
      </c>
      <c r="D553" s="97"/>
      <c r="E553" s="98">
        <f>SUM(E552:E552)</f>
        <v>-2030740.56</v>
      </c>
    </row>
    <row r="554" spans="1:5" ht="15" customHeight="1" x14ac:dyDescent="0.2"/>
    <row r="555" spans="1:5" ht="15" customHeight="1" x14ac:dyDescent="0.25">
      <c r="A555" s="54" t="s">
        <v>16</v>
      </c>
      <c r="B555" s="55"/>
      <c r="C555" s="55"/>
      <c r="D555" s="53"/>
      <c r="E555" s="53"/>
    </row>
    <row r="556" spans="1:5" ht="15" customHeight="1" x14ac:dyDescent="0.2">
      <c r="A556" s="56" t="s">
        <v>104</v>
      </c>
      <c r="B556" s="38"/>
      <c r="C556" s="38"/>
      <c r="D556" s="38"/>
      <c r="E556" s="40" t="s">
        <v>118</v>
      </c>
    </row>
    <row r="557" spans="1:5" ht="15" customHeight="1" x14ac:dyDescent="0.2">
      <c r="A557" s="58"/>
      <c r="B557" s="59"/>
      <c r="C557" s="55"/>
      <c r="D557" s="58"/>
      <c r="E557" s="60"/>
    </row>
    <row r="558" spans="1:5" ht="15" customHeight="1" x14ac:dyDescent="0.2">
      <c r="B558" s="110"/>
      <c r="C558" s="62" t="s">
        <v>41</v>
      </c>
      <c r="D558" s="73" t="s">
        <v>48</v>
      </c>
      <c r="E558" s="62" t="s">
        <v>43</v>
      </c>
    </row>
    <row r="559" spans="1:5" ht="15" customHeight="1" x14ac:dyDescent="0.2">
      <c r="B559" s="149"/>
      <c r="C559" s="86">
        <v>2212</v>
      </c>
      <c r="D559" s="65" t="s">
        <v>107</v>
      </c>
      <c r="E559" s="96">
        <f>1917921.64+112818.92</f>
        <v>2030740.5599999998</v>
      </c>
    </row>
    <row r="560" spans="1:5" ht="15" customHeight="1" x14ac:dyDescent="0.2">
      <c r="B560" s="66"/>
      <c r="C560" s="77" t="s">
        <v>45</v>
      </c>
      <c r="D560" s="78"/>
      <c r="E560" s="98">
        <f>SUM(E559:E559)</f>
        <v>2030740.5599999998</v>
      </c>
    </row>
    <row r="561" spans="1:5" ht="15" customHeight="1" x14ac:dyDescent="0.2"/>
    <row r="562" spans="1:5" ht="15" customHeight="1" x14ac:dyDescent="0.2"/>
    <row r="563" spans="1:5" ht="15" customHeight="1" x14ac:dyDescent="0.25">
      <c r="A563" s="35" t="s">
        <v>323</v>
      </c>
    </row>
    <row r="564" spans="1:5" ht="15" customHeight="1" x14ac:dyDescent="0.2">
      <c r="A564" s="219" t="s">
        <v>102</v>
      </c>
      <c r="B564" s="219"/>
      <c r="C564" s="219"/>
      <c r="D564" s="219"/>
      <c r="E564" s="219"/>
    </row>
    <row r="565" spans="1:5" ht="15" customHeight="1" x14ac:dyDescent="0.2">
      <c r="A565" s="219"/>
      <c r="B565" s="219"/>
      <c r="C565" s="219"/>
      <c r="D565" s="219"/>
      <c r="E565" s="219"/>
    </row>
    <row r="566" spans="1:5" ht="15" customHeight="1" x14ac:dyDescent="0.2">
      <c r="A566" s="216" t="s">
        <v>324</v>
      </c>
      <c r="B566" s="216"/>
      <c r="C566" s="216"/>
      <c r="D566" s="216"/>
      <c r="E566" s="216"/>
    </row>
    <row r="567" spans="1:5" ht="15" customHeight="1" x14ac:dyDescent="0.2">
      <c r="A567" s="216"/>
      <c r="B567" s="216"/>
      <c r="C567" s="216"/>
      <c r="D567" s="216"/>
      <c r="E567" s="216"/>
    </row>
    <row r="568" spans="1:5" ht="15" customHeight="1" x14ac:dyDescent="0.2">
      <c r="A568" s="216"/>
      <c r="B568" s="216"/>
      <c r="C568" s="216"/>
      <c r="D568" s="216"/>
      <c r="E568" s="216"/>
    </row>
    <row r="569" spans="1:5" ht="15" customHeight="1" x14ac:dyDescent="0.2">
      <c r="A569" s="216"/>
      <c r="B569" s="216"/>
      <c r="C569" s="216"/>
      <c r="D569" s="216"/>
      <c r="E569" s="216"/>
    </row>
    <row r="570" spans="1:5" ht="15" customHeight="1" x14ac:dyDescent="0.2">
      <c r="A570" s="216"/>
      <c r="B570" s="216"/>
      <c r="C570" s="216"/>
      <c r="D570" s="216"/>
      <c r="E570" s="216"/>
    </row>
    <row r="571" spans="1:5" ht="15" customHeight="1" x14ac:dyDescent="0.2">
      <c r="A571" s="216"/>
      <c r="B571" s="216"/>
      <c r="C571" s="216"/>
      <c r="D571" s="216"/>
      <c r="E571" s="216"/>
    </row>
    <row r="572" spans="1:5" ht="15" customHeight="1" x14ac:dyDescent="0.2"/>
    <row r="573" spans="1:5" ht="15" customHeight="1" x14ac:dyDescent="0.2"/>
    <row r="574" spans="1:5" ht="15" customHeight="1" x14ac:dyDescent="0.25">
      <c r="A574" s="54" t="s">
        <v>16</v>
      </c>
      <c r="B574" s="38"/>
      <c r="C574" s="38"/>
      <c r="D574" s="38"/>
      <c r="E574" s="38"/>
    </row>
    <row r="575" spans="1:5" ht="15" customHeight="1" x14ac:dyDescent="0.2">
      <c r="A575" s="39" t="s">
        <v>38</v>
      </c>
      <c r="E575" t="s">
        <v>39</v>
      </c>
    </row>
    <row r="576" spans="1:5" ht="15" customHeight="1" x14ac:dyDescent="0.25">
      <c r="B576" s="37"/>
      <c r="C576" s="38"/>
      <c r="D576" s="38"/>
      <c r="E576" s="41"/>
    </row>
    <row r="577" spans="1:5" ht="15" customHeight="1" x14ac:dyDescent="0.2">
      <c r="A577" s="110"/>
      <c r="B577" s="110"/>
      <c r="C577" s="42" t="s">
        <v>41</v>
      </c>
      <c r="D577" s="43" t="s">
        <v>42</v>
      </c>
      <c r="E577" s="62" t="s">
        <v>43</v>
      </c>
    </row>
    <row r="578" spans="1:5" ht="15" customHeight="1" x14ac:dyDescent="0.2">
      <c r="A578" s="101"/>
      <c r="B578" s="125"/>
      <c r="C578" s="86">
        <v>6172</v>
      </c>
      <c r="D578" s="122" t="s">
        <v>107</v>
      </c>
      <c r="E578" s="96">
        <f>-1120407.1-3490594.82</f>
        <v>-4611001.92</v>
      </c>
    </row>
    <row r="579" spans="1:5" ht="15" customHeight="1" x14ac:dyDescent="0.2">
      <c r="A579" s="101"/>
      <c r="B579" s="125"/>
      <c r="C579" s="77" t="s">
        <v>45</v>
      </c>
      <c r="D579" s="97"/>
      <c r="E579" s="98">
        <f>SUM(E578:E578)</f>
        <v>-4611001.92</v>
      </c>
    </row>
    <row r="580" spans="1:5" ht="15" customHeight="1" x14ac:dyDescent="0.2"/>
    <row r="581" spans="1:5" ht="15" customHeight="1" x14ac:dyDescent="0.25">
      <c r="A581" s="54" t="s">
        <v>16</v>
      </c>
      <c r="B581" s="55"/>
      <c r="C581" s="55"/>
      <c r="D581" s="53"/>
      <c r="E581" s="53"/>
    </row>
    <row r="582" spans="1:5" ht="15" customHeight="1" x14ac:dyDescent="0.2">
      <c r="A582" s="56" t="s">
        <v>104</v>
      </c>
      <c r="B582" s="38"/>
      <c r="C582" s="38"/>
      <c r="D582" s="38"/>
      <c r="E582" s="40" t="s">
        <v>118</v>
      </c>
    </row>
    <row r="583" spans="1:5" ht="15" customHeight="1" x14ac:dyDescent="0.2">
      <c r="A583" s="58"/>
      <c r="B583" s="59"/>
      <c r="C583" s="55"/>
      <c r="D583" s="58"/>
      <c r="E583" s="60"/>
    </row>
    <row r="584" spans="1:5" ht="15" customHeight="1" x14ac:dyDescent="0.2">
      <c r="B584" s="110"/>
      <c r="C584" s="62" t="s">
        <v>41</v>
      </c>
      <c r="D584" s="73" t="s">
        <v>48</v>
      </c>
      <c r="E584" s="62" t="s">
        <v>43</v>
      </c>
    </row>
    <row r="585" spans="1:5" ht="15" customHeight="1" x14ac:dyDescent="0.2">
      <c r="B585" s="149"/>
      <c r="C585" s="86">
        <v>2212</v>
      </c>
      <c r="D585" s="65" t="s">
        <v>107</v>
      </c>
      <c r="E585" s="96">
        <f>1058162.29+62244.84+3296672.89+193921.93</f>
        <v>4611001.95</v>
      </c>
    </row>
    <row r="586" spans="1:5" ht="15" customHeight="1" x14ac:dyDescent="0.2">
      <c r="B586" s="66"/>
      <c r="C586" s="77" t="s">
        <v>45</v>
      </c>
      <c r="D586" s="78"/>
      <c r="E586" s="79">
        <f>SUM(E585:E585)</f>
        <v>4611001.95</v>
      </c>
    </row>
    <row r="587" spans="1:5" ht="15" customHeight="1" x14ac:dyDescent="0.2"/>
    <row r="588" spans="1:5" ht="15" customHeight="1" x14ac:dyDescent="0.2"/>
    <row r="589" spans="1:5" ht="15" customHeight="1" x14ac:dyDescent="0.25">
      <c r="A589" s="35" t="s">
        <v>325</v>
      </c>
    </row>
    <row r="590" spans="1:5" ht="15" customHeight="1" x14ac:dyDescent="0.2">
      <c r="A590" s="219" t="s">
        <v>102</v>
      </c>
      <c r="B590" s="219"/>
      <c r="C590" s="219"/>
      <c r="D590" s="219"/>
      <c r="E590" s="219"/>
    </row>
    <row r="591" spans="1:5" ht="15" customHeight="1" x14ac:dyDescent="0.2">
      <c r="A591" s="219"/>
      <c r="B591" s="219"/>
      <c r="C591" s="219"/>
      <c r="D591" s="219"/>
      <c r="E591" s="219"/>
    </row>
    <row r="592" spans="1:5" ht="15" customHeight="1" x14ac:dyDescent="0.2">
      <c r="A592" s="216" t="s">
        <v>326</v>
      </c>
      <c r="B592" s="216"/>
      <c r="C592" s="216"/>
      <c r="D592" s="216"/>
      <c r="E592" s="216"/>
    </row>
    <row r="593" spans="1:5" ht="15" customHeight="1" x14ac:dyDescent="0.2">
      <c r="A593" s="216"/>
      <c r="B593" s="216"/>
      <c r="C593" s="216"/>
      <c r="D593" s="216"/>
      <c r="E593" s="216"/>
    </row>
    <row r="594" spans="1:5" ht="15" customHeight="1" x14ac:dyDescent="0.2">
      <c r="A594" s="216"/>
      <c r="B594" s="216"/>
      <c r="C594" s="216"/>
      <c r="D594" s="216"/>
      <c r="E594" s="216"/>
    </row>
    <row r="595" spans="1:5" ht="15" customHeight="1" x14ac:dyDescent="0.2">
      <c r="A595" s="216"/>
      <c r="B595" s="216"/>
      <c r="C595" s="216"/>
      <c r="D595" s="216"/>
      <c r="E595" s="216"/>
    </row>
    <row r="596" spans="1:5" ht="15" customHeight="1" x14ac:dyDescent="0.2">
      <c r="A596" s="216"/>
      <c r="B596" s="216"/>
      <c r="C596" s="216"/>
      <c r="D596" s="216"/>
      <c r="E596" s="216"/>
    </row>
    <row r="597" spans="1:5" ht="15" customHeight="1" x14ac:dyDescent="0.2">
      <c r="A597" s="216"/>
      <c r="B597" s="216"/>
      <c r="C597" s="216"/>
      <c r="D597" s="216"/>
      <c r="E597" s="216"/>
    </row>
    <row r="598" spans="1:5" ht="15" customHeight="1" x14ac:dyDescent="0.2">
      <c r="A598" s="216"/>
      <c r="B598" s="216"/>
      <c r="C598" s="216"/>
      <c r="D598" s="216"/>
      <c r="E598" s="216"/>
    </row>
    <row r="599" spans="1:5" ht="15" customHeight="1" x14ac:dyDescent="0.2">
      <c r="A599" s="216"/>
      <c r="B599" s="216"/>
      <c r="C599" s="216"/>
      <c r="D599" s="216"/>
      <c r="E599" s="216"/>
    </row>
    <row r="600" spans="1:5" ht="15" customHeight="1" x14ac:dyDescent="0.2"/>
    <row r="601" spans="1:5" ht="15" customHeight="1" x14ac:dyDescent="0.25">
      <c r="A601" s="54" t="s">
        <v>16</v>
      </c>
      <c r="B601" s="38"/>
      <c r="C601" s="38"/>
      <c r="D601" s="38"/>
      <c r="E601" s="38"/>
    </row>
    <row r="602" spans="1:5" ht="15" customHeight="1" x14ac:dyDescent="0.2">
      <c r="A602" s="39" t="s">
        <v>38</v>
      </c>
      <c r="E602" t="s">
        <v>39</v>
      </c>
    </row>
    <row r="603" spans="1:5" ht="15" customHeight="1" x14ac:dyDescent="0.25">
      <c r="B603" s="37"/>
      <c r="C603" s="38"/>
      <c r="D603" s="38"/>
      <c r="E603" s="41"/>
    </row>
    <row r="604" spans="1:5" ht="15" customHeight="1" x14ac:dyDescent="0.2">
      <c r="A604" s="110"/>
      <c r="B604" s="110"/>
      <c r="C604" s="42" t="s">
        <v>41</v>
      </c>
      <c r="D604" s="43" t="s">
        <v>42</v>
      </c>
      <c r="E604" s="62" t="s">
        <v>43</v>
      </c>
    </row>
    <row r="605" spans="1:5" ht="15" customHeight="1" x14ac:dyDescent="0.2">
      <c r="A605" s="101"/>
      <c r="B605" s="125"/>
      <c r="C605" s="86">
        <v>6172</v>
      </c>
      <c r="D605" s="122" t="s">
        <v>107</v>
      </c>
      <c r="E605" s="96">
        <f>-20531.04-25330.73</f>
        <v>-45861.770000000004</v>
      </c>
    </row>
    <row r="606" spans="1:5" ht="15" customHeight="1" x14ac:dyDescent="0.2">
      <c r="A606" s="101"/>
      <c r="B606" s="125"/>
      <c r="C606" s="77" t="s">
        <v>45</v>
      </c>
      <c r="D606" s="97"/>
      <c r="E606" s="98">
        <f>SUM(E605:E605)</f>
        <v>-45861.770000000004</v>
      </c>
    </row>
    <row r="607" spans="1:5" ht="15" customHeight="1" x14ac:dyDescent="0.2"/>
    <row r="608" spans="1:5" ht="15" customHeight="1" x14ac:dyDescent="0.25">
      <c r="A608" s="54" t="s">
        <v>16</v>
      </c>
      <c r="B608" s="55"/>
      <c r="C608" s="55"/>
      <c r="D608" s="53"/>
      <c r="E608" s="53"/>
    </row>
    <row r="609" spans="1:5" ht="15" customHeight="1" x14ac:dyDescent="0.2">
      <c r="A609" s="56" t="s">
        <v>104</v>
      </c>
      <c r="B609" s="38"/>
      <c r="C609" s="38"/>
      <c r="D609" s="38"/>
      <c r="E609" s="40" t="s">
        <v>234</v>
      </c>
    </row>
    <row r="610" spans="1:5" ht="15" customHeight="1" x14ac:dyDescent="0.2">
      <c r="A610" s="58"/>
      <c r="B610" s="59"/>
      <c r="C610" s="55"/>
      <c r="D610" s="58"/>
      <c r="E610" s="60"/>
    </row>
    <row r="611" spans="1:5" ht="15" customHeight="1" x14ac:dyDescent="0.2">
      <c r="B611" s="110"/>
      <c r="C611" s="62" t="s">
        <v>41</v>
      </c>
      <c r="D611" s="73" t="s">
        <v>48</v>
      </c>
      <c r="E611" s="62" t="s">
        <v>43</v>
      </c>
    </row>
    <row r="612" spans="1:5" ht="15" customHeight="1" x14ac:dyDescent="0.2">
      <c r="B612" s="149"/>
      <c r="C612" s="86">
        <v>3122</v>
      </c>
      <c r="D612" s="65" t="s">
        <v>107</v>
      </c>
      <c r="E612" s="96">
        <f>6679.56+13851.48+25330.73</f>
        <v>45861.770000000004</v>
      </c>
    </row>
    <row r="613" spans="1:5" ht="15" customHeight="1" x14ac:dyDescent="0.2">
      <c r="B613" s="66"/>
      <c r="C613" s="77" t="s">
        <v>45</v>
      </c>
      <c r="D613" s="78"/>
      <c r="E613" s="79">
        <f>SUM(E612:E612)</f>
        <v>45861.770000000004</v>
      </c>
    </row>
    <row r="614" spans="1:5" ht="15" customHeight="1" x14ac:dyDescent="0.2"/>
    <row r="615" spans="1:5" ht="15" customHeight="1" x14ac:dyDescent="0.2"/>
    <row r="616" spans="1:5" ht="15" customHeight="1" x14ac:dyDescent="0.2"/>
    <row r="617" spans="1:5" ht="15" customHeight="1" x14ac:dyDescent="0.2"/>
    <row r="618" spans="1:5" ht="15" customHeight="1" x14ac:dyDescent="0.2"/>
    <row r="619" spans="1:5" ht="15" customHeight="1" x14ac:dyDescent="0.2"/>
    <row r="620" spans="1:5" ht="15" customHeight="1" x14ac:dyDescent="0.2"/>
    <row r="621" spans="1:5" ht="15" customHeight="1" x14ac:dyDescent="0.2"/>
    <row r="622" spans="1:5" ht="15" customHeight="1" x14ac:dyDescent="0.2"/>
    <row r="623" spans="1:5" ht="15" customHeight="1" x14ac:dyDescent="0.2"/>
    <row r="624" spans="1:5" ht="15" customHeight="1" x14ac:dyDescent="0.2"/>
    <row r="625" spans="1:5" ht="15" customHeight="1" x14ac:dyDescent="0.25">
      <c r="A625" s="35" t="s">
        <v>327</v>
      </c>
    </row>
    <row r="626" spans="1:5" ht="15" customHeight="1" x14ac:dyDescent="0.2">
      <c r="A626" s="219" t="s">
        <v>102</v>
      </c>
      <c r="B626" s="219"/>
      <c r="C626" s="219"/>
      <c r="D626" s="219"/>
      <c r="E626" s="219"/>
    </row>
    <row r="627" spans="1:5" ht="15" customHeight="1" x14ac:dyDescent="0.2">
      <c r="A627" s="219"/>
      <c r="B627" s="219"/>
      <c r="C627" s="219"/>
      <c r="D627" s="219"/>
      <c r="E627" s="219"/>
    </row>
    <row r="628" spans="1:5" ht="15" customHeight="1" x14ac:dyDescent="0.2">
      <c r="A628" s="216" t="s">
        <v>328</v>
      </c>
      <c r="B628" s="216"/>
      <c r="C628" s="216"/>
      <c r="D628" s="216"/>
      <c r="E628" s="216"/>
    </row>
    <row r="629" spans="1:5" ht="15" customHeight="1" x14ac:dyDescent="0.2">
      <c r="A629" s="216"/>
      <c r="B629" s="216"/>
      <c r="C629" s="216"/>
      <c r="D629" s="216"/>
      <c r="E629" s="216"/>
    </row>
    <row r="630" spans="1:5" ht="15" customHeight="1" x14ac:dyDescent="0.2">
      <c r="A630" s="216"/>
      <c r="B630" s="216"/>
      <c r="C630" s="216"/>
      <c r="D630" s="216"/>
      <c r="E630" s="216"/>
    </row>
    <row r="631" spans="1:5" ht="15" customHeight="1" x14ac:dyDescent="0.2">
      <c r="A631" s="216"/>
      <c r="B631" s="216"/>
      <c r="C631" s="216"/>
      <c r="D631" s="216"/>
      <c r="E631" s="216"/>
    </row>
    <row r="632" spans="1:5" ht="15" customHeight="1" x14ac:dyDescent="0.2">
      <c r="A632" s="216"/>
      <c r="B632" s="216"/>
      <c r="C632" s="216"/>
      <c r="D632" s="216"/>
      <c r="E632" s="216"/>
    </row>
    <row r="633" spans="1:5" ht="15" customHeight="1" x14ac:dyDescent="0.2">
      <c r="A633" s="216"/>
      <c r="B633" s="216"/>
      <c r="C633" s="216"/>
      <c r="D633" s="216"/>
      <c r="E633" s="216"/>
    </row>
    <row r="634" spans="1:5" ht="15" customHeight="1" x14ac:dyDescent="0.2">
      <c r="A634" s="216"/>
      <c r="B634" s="216"/>
      <c r="C634" s="216"/>
      <c r="D634" s="216"/>
      <c r="E634" s="216"/>
    </row>
    <row r="635" spans="1:5" ht="15" customHeight="1" x14ac:dyDescent="0.2"/>
    <row r="636" spans="1:5" ht="15" customHeight="1" x14ac:dyDescent="0.25">
      <c r="A636" s="54" t="s">
        <v>16</v>
      </c>
      <c r="B636" s="38"/>
      <c r="C636" s="38"/>
      <c r="D636" s="38"/>
      <c r="E636" s="38"/>
    </row>
    <row r="637" spans="1:5" ht="15" customHeight="1" x14ac:dyDescent="0.2">
      <c r="A637" s="39" t="s">
        <v>38</v>
      </c>
      <c r="E637" t="s">
        <v>39</v>
      </c>
    </row>
    <row r="638" spans="1:5" ht="15" customHeight="1" x14ac:dyDescent="0.25">
      <c r="B638" s="37"/>
      <c r="C638" s="38"/>
      <c r="D638" s="38"/>
      <c r="E638" s="41"/>
    </row>
    <row r="639" spans="1:5" ht="15" customHeight="1" x14ac:dyDescent="0.2">
      <c r="A639" s="110"/>
      <c r="B639" s="110"/>
      <c r="C639" s="42" t="s">
        <v>41</v>
      </c>
      <c r="D639" s="43" t="s">
        <v>42</v>
      </c>
      <c r="E639" s="62" t="s">
        <v>43</v>
      </c>
    </row>
    <row r="640" spans="1:5" ht="15" customHeight="1" x14ac:dyDescent="0.2">
      <c r="A640" s="101"/>
      <c r="B640" s="125"/>
      <c r="C640" s="86">
        <v>6172</v>
      </c>
      <c r="D640" s="122" t="s">
        <v>107</v>
      </c>
      <c r="E640" s="96">
        <v>-310393.3</v>
      </c>
    </row>
    <row r="641" spans="1:5" ht="15" customHeight="1" x14ac:dyDescent="0.2">
      <c r="A641" s="101"/>
      <c r="B641" s="125"/>
      <c r="C641" s="77" t="s">
        <v>45</v>
      </c>
      <c r="D641" s="97"/>
      <c r="E641" s="98">
        <f>SUM(E640:E640)</f>
        <v>-310393.3</v>
      </c>
    </row>
    <row r="642" spans="1:5" ht="15" customHeight="1" x14ac:dyDescent="0.2"/>
    <row r="643" spans="1:5" ht="15" customHeight="1" x14ac:dyDescent="0.25">
      <c r="A643" s="54" t="s">
        <v>16</v>
      </c>
      <c r="B643" s="55"/>
      <c r="C643" s="55"/>
      <c r="D643" s="53"/>
      <c r="E643" s="53"/>
    </row>
    <row r="644" spans="1:5" ht="15" customHeight="1" x14ac:dyDescent="0.2">
      <c r="A644" s="56" t="s">
        <v>104</v>
      </c>
      <c r="B644" s="38"/>
      <c r="C644" s="38"/>
      <c r="D644" s="38"/>
      <c r="E644" s="40" t="s">
        <v>234</v>
      </c>
    </row>
    <row r="645" spans="1:5" ht="15" customHeight="1" x14ac:dyDescent="0.2">
      <c r="A645" s="58"/>
      <c r="B645" s="59"/>
      <c r="C645" s="55"/>
      <c r="D645" s="58"/>
      <c r="E645" s="60"/>
    </row>
    <row r="646" spans="1:5" ht="15" customHeight="1" x14ac:dyDescent="0.2">
      <c r="B646" s="110"/>
      <c r="C646" s="62" t="s">
        <v>41</v>
      </c>
      <c r="D646" s="73" t="s">
        <v>48</v>
      </c>
      <c r="E646" s="62" t="s">
        <v>43</v>
      </c>
    </row>
    <row r="647" spans="1:5" ht="15" customHeight="1" x14ac:dyDescent="0.2">
      <c r="B647" s="149"/>
      <c r="C647" s="86">
        <v>4357</v>
      </c>
      <c r="D647" s="65" t="s">
        <v>107</v>
      </c>
      <c r="E647" s="96">
        <v>310393.3</v>
      </c>
    </row>
    <row r="648" spans="1:5" ht="15" customHeight="1" x14ac:dyDescent="0.2">
      <c r="B648" s="66"/>
      <c r="C648" s="77" t="s">
        <v>45</v>
      </c>
      <c r="D648" s="78"/>
      <c r="E648" s="79">
        <f>SUM(E647:E647)</f>
        <v>310393.3</v>
      </c>
    </row>
    <row r="649" spans="1:5" ht="15" customHeight="1" x14ac:dyDescent="0.2"/>
    <row r="650" spans="1:5" ht="15" customHeight="1" x14ac:dyDescent="0.2"/>
    <row r="651" spans="1:5" ht="15" customHeight="1" x14ac:dyDescent="0.25">
      <c r="A651" s="35" t="s">
        <v>329</v>
      </c>
    </row>
    <row r="652" spans="1:5" ht="15" customHeight="1" x14ac:dyDescent="0.2">
      <c r="A652" s="219" t="s">
        <v>102</v>
      </c>
      <c r="B652" s="219"/>
      <c r="C652" s="219"/>
      <c r="D652" s="219"/>
      <c r="E652" s="219"/>
    </row>
    <row r="653" spans="1:5" ht="15" customHeight="1" x14ac:dyDescent="0.2">
      <c r="A653" s="219"/>
      <c r="B653" s="219"/>
      <c r="C653" s="219"/>
      <c r="D653" s="219"/>
      <c r="E653" s="219"/>
    </row>
    <row r="654" spans="1:5" ht="15" customHeight="1" x14ac:dyDescent="0.2">
      <c r="A654" s="216" t="s">
        <v>330</v>
      </c>
      <c r="B654" s="216"/>
      <c r="C654" s="216"/>
      <c r="D654" s="216"/>
      <c r="E654" s="216"/>
    </row>
    <row r="655" spans="1:5" ht="15" customHeight="1" x14ac:dyDescent="0.2">
      <c r="A655" s="216"/>
      <c r="B655" s="216"/>
      <c r="C655" s="216"/>
      <c r="D655" s="216"/>
      <c r="E655" s="216"/>
    </row>
    <row r="656" spans="1:5" ht="15" customHeight="1" x14ac:dyDescent="0.2">
      <c r="A656" s="216"/>
      <c r="B656" s="216"/>
      <c r="C656" s="216"/>
      <c r="D656" s="216"/>
      <c r="E656" s="216"/>
    </row>
    <row r="657" spans="1:5" ht="15" customHeight="1" x14ac:dyDescent="0.2">
      <c r="A657" s="216"/>
      <c r="B657" s="216"/>
      <c r="C657" s="216"/>
      <c r="D657" s="216"/>
      <c r="E657" s="216"/>
    </row>
    <row r="658" spans="1:5" ht="15" customHeight="1" x14ac:dyDescent="0.2">
      <c r="A658" s="216"/>
      <c r="B658" s="216"/>
      <c r="C658" s="216"/>
      <c r="D658" s="216"/>
      <c r="E658" s="216"/>
    </row>
    <row r="659" spans="1:5" ht="15" customHeight="1" x14ac:dyDescent="0.2">
      <c r="A659" s="216"/>
      <c r="B659" s="216"/>
      <c r="C659" s="216"/>
      <c r="D659" s="216"/>
      <c r="E659" s="216"/>
    </row>
    <row r="660" spans="1:5" ht="15" customHeight="1" x14ac:dyDescent="0.2">
      <c r="A660" s="216"/>
      <c r="B660" s="216"/>
      <c r="C660" s="216"/>
      <c r="D660" s="216"/>
      <c r="E660" s="216"/>
    </row>
    <row r="661" spans="1:5" ht="15" customHeight="1" x14ac:dyDescent="0.2">
      <c r="A661" s="216"/>
      <c r="B661" s="216"/>
      <c r="C661" s="216"/>
      <c r="D661" s="216"/>
      <c r="E661" s="216"/>
    </row>
    <row r="662" spans="1:5" ht="15" customHeight="1" x14ac:dyDescent="0.2"/>
    <row r="663" spans="1:5" ht="15" customHeight="1" x14ac:dyDescent="0.25">
      <c r="A663" s="54" t="s">
        <v>16</v>
      </c>
      <c r="B663" s="38"/>
      <c r="C663" s="38"/>
      <c r="D663" s="38"/>
      <c r="E663" s="38"/>
    </row>
    <row r="664" spans="1:5" ht="15" customHeight="1" x14ac:dyDescent="0.2">
      <c r="A664" s="39" t="s">
        <v>38</v>
      </c>
      <c r="E664" t="s">
        <v>39</v>
      </c>
    </row>
    <row r="665" spans="1:5" ht="15" customHeight="1" x14ac:dyDescent="0.25">
      <c r="B665" s="37"/>
      <c r="C665" s="38"/>
      <c r="D665" s="38"/>
      <c r="E665" s="41"/>
    </row>
    <row r="666" spans="1:5" ht="15" customHeight="1" x14ac:dyDescent="0.2">
      <c r="A666" s="110"/>
      <c r="B666" s="110"/>
      <c r="C666" s="42" t="s">
        <v>41</v>
      </c>
      <c r="D666" s="43" t="s">
        <v>42</v>
      </c>
      <c r="E666" s="62" t="s">
        <v>43</v>
      </c>
    </row>
    <row r="667" spans="1:5" ht="15" customHeight="1" x14ac:dyDescent="0.2">
      <c r="A667" s="101"/>
      <c r="B667" s="125"/>
      <c r="C667" s="86">
        <v>6172</v>
      </c>
      <c r="D667" s="122" t="s">
        <v>107</v>
      </c>
      <c r="E667" s="96">
        <v>-548063.79</v>
      </c>
    </row>
    <row r="668" spans="1:5" ht="15" customHeight="1" x14ac:dyDescent="0.2">
      <c r="A668" s="101"/>
      <c r="B668" s="125"/>
      <c r="C668" s="77" t="s">
        <v>45</v>
      </c>
      <c r="D668" s="97"/>
      <c r="E668" s="98">
        <f>SUM(E667:E667)</f>
        <v>-548063.79</v>
      </c>
    </row>
    <row r="669" spans="1:5" ht="15" customHeight="1" x14ac:dyDescent="0.2"/>
    <row r="670" spans="1:5" ht="15" customHeight="1" x14ac:dyDescent="0.25">
      <c r="A670" s="54" t="s">
        <v>16</v>
      </c>
      <c r="B670" s="55"/>
      <c r="C670" s="55"/>
      <c r="D670" s="53"/>
      <c r="E670" s="53"/>
    </row>
    <row r="671" spans="1:5" ht="15" customHeight="1" x14ac:dyDescent="0.2">
      <c r="A671" s="56" t="s">
        <v>104</v>
      </c>
      <c r="B671" s="38"/>
      <c r="C671" s="38"/>
      <c r="D671" s="38"/>
      <c r="E671" s="40" t="s">
        <v>234</v>
      </c>
    </row>
    <row r="672" spans="1:5" ht="15" customHeight="1" x14ac:dyDescent="0.2">
      <c r="A672" s="58"/>
      <c r="B672" s="59"/>
      <c r="C672" s="55"/>
      <c r="D672" s="58"/>
      <c r="E672" s="60"/>
    </row>
    <row r="673" spans="1:5" ht="15" customHeight="1" x14ac:dyDescent="0.2">
      <c r="B673" s="110"/>
      <c r="C673" s="62" t="s">
        <v>41</v>
      </c>
      <c r="D673" s="73" t="s">
        <v>48</v>
      </c>
      <c r="E673" s="62" t="s">
        <v>43</v>
      </c>
    </row>
    <row r="674" spans="1:5" ht="15" customHeight="1" x14ac:dyDescent="0.2">
      <c r="B674" s="149"/>
      <c r="C674" s="86">
        <v>4357</v>
      </c>
      <c r="D674" s="65" t="s">
        <v>107</v>
      </c>
      <c r="E674" s="96">
        <f>517615.8+30447.99</f>
        <v>548063.79</v>
      </c>
    </row>
    <row r="675" spans="1:5" ht="15" customHeight="1" x14ac:dyDescent="0.2">
      <c r="B675" s="66"/>
      <c r="C675" s="77" t="s">
        <v>45</v>
      </c>
      <c r="D675" s="78"/>
      <c r="E675" s="79">
        <f>SUM(E674:E674)</f>
        <v>548063.79</v>
      </c>
    </row>
    <row r="676" spans="1:5" ht="15" customHeight="1" x14ac:dyDescent="0.2"/>
    <row r="677" spans="1:5" ht="15" customHeight="1" x14ac:dyDescent="0.2"/>
    <row r="678" spans="1:5" ht="15" customHeight="1" x14ac:dyDescent="0.25">
      <c r="A678" s="35" t="s">
        <v>331</v>
      </c>
    </row>
    <row r="679" spans="1:5" ht="15" customHeight="1" x14ac:dyDescent="0.2">
      <c r="A679" s="219" t="s">
        <v>102</v>
      </c>
      <c r="B679" s="219"/>
      <c r="C679" s="219"/>
      <c r="D679" s="219"/>
      <c r="E679" s="219"/>
    </row>
    <row r="680" spans="1:5" ht="15" customHeight="1" x14ac:dyDescent="0.2">
      <c r="A680" s="219"/>
      <c r="B680" s="219"/>
      <c r="C680" s="219"/>
      <c r="D680" s="219"/>
      <c r="E680" s="219"/>
    </row>
    <row r="681" spans="1:5" ht="15" customHeight="1" x14ac:dyDescent="0.2">
      <c r="A681" s="216" t="s">
        <v>332</v>
      </c>
      <c r="B681" s="216"/>
      <c r="C681" s="216"/>
      <c r="D681" s="216"/>
      <c r="E681" s="216"/>
    </row>
    <row r="682" spans="1:5" ht="15" customHeight="1" x14ac:dyDescent="0.2">
      <c r="A682" s="216"/>
      <c r="B682" s="216"/>
      <c r="C682" s="216"/>
      <c r="D682" s="216"/>
      <c r="E682" s="216"/>
    </row>
    <row r="683" spans="1:5" ht="15" customHeight="1" x14ac:dyDescent="0.2">
      <c r="A683" s="216"/>
      <c r="B683" s="216"/>
      <c r="C683" s="216"/>
      <c r="D683" s="216"/>
      <c r="E683" s="216"/>
    </row>
    <row r="684" spans="1:5" ht="15" customHeight="1" x14ac:dyDescent="0.2">
      <c r="A684" s="216"/>
      <c r="B684" s="216"/>
      <c r="C684" s="216"/>
      <c r="D684" s="216"/>
      <c r="E684" s="216"/>
    </row>
    <row r="685" spans="1:5" ht="15" customHeight="1" x14ac:dyDescent="0.2">
      <c r="A685" s="216"/>
      <c r="B685" s="216"/>
      <c r="C685" s="216"/>
      <c r="D685" s="216"/>
      <c r="E685" s="216"/>
    </row>
    <row r="686" spans="1:5" ht="15" customHeight="1" x14ac:dyDescent="0.2">
      <c r="A686" s="216"/>
      <c r="B686" s="216"/>
      <c r="C686" s="216"/>
      <c r="D686" s="216"/>
      <c r="E686" s="216"/>
    </row>
    <row r="687" spans="1:5" ht="15" customHeight="1" x14ac:dyDescent="0.2">
      <c r="A687" s="216"/>
      <c r="B687" s="216"/>
      <c r="C687" s="216"/>
      <c r="D687" s="216"/>
      <c r="E687" s="216"/>
    </row>
    <row r="688" spans="1:5" ht="15" customHeight="1" x14ac:dyDescent="0.2"/>
    <row r="689" spans="1:5" ht="15" customHeight="1" x14ac:dyDescent="0.25">
      <c r="A689" s="54" t="s">
        <v>16</v>
      </c>
      <c r="B689" s="38"/>
      <c r="C689" s="38"/>
      <c r="D689" s="38"/>
      <c r="E689" s="38"/>
    </row>
    <row r="690" spans="1:5" ht="15" customHeight="1" x14ac:dyDescent="0.2">
      <c r="A690" s="39" t="s">
        <v>38</v>
      </c>
      <c r="E690" t="s">
        <v>39</v>
      </c>
    </row>
    <row r="691" spans="1:5" ht="15" customHeight="1" x14ac:dyDescent="0.25">
      <c r="B691" s="37"/>
      <c r="C691" s="38"/>
      <c r="D691" s="38"/>
      <c r="E691" s="41"/>
    </row>
    <row r="692" spans="1:5" ht="15" customHeight="1" x14ac:dyDescent="0.2">
      <c r="A692" s="110"/>
      <c r="B692" s="110"/>
      <c r="C692" s="42" t="s">
        <v>41</v>
      </c>
      <c r="D692" s="43" t="s">
        <v>42</v>
      </c>
      <c r="E692" s="62" t="s">
        <v>43</v>
      </c>
    </row>
    <row r="693" spans="1:5" ht="15" customHeight="1" x14ac:dyDescent="0.2">
      <c r="A693" s="101"/>
      <c r="B693" s="125"/>
      <c r="C693" s="86">
        <v>6172</v>
      </c>
      <c r="D693" s="122" t="s">
        <v>107</v>
      </c>
      <c r="E693" s="96">
        <v>-912130.42</v>
      </c>
    </row>
    <row r="694" spans="1:5" ht="15" customHeight="1" x14ac:dyDescent="0.2">
      <c r="A694" s="101"/>
      <c r="B694" s="125"/>
      <c r="C694" s="77" t="s">
        <v>45</v>
      </c>
      <c r="D694" s="97"/>
      <c r="E694" s="98">
        <f>SUM(E693:E693)</f>
        <v>-912130.42</v>
      </c>
    </row>
    <row r="695" spans="1:5" ht="15" customHeight="1" x14ac:dyDescent="0.2"/>
    <row r="696" spans="1:5" ht="15" customHeight="1" x14ac:dyDescent="0.25">
      <c r="A696" s="54" t="s">
        <v>16</v>
      </c>
      <c r="B696" s="55"/>
      <c r="C696" s="55"/>
      <c r="D696" s="53"/>
      <c r="E696" s="53"/>
    </row>
    <row r="697" spans="1:5" ht="15" customHeight="1" x14ac:dyDescent="0.2">
      <c r="A697" s="56" t="s">
        <v>104</v>
      </c>
      <c r="B697" s="38"/>
      <c r="C697" s="38"/>
      <c r="D697" s="38"/>
      <c r="E697" s="40" t="s">
        <v>234</v>
      </c>
    </row>
    <row r="698" spans="1:5" ht="15" customHeight="1" x14ac:dyDescent="0.2">
      <c r="A698" s="58"/>
      <c r="B698" s="59"/>
      <c r="C698" s="55"/>
      <c r="D698" s="58"/>
      <c r="E698" s="60"/>
    </row>
    <row r="699" spans="1:5" ht="15" customHeight="1" x14ac:dyDescent="0.2">
      <c r="B699" s="110"/>
      <c r="C699" s="62" t="s">
        <v>41</v>
      </c>
      <c r="D699" s="73" t="s">
        <v>48</v>
      </c>
      <c r="E699" s="62" t="s">
        <v>43</v>
      </c>
    </row>
    <row r="700" spans="1:5" ht="15" customHeight="1" x14ac:dyDescent="0.2">
      <c r="B700" s="149"/>
      <c r="C700" s="86">
        <v>3522</v>
      </c>
      <c r="D700" s="65" t="s">
        <v>107</v>
      </c>
      <c r="E700" s="96">
        <f>868695.64+43434.78</f>
        <v>912130.42</v>
      </c>
    </row>
    <row r="701" spans="1:5" ht="15" customHeight="1" x14ac:dyDescent="0.2">
      <c r="B701" s="66"/>
      <c r="C701" s="77" t="s">
        <v>45</v>
      </c>
      <c r="D701" s="78"/>
      <c r="E701" s="79">
        <f>SUM(E700:E700)</f>
        <v>912130.42</v>
      </c>
    </row>
    <row r="702" spans="1:5" ht="15" customHeight="1" x14ac:dyDescent="0.2"/>
    <row r="703" spans="1:5" ht="15" customHeight="1" x14ac:dyDescent="0.2"/>
    <row r="704" spans="1:5" ht="15" customHeight="1" x14ac:dyDescent="0.25">
      <c r="A704" s="35" t="s">
        <v>333</v>
      </c>
    </row>
    <row r="705" spans="1:5" ht="15" customHeight="1" x14ac:dyDescent="0.2">
      <c r="A705" s="219" t="s">
        <v>102</v>
      </c>
      <c r="B705" s="219"/>
      <c r="C705" s="219"/>
      <c r="D705" s="219"/>
      <c r="E705" s="219"/>
    </row>
    <row r="706" spans="1:5" ht="15" customHeight="1" x14ac:dyDescent="0.2">
      <c r="A706" s="219"/>
      <c r="B706" s="219"/>
      <c r="C706" s="219"/>
      <c r="D706" s="219"/>
      <c r="E706" s="219"/>
    </row>
    <row r="707" spans="1:5" ht="15" customHeight="1" x14ac:dyDescent="0.2">
      <c r="A707" s="216" t="s">
        <v>334</v>
      </c>
      <c r="B707" s="216"/>
      <c r="C707" s="216"/>
      <c r="D707" s="216"/>
      <c r="E707" s="216"/>
    </row>
    <row r="708" spans="1:5" ht="15" customHeight="1" x14ac:dyDescent="0.2">
      <c r="A708" s="216"/>
      <c r="B708" s="216"/>
      <c r="C708" s="216"/>
      <c r="D708" s="216"/>
      <c r="E708" s="216"/>
    </row>
    <row r="709" spans="1:5" ht="15" customHeight="1" x14ac:dyDescent="0.2">
      <c r="A709" s="216"/>
      <c r="B709" s="216"/>
      <c r="C709" s="216"/>
      <c r="D709" s="216"/>
      <c r="E709" s="216"/>
    </row>
    <row r="710" spans="1:5" ht="15" customHeight="1" x14ac:dyDescent="0.2">
      <c r="A710" s="216"/>
      <c r="B710" s="216"/>
      <c r="C710" s="216"/>
      <c r="D710" s="216"/>
      <c r="E710" s="216"/>
    </row>
    <row r="711" spans="1:5" ht="15" customHeight="1" x14ac:dyDescent="0.2">
      <c r="A711" s="216"/>
      <c r="B711" s="216"/>
      <c r="C711" s="216"/>
      <c r="D711" s="216"/>
      <c r="E711" s="216"/>
    </row>
    <row r="712" spans="1:5" ht="15" customHeight="1" x14ac:dyDescent="0.2">
      <c r="A712" s="216"/>
      <c r="B712" s="216"/>
      <c r="C712" s="216"/>
      <c r="D712" s="216"/>
      <c r="E712" s="216"/>
    </row>
    <row r="713" spans="1:5" ht="15" customHeight="1" x14ac:dyDescent="0.2">
      <c r="A713" s="216"/>
      <c r="B713" s="216"/>
      <c r="C713" s="216"/>
      <c r="D713" s="216"/>
      <c r="E713" s="216"/>
    </row>
    <row r="714" spans="1:5" ht="15" customHeight="1" x14ac:dyDescent="0.2"/>
    <row r="715" spans="1:5" ht="15" customHeight="1" x14ac:dyDescent="0.25">
      <c r="A715" s="54" t="s">
        <v>16</v>
      </c>
      <c r="B715" s="38"/>
      <c r="C715" s="38"/>
      <c r="D715" s="38"/>
      <c r="E715" s="38"/>
    </row>
    <row r="716" spans="1:5" ht="15" customHeight="1" x14ac:dyDescent="0.2">
      <c r="A716" s="39" t="s">
        <v>38</v>
      </c>
      <c r="E716" t="s">
        <v>39</v>
      </c>
    </row>
    <row r="717" spans="1:5" ht="15" customHeight="1" x14ac:dyDescent="0.25">
      <c r="B717" s="37"/>
      <c r="C717" s="38"/>
      <c r="D717" s="38"/>
      <c r="E717" s="41"/>
    </row>
    <row r="718" spans="1:5" ht="15" customHeight="1" x14ac:dyDescent="0.2">
      <c r="A718" s="110"/>
      <c r="B718" s="110"/>
      <c r="C718" s="42" t="s">
        <v>41</v>
      </c>
      <c r="D718" s="43" t="s">
        <v>42</v>
      </c>
      <c r="E718" s="62" t="s">
        <v>43</v>
      </c>
    </row>
    <row r="719" spans="1:5" ht="15" customHeight="1" x14ac:dyDescent="0.2">
      <c r="A719" s="101"/>
      <c r="B719" s="125"/>
      <c r="C719" s="86">
        <v>6172</v>
      </c>
      <c r="D719" s="122" t="s">
        <v>107</v>
      </c>
      <c r="E719" s="96">
        <v>-387397.47</v>
      </c>
    </row>
    <row r="720" spans="1:5" ht="15" customHeight="1" x14ac:dyDescent="0.2">
      <c r="A720" s="101"/>
      <c r="B720" s="125"/>
      <c r="C720" s="77" t="s">
        <v>45</v>
      </c>
      <c r="D720" s="97"/>
      <c r="E720" s="98">
        <f>SUM(E719:E719)</f>
        <v>-387397.47</v>
      </c>
    </row>
    <row r="721" spans="1:5" ht="15" customHeight="1" x14ac:dyDescent="0.2"/>
    <row r="722" spans="1:5" ht="15" customHeight="1" x14ac:dyDescent="0.25">
      <c r="A722" s="54" t="s">
        <v>16</v>
      </c>
      <c r="B722" s="55"/>
      <c r="C722" s="55"/>
      <c r="D722" s="53"/>
      <c r="E722" s="53"/>
    </row>
    <row r="723" spans="1:5" ht="15" customHeight="1" x14ac:dyDescent="0.2">
      <c r="A723" s="56" t="s">
        <v>104</v>
      </c>
      <c r="B723" s="38"/>
      <c r="C723" s="38"/>
      <c r="D723" s="38"/>
      <c r="E723" s="40" t="s">
        <v>234</v>
      </c>
    </row>
    <row r="724" spans="1:5" ht="15" customHeight="1" x14ac:dyDescent="0.2">
      <c r="A724" s="58"/>
      <c r="B724" s="59"/>
      <c r="C724" s="55"/>
      <c r="D724" s="58"/>
      <c r="E724" s="60"/>
    </row>
    <row r="725" spans="1:5" ht="15" customHeight="1" x14ac:dyDescent="0.2">
      <c r="B725" s="110"/>
      <c r="C725" s="62" t="s">
        <v>41</v>
      </c>
      <c r="D725" s="73" t="s">
        <v>48</v>
      </c>
      <c r="E725" s="62" t="s">
        <v>43</v>
      </c>
    </row>
    <row r="726" spans="1:5" ht="15" customHeight="1" x14ac:dyDescent="0.2">
      <c r="B726" s="149"/>
      <c r="C726" s="86">
        <v>3122</v>
      </c>
      <c r="D726" s="65" t="s">
        <v>107</v>
      </c>
      <c r="E726" s="96">
        <v>387397.47</v>
      </c>
    </row>
    <row r="727" spans="1:5" ht="15" customHeight="1" x14ac:dyDescent="0.2">
      <c r="B727" s="66"/>
      <c r="C727" s="77" t="s">
        <v>45</v>
      </c>
      <c r="D727" s="78"/>
      <c r="E727" s="79">
        <f>SUM(E726:E726)</f>
        <v>387397.47</v>
      </c>
    </row>
    <row r="728" spans="1:5" ht="15" customHeight="1" x14ac:dyDescent="0.2"/>
    <row r="729" spans="1:5" ht="15" customHeight="1" x14ac:dyDescent="0.2"/>
    <row r="730" spans="1:5" ht="15" customHeight="1" x14ac:dyDescent="0.25">
      <c r="A730" s="35" t="s">
        <v>335</v>
      </c>
    </row>
    <row r="731" spans="1:5" ht="15" customHeight="1" x14ac:dyDescent="0.2">
      <c r="A731" s="220" t="s">
        <v>120</v>
      </c>
      <c r="B731" s="220"/>
      <c r="C731" s="220"/>
      <c r="D731" s="220"/>
      <c r="E731" s="220"/>
    </row>
    <row r="732" spans="1:5" ht="15" customHeight="1" x14ac:dyDescent="0.2">
      <c r="A732" s="220"/>
      <c r="B732" s="220"/>
      <c r="C732" s="220"/>
      <c r="D732" s="220"/>
      <c r="E732" s="220"/>
    </row>
    <row r="733" spans="1:5" ht="15" customHeight="1" x14ac:dyDescent="0.2">
      <c r="A733" s="216" t="s">
        <v>336</v>
      </c>
      <c r="B733" s="216"/>
      <c r="C733" s="216"/>
      <c r="D733" s="216"/>
      <c r="E733" s="216"/>
    </row>
    <row r="734" spans="1:5" ht="15" customHeight="1" x14ac:dyDescent="0.2">
      <c r="A734" s="216"/>
      <c r="B734" s="216"/>
      <c r="C734" s="216"/>
      <c r="D734" s="216"/>
      <c r="E734" s="216"/>
    </row>
    <row r="735" spans="1:5" ht="15" customHeight="1" x14ac:dyDescent="0.2">
      <c r="A735" s="216"/>
      <c r="B735" s="216"/>
      <c r="C735" s="216"/>
      <c r="D735" s="216"/>
      <c r="E735" s="216"/>
    </row>
    <row r="736" spans="1:5" ht="15" customHeight="1" x14ac:dyDescent="0.2">
      <c r="A736" s="216"/>
      <c r="B736" s="216"/>
      <c r="C736" s="216"/>
      <c r="D736" s="216"/>
      <c r="E736" s="216"/>
    </row>
    <row r="737" spans="1:5" ht="15" customHeight="1" x14ac:dyDescent="0.2">
      <c r="A737" s="216"/>
      <c r="B737" s="216"/>
      <c r="C737" s="216"/>
      <c r="D737" s="216"/>
      <c r="E737" s="216"/>
    </row>
    <row r="738" spans="1:5" ht="15" customHeight="1" x14ac:dyDescent="0.2"/>
    <row r="739" spans="1:5" ht="15" customHeight="1" x14ac:dyDescent="0.25">
      <c r="A739" s="37" t="s">
        <v>16</v>
      </c>
      <c r="B739" s="38"/>
      <c r="C739" s="38"/>
      <c r="D739" s="38"/>
      <c r="E739" s="53"/>
    </row>
    <row r="740" spans="1:5" ht="15" customHeight="1" x14ac:dyDescent="0.2">
      <c r="A740" s="56" t="s">
        <v>46</v>
      </c>
      <c r="B740" s="38"/>
      <c r="C740" s="38"/>
      <c r="D740" s="38"/>
      <c r="E740" s="40" t="s">
        <v>47</v>
      </c>
    </row>
    <row r="741" spans="1:5" ht="15" customHeight="1" x14ac:dyDescent="0.2">
      <c r="B741" s="150"/>
      <c r="C741" s="38"/>
      <c r="D741" s="38"/>
      <c r="E741" s="41"/>
    </row>
    <row r="742" spans="1:5" ht="15" customHeight="1" x14ac:dyDescent="0.2">
      <c r="B742" s="110"/>
      <c r="C742" s="42" t="s">
        <v>41</v>
      </c>
      <c r="D742" s="43" t="s">
        <v>48</v>
      </c>
      <c r="E742" s="44" t="s">
        <v>43</v>
      </c>
    </row>
    <row r="743" spans="1:5" ht="15" customHeight="1" x14ac:dyDescent="0.2">
      <c r="B743" s="149"/>
      <c r="C743" s="64">
        <v>6172</v>
      </c>
      <c r="D743" s="65" t="s">
        <v>82</v>
      </c>
      <c r="E743" s="48">
        <v>-40000</v>
      </c>
    </row>
    <row r="744" spans="1:5" ht="15" customHeight="1" x14ac:dyDescent="0.2">
      <c r="B744" s="149"/>
      <c r="C744" s="64">
        <v>6172</v>
      </c>
      <c r="D744" s="103" t="s">
        <v>73</v>
      </c>
      <c r="E744" s="48">
        <v>40000</v>
      </c>
    </row>
    <row r="745" spans="1:5" ht="15" customHeight="1" x14ac:dyDescent="0.2">
      <c r="B745" s="149"/>
      <c r="C745" s="50" t="s">
        <v>45</v>
      </c>
      <c r="D745" s="51"/>
      <c r="E745" s="52">
        <f>SUM(E743:E744)</f>
        <v>0</v>
      </c>
    </row>
    <row r="746" spans="1:5" ht="15" customHeight="1" x14ac:dyDescent="0.2"/>
    <row r="747" spans="1:5" ht="15" customHeight="1" x14ac:dyDescent="0.2"/>
    <row r="748" spans="1:5" ht="15" customHeight="1" x14ac:dyDescent="0.25">
      <c r="A748" s="35" t="s">
        <v>337</v>
      </c>
    </row>
    <row r="749" spans="1:5" ht="15" customHeight="1" x14ac:dyDescent="0.2">
      <c r="A749" s="220" t="s">
        <v>127</v>
      </c>
      <c r="B749" s="220"/>
      <c r="C749" s="220"/>
      <c r="D749" s="220"/>
      <c r="E749" s="220"/>
    </row>
    <row r="750" spans="1:5" ht="15" customHeight="1" x14ac:dyDescent="0.2">
      <c r="A750" s="220"/>
      <c r="B750" s="220"/>
      <c r="C750" s="220"/>
      <c r="D750" s="220"/>
      <c r="E750" s="220"/>
    </row>
    <row r="751" spans="1:5" ht="15" customHeight="1" x14ac:dyDescent="0.2">
      <c r="A751" s="216" t="s">
        <v>338</v>
      </c>
      <c r="B751" s="216"/>
      <c r="C751" s="216"/>
      <c r="D751" s="216"/>
      <c r="E751" s="216"/>
    </row>
    <row r="752" spans="1:5" ht="15" customHeight="1" x14ac:dyDescent="0.2">
      <c r="A752" s="216"/>
      <c r="B752" s="216"/>
      <c r="C752" s="216"/>
      <c r="D752" s="216"/>
      <c r="E752" s="216"/>
    </row>
    <row r="753" spans="1:5" ht="15" customHeight="1" x14ac:dyDescent="0.2">
      <c r="A753" s="216"/>
      <c r="B753" s="216"/>
      <c r="C753" s="216"/>
      <c r="D753" s="216"/>
      <c r="E753" s="216"/>
    </row>
    <row r="754" spans="1:5" ht="15" customHeight="1" x14ac:dyDescent="0.2">
      <c r="A754" s="216"/>
      <c r="B754" s="216"/>
      <c r="C754" s="216"/>
      <c r="D754" s="216"/>
      <c r="E754" s="216"/>
    </row>
    <row r="755" spans="1:5" ht="15" customHeight="1" x14ac:dyDescent="0.2">
      <c r="A755" s="216"/>
      <c r="B755" s="216"/>
      <c r="C755" s="216"/>
      <c r="D755" s="216"/>
      <c r="E755" s="216"/>
    </row>
    <row r="756" spans="1:5" ht="15" customHeight="1" x14ac:dyDescent="0.2">
      <c r="A756" s="38"/>
      <c r="B756" s="153"/>
      <c r="C756" s="151"/>
      <c r="D756" s="38"/>
      <c r="E756" s="154"/>
    </row>
    <row r="757" spans="1:5" ht="15" customHeight="1" x14ac:dyDescent="0.25">
      <c r="A757" s="37" t="s">
        <v>16</v>
      </c>
      <c r="B757" s="38"/>
      <c r="C757" s="38"/>
      <c r="D757" s="38"/>
      <c r="E757" s="53"/>
    </row>
    <row r="758" spans="1:5" ht="15" customHeight="1" x14ac:dyDescent="0.2">
      <c r="A758" s="39" t="s">
        <v>129</v>
      </c>
      <c r="B758" s="38"/>
      <c r="C758" s="38"/>
      <c r="D758" s="38"/>
      <c r="E758" s="40" t="s">
        <v>130</v>
      </c>
    </row>
    <row r="759" spans="1:5" ht="15" customHeight="1" x14ac:dyDescent="0.2">
      <c r="A759" s="39"/>
      <c r="B759" s="53"/>
      <c r="C759" s="38"/>
      <c r="D759" s="38"/>
      <c r="E759" s="41"/>
    </row>
    <row r="760" spans="1:5" ht="15" customHeight="1" x14ac:dyDescent="0.2">
      <c r="A760" s="110"/>
      <c r="B760" s="110"/>
      <c r="C760" s="42" t="s">
        <v>41</v>
      </c>
      <c r="D760" s="73" t="s">
        <v>48</v>
      </c>
      <c r="E760" s="62" t="s">
        <v>43</v>
      </c>
    </row>
    <row r="761" spans="1:5" ht="15" customHeight="1" x14ac:dyDescent="0.2">
      <c r="A761" s="138"/>
      <c r="B761" s="121"/>
      <c r="C761" s="64">
        <v>6172</v>
      </c>
      <c r="D761" s="65" t="s">
        <v>122</v>
      </c>
      <c r="E761" s="123">
        <v>-49434</v>
      </c>
    </row>
    <row r="762" spans="1:5" ht="15" customHeight="1" x14ac:dyDescent="0.2">
      <c r="A762" s="138"/>
      <c r="B762" s="121"/>
      <c r="C762" s="64">
        <v>6172</v>
      </c>
      <c r="D762" s="65" t="s">
        <v>82</v>
      </c>
      <c r="E762" s="123">
        <f>-180000-250000</f>
        <v>-430000</v>
      </c>
    </row>
    <row r="763" spans="1:5" ht="15" customHeight="1" x14ac:dyDescent="0.2">
      <c r="A763" s="138"/>
      <c r="B763" s="121"/>
      <c r="C763" s="64">
        <v>6172</v>
      </c>
      <c r="D763" s="65" t="s">
        <v>82</v>
      </c>
      <c r="E763" s="123">
        <v>49434</v>
      </c>
    </row>
    <row r="764" spans="1:5" ht="15" customHeight="1" x14ac:dyDescent="0.2">
      <c r="A764" s="138"/>
      <c r="B764" s="121"/>
      <c r="C764" s="64">
        <v>6172</v>
      </c>
      <c r="D764" s="65" t="s">
        <v>107</v>
      </c>
      <c r="E764" s="123">
        <v>430000</v>
      </c>
    </row>
    <row r="765" spans="1:5" ht="15" customHeight="1" x14ac:dyDescent="0.2">
      <c r="A765" s="124"/>
      <c r="B765" s="124"/>
      <c r="C765" s="50" t="s">
        <v>45</v>
      </c>
      <c r="D765" s="103"/>
      <c r="E765" s="52">
        <f>SUM(E761:E764)</f>
        <v>0</v>
      </c>
    </row>
    <row r="766" spans="1:5" ht="15" customHeight="1" x14ac:dyDescent="0.2"/>
    <row r="767" spans="1:5" ht="15" customHeight="1" x14ac:dyDescent="0.2"/>
    <row r="768" spans="1:5" ht="15" customHeight="1" x14ac:dyDescent="0.25">
      <c r="A768" s="35" t="s">
        <v>339</v>
      </c>
    </row>
    <row r="769" spans="1:5" ht="15" customHeight="1" x14ac:dyDescent="0.2">
      <c r="A769" s="220" t="s">
        <v>253</v>
      </c>
      <c r="B769" s="220"/>
      <c r="C769" s="220"/>
      <c r="D769" s="220"/>
      <c r="E769" s="220"/>
    </row>
    <row r="770" spans="1:5" ht="15" customHeight="1" x14ac:dyDescent="0.2">
      <c r="A770" s="220"/>
      <c r="B770" s="220"/>
      <c r="C770" s="220"/>
      <c r="D770" s="220"/>
      <c r="E770" s="220"/>
    </row>
    <row r="771" spans="1:5" ht="15" customHeight="1" x14ac:dyDescent="0.2">
      <c r="A771" s="216" t="s">
        <v>340</v>
      </c>
      <c r="B771" s="216"/>
      <c r="C771" s="216"/>
      <c r="D771" s="216"/>
      <c r="E771" s="216"/>
    </row>
    <row r="772" spans="1:5" ht="15" customHeight="1" x14ac:dyDescent="0.2">
      <c r="A772" s="216"/>
      <c r="B772" s="216"/>
      <c r="C772" s="216"/>
      <c r="D772" s="216"/>
      <c r="E772" s="216"/>
    </row>
    <row r="773" spans="1:5" ht="15" customHeight="1" x14ac:dyDescent="0.2">
      <c r="A773" s="216"/>
      <c r="B773" s="216"/>
      <c r="C773" s="216"/>
      <c r="D773" s="216"/>
      <c r="E773" s="216"/>
    </row>
    <row r="774" spans="1:5" ht="15" customHeight="1" x14ac:dyDescent="0.2">
      <c r="A774" s="216"/>
      <c r="B774" s="216"/>
      <c r="C774" s="216"/>
      <c r="D774" s="216"/>
      <c r="E774" s="216"/>
    </row>
    <row r="775" spans="1:5" ht="15" customHeight="1" x14ac:dyDescent="0.2">
      <c r="A775" s="216"/>
      <c r="B775" s="216"/>
      <c r="C775" s="216"/>
      <c r="D775" s="216"/>
      <c r="E775" s="216"/>
    </row>
    <row r="776" spans="1:5" ht="15" customHeight="1" x14ac:dyDescent="0.2">
      <c r="A776" s="216"/>
      <c r="B776" s="216"/>
      <c r="C776" s="216"/>
      <c r="D776" s="216"/>
      <c r="E776" s="216"/>
    </row>
    <row r="777" spans="1:5" ht="15" customHeight="1" x14ac:dyDescent="0.2">
      <c r="A777" s="216"/>
      <c r="B777" s="216"/>
      <c r="C777" s="216"/>
      <c r="D777" s="216"/>
      <c r="E777" s="216"/>
    </row>
    <row r="778" spans="1:5" ht="15" customHeight="1" x14ac:dyDescent="0.2"/>
    <row r="779" spans="1:5" ht="15" customHeight="1" x14ac:dyDescent="0.2"/>
    <row r="780" spans="1:5" ht="15" customHeight="1" x14ac:dyDescent="0.2"/>
    <row r="781" spans="1:5" ht="15" customHeight="1" x14ac:dyDescent="0.2"/>
    <row r="782" spans="1:5" ht="15" customHeight="1" x14ac:dyDescent="0.25">
      <c r="A782" s="37" t="s">
        <v>16</v>
      </c>
      <c r="B782" s="38"/>
      <c r="C782" s="38"/>
      <c r="D782" s="38"/>
      <c r="E782" s="53"/>
    </row>
    <row r="783" spans="1:5" ht="15" customHeight="1" x14ac:dyDescent="0.2">
      <c r="A783" s="56" t="s">
        <v>59</v>
      </c>
      <c r="B783" s="38"/>
      <c r="C783" s="38"/>
      <c r="D783" s="38"/>
      <c r="E783" s="40" t="s">
        <v>60</v>
      </c>
    </row>
    <row r="784" spans="1:5" ht="15" customHeight="1" x14ac:dyDescent="0.2">
      <c r="A784" s="39"/>
      <c r="B784" s="53"/>
      <c r="C784" s="38"/>
      <c r="D784" s="38"/>
      <c r="E784" s="41"/>
    </row>
    <row r="785" spans="1:5" ht="15" customHeight="1" x14ac:dyDescent="0.2">
      <c r="A785" s="110"/>
      <c r="B785" s="110"/>
      <c r="C785" s="42" t="s">
        <v>41</v>
      </c>
      <c r="D785" s="73" t="s">
        <v>48</v>
      </c>
      <c r="E785" s="44" t="s">
        <v>43</v>
      </c>
    </row>
    <row r="786" spans="1:5" ht="15" customHeight="1" x14ac:dyDescent="0.2">
      <c r="A786" s="110"/>
      <c r="B786" s="110"/>
      <c r="C786" s="86">
        <v>3319</v>
      </c>
      <c r="D786" s="122" t="s">
        <v>163</v>
      </c>
      <c r="E786" s="96">
        <v>-150000</v>
      </c>
    </row>
    <row r="787" spans="1:5" ht="15" customHeight="1" x14ac:dyDescent="0.2">
      <c r="A787" s="110"/>
      <c r="B787" s="110"/>
      <c r="C787" s="86">
        <v>3329</v>
      </c>
      <c r="D787" s="122" t="s">
        <v>163</v>
      </c>
      <c r="E787" s="96">
        <v>-100000</v>
      </c>
    </row>
    <row r="788" spans="1:5" ht="15" customHeight="1" x14ac:dyDescent="0.2">
      <c r="A788" s="110"/>
      <c r="B788" s="110"/>
      <c r="C788" s="86">
        <v>3316</v>
      </c>
      <c r="D788" s="122" t="s">
        <v>163</v>
      </c>
      <c r="E788" s="96">
        <v>150000</v>
      </c>
    </row>
    <row r="789" spans="1:5" ht="15" customHeight="1" x14ac:dyDescent="0.2">
      <c r="A789" s="110"/>
      <c r="B789" s="110"/>
      <c r="C789" s="86">
        <v>3329</v>
      </c>
      <c r="D789" s="103" t="s">
        <v>73</v>
      </c>
      <c r="E789" s="96">
        <v>100000</v>
      </c>
    </row>
    <row r="790" spans="1:5" ht="15" customHeight="1" x14ac:dyDescent="0.2">
      <c r="A790" s="124"/>
      <c r="B790" s="124"/>
      <c r="C790" s="50" t="s">
        <v>45</v>
      </c>
      <c r="D790" s="51"/>
      <c r="E790" s="52">
        <f>SUM(E786:E789)</f>
        <v>0</v>
      </c>
    </row>
    <row r="791" spans="1:5" ht="15" customHeight="1" x14ac:dyDescent="0.2"/>
    <row r="792" spans="1:5" ht="15" customHeight="1" x14ac:dyDescent="0.2"/>
    <row r="793" spans="1:5" ht="15" customHeight="1" x14ac:dyDescent="0.25">
      <c r="A793" s="35" t="s">
        <v>341</v>
      </c>
    </row>
    <row r="794" spans="1:5" ht="15" customHeight="1" x14ac:dyDescent="0.2">
      <c r="A794" s="223" t="s">
        <v>139</v>
      </c>
      <c r="B794" s="223"/>
      <c r="C794" s="223"/>
      <c r="D794" s="223"/>
      <c r="E794" s="223"/>
    </row>
    <row r="795" spans="1:5" ht="15" customHeight="1" x14ac:dyDescent="0.2">
      <c r="A795" s="223"/>
      <c r="B795" s="223"/>
      <c r="C795" s="223"/>
      <c r="D795" s="223"/>
      <c r="E795" s="223"/>
    </row>
    <row r="796" spans="1:5" ht="15" customHeight="1" x14ac:dyDescent="0.2">
      <c r="A796" s="216" t="s">
        <v>342</v>
      </c>
      <c r="B796" s="216"/>
      <c r="C796" s="216"/>
      <c r="D796" s="216"/>
      <c r="E796" s="216"/>
    </row>
    <row r="797" spans="1:5" ht="15" customHeight="1" x14ac:dyDescent="0.2">
      <c r="A797" s="216"/>
      <c r="B797" s="216"/>
      <c r="C797" s="216"/>
      <c r="D797" s="216"/>
      <c r="E797" s="216"/>
    </row>
    <row r="798" spans="1:5" ht="15" customHeight="1" x14ac:dyDescent="0.2">
      <c r="A798" s="216"/>
      <c r="B798" s="216"/>
      <c r="C798" s="216"/>
      <c r="D798" s="216"/>
      <c r="E798" s="216"/>
    </row>
    <row r="799" spans="1:5" ht="15" customHeight="1" x14ac:dyDescent="0.2">
      <c r="A799" s="216"/>
      <c r="B799" s="216"/>
      <c r="C799" s="216"/>
      <c r="D799" s="216"/>
      <c r="E799" s="216"/>
    </row>
    <row r="800" spans="1:5" ht="15" customHeight="1" x14ac:dyDescent="0.2">
      <c r="A800" s="216"/>
      <c r="B800" s="216"/>
      <c r="C800" s="216"/>
      <c r="D800" s="216"/>
      <c r="E800" s="216"/>
    </row>
    <row r="801" spans="1:5" ht="15" customHeight="1" x14ac:dyDescent="0.2">
      <c r="A801" s="216"/>
      <c r="B801" s="216"/>
      <c r="C801" s="216"/>
      <c r="D801" s="216"/>
      <c r="E801" s="216"/>
    </row>
    <row r="802" spans="1:5" ht="15" customHeight="1" x14ac:dyDescent="0.2"/>
    <row r="803" spans="1:5" ht="15" customHeight="1" x14ac:dyDescent="0.25">
      <c r="A803" s="54" t="s">
        <v>16</v>
      </c>
      <c r="B803" s="55"/>
      <c r="C803" s="55"/>
      <c r="D803" s="53"/>
      <c r="E803" s="53"/>
    </row>
    <row r="804" spans="1:5" ht="15" customHeight="1" x14ac:dyDescent="0.2">
      <c r="A804" s="56" t="s">
        <v>104</v>
      </c>
      <c r="B804" s="55"/>
      <c r="C804" s="55"/>
      <c r="D804" s="55"/>
      <c r="E804" s="92" t="s">
        <v>234</v>
      </c>
    </row>
    <row r="805" spans="1:5" ht="15" customHeight="1" x14ac:dyDescent="0.2"/>
    <row r="806" spans="1:5" ht="15" customHeight="1" x14ac:dyDescent="0.2">
      <c r="C806" s="42" t="s">
        <v>41</v>
      </c>
      <c r="D806" s="43" t="s">
        <v>48</v>
      </c>
      <c r="E806" s="62" t="s">
        <v>43</v>
      </c>
    </row>
    <row r="807" spans="1:5" ht="15" customHeight="1" x14ac:dyDescent="0.2">
      <c r="C807" s="64">
        <v>4357</v>
      </c>
      <c r="D807" s="65" t="s">
        <v>107</v>
      </c>
      <c r="E807" s="123">
        <v>-28000</v>
      </c>
    </row>
    <row r="808" spans="1:5" ht="15" customHeight="1" x14ac:dyDescent="0.2">
      <c r="C808" s="64">
        <v>4357</v>
      </c>
      <c r="D808" s="65" t="s">
        <v>82</v>
      </c>
      <c r="E808" s="123">
        <v>28000</v>
      </c>
    </row>
    <row r="809" spans="1:5" ht="15" customHeight="1" x14ac:dyDescent="0.2">
      <c r="C809" s="50" t="s">
        <v>45</v>
      </c>
      <c r="D809" s="51"/>
      <c r="E809" s="52">
        <f>SUM(E807:E808)</f>
        <v>0</v>
      </c>
    </row>
    <row r="810" spans="1:5" ht="15" customHeight="1" x14ac:dyDescent="0.2"/>
    <row r="811" spans="1:5" ht="15" customHeight="1" x14ac:dyDescent="0.2"/>
    <row r="812" spans="1:5" ht="15" customHeight="1" x14ac:dyDescent="0.25">
      <c r="A812" s="35" t="s">
        <v>343</v>
      </c>
    </row>
    <row r="813" spans="1:5" ht="15" customHeight="1" x14ac:dyDescent="0.2">
      <c r="A813" s="223" t="s">
        <v>139</v>
      </c>
      <c r="B813" s="223"/>
      <c r="C813" s="223"/>
      <c r="D813" s="223"/>
      <c r="E813" s="223"/>
    </row>
    <row r="814" spans="1:5" ht="15" customHeight="1" x14ac:dyDescent="0.2">
      <c r="A814" s="223"/>
      <c r="B814" s="223"/>
      <c r="C814" s="223"/>
      <c r="D814" s="223"/>
      <c r="E814" s="223"/>
    </row>
    <row r="815" spans="1:5" ht="15" customHeight="1" x14ac:dyDescent="0.2">
      <c r="A815" s="216" t="s">
        <v>344</v>
      </c>
      <c r="B815" s="216"/>
      <c r="C815" s="216"/>
      <c r="D815" s="216"/>
      <c r="E815" s="216"/>
    </row>
    <row r="816" spans="1:5" ht="15" customHeight="1" x14ac:dyDescent="0.2">
      <c r="A816" s="216"/>
      <c r="B816" s="216"/>
      <c r="C816" s="216"/>
      <c r="D816" s="216"/>
      <c r="E816" s="216"/>
    </row>
    <row r="817" spans="1:5" ht="15" customHeight="1" x14ac:dyDescent="0.2">
      <c r="A817" s="216"/>
      <c r="B817" s="216"/>
      <c r="C817" s="216"/>
      <c r="D817" s="216"/>
      <c r="E817" s="216"/>
    </row>
    <row r="818" spans="1:5" ht="15" customHeight="1" x14ac:dyDescent="0.2">
      <c r="A818" s="216"/>
      <c r="B818" s="216"/>
      <c r="C818" s="216"/>
      <c r="D818" s="216"/>
      <c r="E818" s="216"/>
    </row>
    <row r="819" spans="1:5" ht="15" customHeight="1" x14ac:dyDescent="0.2">
      <c r="A819" s="216"/>
      <c r="B819" s="216"/>
      <c r="C819" s="216"/>
      <c r="D819" s="216"/>
      <c r="E819" s="216"/>
    </row>
    <row r="820" spans="1:5" ht="15" customHeight="1" x14ac:dyDescent="0.2">
      <c r="A820" s="216"/>
      <c r="B820" s="216"/>
      <c r="C820" s="216"/>
      <c r="D820" s="216"/>
      <c r="E820" s="216"/>
    </row>
    <row r="821" spans="1:5" ht="15" customHeight="1" x14ac:dyDescent="0.2">
      <c r="A821" s="38"/>
      <c r="B821" s="153"/>
      <c r="C821" s="151"/>
      <c r="D821" s="38"/>
      <c r="E821" s="154"/>
    </row>
    <row r="822" spans="1:5" ht="15" customHeight="1" x14ac:dyDescent="0.25">
      <c r="A822" s="54" t="s">
        <v>16</v>
      </c>
      <c r="B822" s="55"/>
      <c r="C822" s="55"/>
      <c r="D822" s="53"/>
      <c r="E822" s="53"/>
    </row>
    <row r="823" spans="1:5" ht="15" customHeight="1" x14ac:dyDescent="0.2">
      <c r="A823" s="56" t="s">
        <v>104</v>
      </c>
      <c r="B823" s="55"/>
      <c r="C823" s="55"/>
      <c r="D823" s="55"/>
      <c r="E823" s="92" t="s">
        <v>105</v>
      </c>
    </row>
    <row r="824" spans="1:5" ht="15" customHeight="1" x14ac:dyDescent="0.25">
      <c r="A824" s="147"/>
      <c r="B824" s="148"/>
      <c r="C824" s="55"/>
      <c r="D824" s="58"/>
      <c r="E824" s="60"/>
    </row>
    <row r="825" spans="1:5" ht="15" customHeight="1" x14ac:dyDescent="0.25">
      <c r="A825" s="35"/>
      <c r="B825" s="42" t="s">
        <v>106</v>
      </c>
      <c r="C825" s="42" t="s">
        <v>41</v>
      </c>
      <c r="D825" s="43" t="s">
        <v>48</v>
      </c>
      <c r="E825" s="62" t="s">
        <v>43</v>
      </c>
    </row>
    <row r="826" spans="1:5" ht="15" customHeight="1" x14ac:dyDescent="0.25">
      <c r="A826" s="35"/>
      <c r="B826" s="81">
        <v>10</v>
      </c>
      <c r="C826" s="86"/>
      <c r="D826" s="65" t="s">
        <v>107</v>
      </c>
      <c r="E826" s="96">
        <v>-5445</v>
      </c>
    </row>
    <row r="827" spans="1:5" ht="15" customHeight="1" x14ac:dyDescent="0.25">
      <c r="A827" s="35"/>
      <c r="B827" s="45"/>
      <c r="C827" s="50" t="s">
        <v>45</v>
      </c>
      <c r="D827" s="51"/>
      <c r="E827" s="52">
        <f>SUM(E826:E826)</f>
        <v>-5445</v>
      </c>
    </row>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54" t="s">
        <v>16</v>
      </c>
      <c r="B834" s="55"/>
      <c r="C834" s="55"/>
      <c r="D834" s="53"/>
      <c r="E834" s="53"/>
    </row>
    <row r="835" spans="1:5" ht="15" customHeight="1" x14ac:dyDescent="0.2">
      <c r="A835" s="56" t="s">
        <v>104</v>
      </c>
      <c r="B835" s="55"/>
      <c r="C835" s="55"/>
      <c r="D835" s="55"/>
      <c r="E835" s="92" t="s">
        <v>234</v>
      </c>
    </row>
    <row r="836" spans="1:5" ht="15" customHeight="1" x14ac:dyDescent="0.2"/>
    <row r="837" spans="1:5" ht="15" customHeight="1" x14ac:dyDescent="0.2">
      <c r="C837" s="42" t="s">
        <v>41</v>
      </c>
      <c r="D837" s="43" t="s">
        <v>48</v>
      </c>
      <c r="E837" s="62" t="s">
        <v>43</v>
      </c>
    </row>
    <row r="838" spans="1:5" ht="15" customHeight="1" x14ac:dyDescent="0.2">
      <c r="C838" s="64">
        <v>3146</v>
      </c>
      <c r="D838" s="65" t="s">
        <v>107</v>
      </c>
      <c r="E838" s="123">
        <v>5445</v>
      </c>
    </row>
    <row r="839" spans="1:5" ht="15" customHeight="1" x14ac:dyDescent="0.2">
      <c r="C839" s="50" t="s">
        <v>45</v>
      </c>
      <c r="D839" s="51"/>
      <c r="E839" s="52">
        <f>SUM(E838:E838)</f>
        <v>5445</v>
      </c>
    </row>
    <row r="840" spans="1:5" ht="15" customHeight="1" x14ac:dyDescent="0.2"/>
    <row r="841" spans="1:5" ht="15" customHeight="1" x14ac:dyDescent="0.2"/>
    <row r="842" spans="1:5" ht="15" customHeight="1" x14ac:dyDescent="0.25">
      <c r="A842" s="35" t="s">
        <v>345</v>
      </c>
    </row>
    <row r="843" spans="1:5" ht="15" customHeight="1" x14ac:dyDescent="0.2">
      <c r="A843" s="223" t="s">
        <v>139</v>
      </c>
      <c r="B843" s="223"/>
      <c r="C843" s="223"/>
      <c r="D843" s="223"/>
      <c r="E843" s="223"/>
    </row>
    <row r="844" spans="1:5" ht="15" customHeight="1" x14ac:dyDescent="0.2">
      <c r="A844" s="223"/>
      <c r="B844" s="223"/>
      <c r="C844" s="223"/>
      <c r="D844" s="223"/>
      <c r="E844" s="223"/>
    </row>
    <row r="845" spans="1:5" ht="15" customHeight="1" x14ac:dyDescent="0.2">
      <c r="A845" s="216" t="s">
        <v>346</v>
      </c>
      <c r="B845" s="216"/>
      <c r="C845" s="216"/>
      <c r="D845" s="216"/>
      <c r="E845" s="216"/>
    </row>
    <row r="846" spans="1:5" ht="15" customHeight="1" x14ac:dyDescent="0.2">
      <c r="A846" s="216"/>
      <c r="B846" s="216"/>
      <c r="C846" s="216"/>
      <c r="D846" s="216"/>
      <c r="E846" s="216"/>
    </row>
    <row r="847" spans="1:5" ht="15" customHeight="1" x14ac:dyDescent="0.2">
      <c r="A847" s="216"/>
      <c r="B847" s="216"/>
      <c r="C847" s="216"/>
      <c r="D847" s="216"/>
      <c r="E847" s="216"/>
    </row>
    <row r="848" spans="1:5" ht="15" customHeight="1" x14ac:dyDescent="0.2">
      <c r="A848" s="216"/>
      <c r="B848" s="216"/>
      <c r="C848" s="216"/>
      <c r="D848" s="216"/>
      <c r="E848" s="216"/>
    </row>
    <row r="849" spans="1:5" ht="15" customHeight="1" x14ac:dyDescent="0.2">
      <c r="A849" s="216"/>
      <c r="B849" s="216"/>
      <c r="C849" s="216"/>
      <c r="D849" s="216"/>
      <c r="E849" s="216"/>
    </row>
    <row r="850" spans="1:5" ht="15" customHeight="1" x14ac:dyDescent="0.2">
      <c r="A850" s="216"/>
      <c r="B850" s="216"/>
      <c r="C850" s="216"/>
      <c r="D850" s="216"/>
      <c r="E850" s="216"/>
    </row>
    <row r="851" spans="1:5" ht="15" customHeight="1" x14ac:dyDescent="0.2">
      <c r="A851" s="38"/>
      <c r="B851" s="153"/>
      <c r="C851" s="151"/>
      <c r="D851" s="38"/>
      <c r="E851" s="154"/>
    </row>
    <row r="852" spans="1:5" ht="15" customHeight="1" x14ac:dyDescent="0.25">
      <c r="A852" s="54" t="s">
        <v>16</v>
      </c>
      <c r="B852" s="55"/>
      <c r="C852" s="55"/>
      <c r="D852" s="53"/>
      <c r="E852" s="53"/>
    </row>
    <row r="853" spans="1:5" ht="15" customHeight="1" x14ac:dyDescent="0.2">
      <c r="A853" s="56" t="s">
        <v>104</v>
      </c>
      <c r="B853" s="55"/>
      <c r="C853" s="55"/>
      <c r="D853" s="55"/>
      <c r="E853" s="92" t="s">
        <v>234</v>
      </c>
    </row>
    <row r="854" spans="1:5" ht="15" customHeight="1" x14ac:dyDescent="0.2"/>
    <row r="855" spans="1:5" ht="15" customHeight="1" x14ac:dyDescent="0.2">
      <c r="C855" s="42" t="s">
        <v>41</v>
      </c>
      <c r="D855" s="43" t="s">
        <v>48</v>
      </c>
      <c r="E855" s="62" t="s">
        <v>43</v>
      </c>
    </row>
    <row r="856" spans="1:5" ht="15" customHeight="1" x14ac:dyDescent="0.2">
      <c r="C856" s="64">
        <v>3522</v>
      </c>
      <c r="D856" s="65" t="s">
        <v>107</v>
      </c>
      <c r="E856" s="123">
        <f>-4525000-170000</f>
        <v>-4695000</v>
      </c>
    </row>
    <row r="857" spans="1:5" ht="15" customHeight="1" x14ac:dyDescent="0.2">
      <c r="C857" s="50" t="s">
        <v>45</v>
      </c>
      <c r="D857" s="51"/>
      <c r="E857" s="52">
        <f>SUM(E856:E856)</f>
        <v>-4695000</v>
      </c>
    </row>
    <row r="858" spans="1:5" ht="15" customHeight="1" x14ac:dyDescent="0.2"/>
    <row r="859" spans="1:5" ht="15" customHeight="1" x14ac:dyDescent="0.25">
      <c r="A859" s="54" t="s">
        <v>16</v>
      </c>
      <c r="B859" s="55"/>
      <c r="C859" s="55"/>
      <c r="D859" s="53"/>
      <c r="E859" s="53"/>
    </row>
    <row r="860" spans="1:5" ht="15" customHeight="1" x14ac:dyDescent="0.2">
      <c r="A860" s="56" t="s">
        <v>104</v>
      </c>
      <c r="B860" s="55"/>
      <c r="C860" s="55"/>
      <c r="D860" s="55"/>
      <c r="E860" s="92" t="s">
        <v>105</v>
      </c>
    </row>
    <row r="861" spans="1:5" ht="15" customHeight="1" x14ac:dyDescent="0.25">
      <c r="A861" s="147"/>
      <c r="B861" s="148"/>
      <c r="C861" s="55"/>
      <c r="D861" s="58"/>
      <c r="E861" s="60"/>
    </row>
    <row r="862" spans="1:5" ht="15" customHeight="1" x14ac:dyDescent="0.25">
      <c r="A862" s="35"/>
      <c r="B862" s="42" t="s">
        <v>106</v>
      </c>
      <c r="C862" s="42" t="s">
        <v>41</v>
      </c>
      <c r="D862" s="43" t="s">
        <v>48</v>
      </c>
      <c r="E862" s="62" t="s">
        <v>43</v>
      </c>
    </row>
    <row r="863" spans="1:5" ht="15" customHeight="1" x14ac:dyDescent="0.25">
      <c r="A863" s="35"/>
      <c r="B863" s="81">
        <v>14</v>
      </c>
      <c r="C863" s="86"/>
      <c r="D863" s="65" t="s">
        <v>107</v>
      </c>
      <c r="E863" s="96">
        <v>160000</v>
      </c>
    </row>
    <row r="864" spans="1:5" ht="15" customHeight="1" x14ac:dyDescent="0.25">
      <c r="A864" s="35"/>
      <c r="B864" s="81">
        <v>15</v>
      </c>
      <c r="C864" s="86"/>
      <c r="D864" s="65" t="s">
        <v>107</v>
      </c>
      <c r="E864" s="96">
        <v>4525000</v>
      </c>
    </row>
    <row r="865" spans="1:5" ht="15" customHeight="1" x14ac:dyDescent="0.25">
      <c r="A865" s="35"/>
      <c r="B865" s="81">
        <v>23</v>
      </c>
      <c r="C865" s="86"/>
      <c r="D865" s="65" t="s">
        <v>107</v>
      </c>
      <c r="E865" s="96">
        <v>10000</v>
      </c>
    </row>
    <row r="866" spans="1:5" ht="15" customHeight="1" x14ac:dyDescent="0.25">
      <c r="A866" s="35"/>
      <c r="B866" s="45"/>
      <c r="C866" s="50" t="s">
        <v>45</v>
      </c>
      <c r="D866" s="51"/>
      <c r="E866" s="52">
        <f>SUM(E863:E865)</f>
        <v>4695000</v>
      </c>
    </row>
    <row r="867" spans="1:5" ht="15" customHeight="1" x14ac:dyDescent="0.2"/>
    <row r="868" spans="1:5" ht="15" customHeight="1" x14ac:dyDescent="0.2"/>
    <row r="869" spans="1:5" ht="15" customHeight="1" x14ac:dyDescent="0.25">
      <c r="A869" s="35" t="s">
        <v>347</v>
      </c>
    </row>
    <row r="870" spans="1:5" ht="15" customHeight="1" x14ac:dyDescent="0.2">
      <c r="A870" s="220" t="s">
        <v>102</v>
      </c>
      <c r="B870" s="220"/>
      <c r="C870" s="220"/>
      <c r="D870" s="220"/>
      <c r="E870" s="220"/>
    </row>
    <row r="871" spans="1:5" ht="15" customHeight="1" x14ac:dyDescent="0.2">
      <c r="A871" s="220"/>
      <c r="B871" s="220"/>
      <c r="C871" s="220"/>
      <c r="D871" s="220"/>
      <c r="E871" s="220"/>
    </row>
    <row r="872" spans="1:5" ht="15" customHeight="1" x14ac:dyDescent="0.2">
      <c r="A872" s="216" t="s">
        <v>348</v>
      </c>
      <c r="B872" s="216"/>
      <c r="C872" s="216"/>
      <c r="D872" s="216"/>
      <c r="E872" s="216"/>
    </row>
    <row r="873" spans="1:5" ht="15" customHeight="1" x14ac:dyDescent="0.2">
      <c r="A873" s="216"/>
      <c r="B873" s="216"/>
      <c r="C873" s="216"/>
      <c r="D873" s="216"/>
      <c r="E873" s="216"/>
    </row>
    <row r="874" spans="1:5" ht="15" customHeight="1" x14ac:dyDescent="0.2">
      <c r="A874" s="216"/>
      <c r="B874" s="216"/>
      <c r="C874" s="216"/>
      <c r="D874" s="216"/>
      <c r="E874" s="216"/>
    </row>
    <row r="875" spans="1:5" ht="15" customHeight="1" x14ac:dyDescent="0.2">
      <c r="A875" s="216"/>
      <c r="B875" s="216"/>
      <c r="C875" s="216"/>
      <c r="D875" s="216"/>
      <c r="E875" s="216"/>
    </row>
    <row r="876" spans="1:5" ht="15" customHeight="1" x14ac:dyDescent="0.2">
      <c r="A876" s="216"/>
      <c r="B876" s="216"/>
      <c r="C876" s="216"/>
      <c r="D876" s="216"/>
      <c r="E876" s="216"/>
    </row>
    <row r="877" spans="1:5" ht="15" customHeight="1" x14ac:dyDescent="0.2">
      <c r="A877" s="216"/>
      <c r="B877" s="216"/>
      <c r="C877" s="216"/>
      <c r="D877" s="216"/>
      <c r="E877" s="216"/>
    </row>
    <row r="878" spans="1:5" ht="15" customHeight="1" x14ac:dyDescent="0.2">
      <c r="A878" s="216"/>
      <c r="B878" s="216"/>
      <c r="C878" s="216"/>
      <c r="D878" s="216"/>
      <c r="E878" s="216"/>
    </row>
    <row r="879" spans="1:5" ht="15" customHeight="1" x14ac:dyDescent="0.2">
      <c r="A879" s="146"/>
      <c r="B879" s="146"/>
      <c r="C879" s="146"/>
      <c r="D879" s="146"/>
      <c r="E879" s="146"/>
    </row>
    <row r="880" spans="1:5" ht="15" customHeight="1" x14ac:dyDescent="0.2">
      <c r="A880" s="146"/>
      <c r="B880" s="146"/>
      <c r="C880" s="146"/>
      <c r="D880" s="146"/>
      <c r="E880" s="146"/>
    </row>
    <row r="881" spans="1:5" ht="15" customHeight="1" x14ac:dyDescent="0.2">
      <c r="A881" s="146"/>
      <c r="B881" s="146"/>
      <c r="C881" s="146"/>
      <c r="D881" s="146"/>
      <c r="E881" s="146"/>
    </row>
    <row r="882" spans="1:5" ht="15" customHeight="1" x14ac:dyDescent="0.2">
      <c r="A882" s="146"/>
      <c r="B882" s="146"/>
      <c r="C882" s="146"/>
      <c r="D882" s="146"/>
      <c r="E882" s="146"/>
    </row>
    <row r="883" spans="1:5" ht="15" customHeight="1" x14ac:dyDescent="0.2">
      <c r="A883" s="146"/>
      <c r="B883" s="146"/>
      <c r="C883" s="146"/>
      <c r="D883" s="146"/>
      <c r="E883" s="146"/>
    </row>
    <row r="884" spans="1:5" ht="15" customHeight="1" x14ac:dyDescent="0.2">
      <c r="A884" s="146"/>
      <c r="B884" s="146"/>
      <c r="C884" s="146"/>
      <c r="D884" s="146"/>
      <c r="E884" s="146"/>
    </row>
    <row r="885" spans="1:5" ht="15" customHeight="1" x14ac:dyDescent="0.2">
      <c r="A885" s="146"/>
      <c r="B885" s="146"/>
      <c r="C885" s="146"/>
      <c r="D885" s="146"/>
      <c r="E885" s="146"/>
    </row>
    <row r="886" spans="1:5" ht="15" customHeight="1" x14ac:dyDescent="0.25">
      <c r="A886" s="54" t="s">
        <v>16</v>
      </c>
      <c r="B886" s="55"/>
      <c r="C886" s="55"/>
      <c r="D886" s="53"/>
      <c r="E886" s="53"/>
    </row>
    <row r="887" spans="1:5" ht="15" customHeight="1" x14ac:dyDescent="0.2">
      <c r="A887" s="56" t="s">
        <v>104</v>
      </c>
      <c r="B887" s="55"/>
      <c r="C887" s="55"/>
      <c r="D887" s="55"/>
      <c r="E887" s="92" t="s">
        <v>105</v>
      </c>
    </row>
    <row r="888" spans="1:5" ht="15" customHeight="1" x14ac:dyDescent="0.25">
      <c r="A888" s="147"/>
      <c r="B888" s="148"/>
      <c r="C888" s="55"/>
      <c r="D888" s="58"/>
      <c r="E888" s="60"/>
    </row>
    <row r="889" spans="1:5" ht="15" customHeight="1" x14ac:dyDescent="0.25">
      <c r="A889" s="35"/>
      <c r="B889" s="42" t="s">
        <v>106</v>
      </c>
      <c r="C889" s="42" t="s">
        <v>41</v>
      </c>
      <c r="D889" s="43" t="s">
        <v>48</v>
      </c>
      <c r="E889" s="62" t="s">
        <v>43</v>
      </c>
    </row>
    <row r="890" spans="1:5" ht="15" customHeight="1" x14ac:dyDescent="0.25">
      <c r="A890" s="35"/>
      <c r="B890" s="81">
        <v>10</v>
      </c>
      <c r="C890" s="86"/>
      <c r="D890" s="65" t="s">
        <v>82</v>
      </c>
      <c r="E890" s="96">
        <v>-6586126.4000000004</v>
      </c>
    </row>
    <row r="891" spans="1:5" ht="15" customHeight="1" x14ac:dyDescent="0.25">
      <c r="A891" s="35"/>
      <c r="B891" s="81">
        <v>10</v>
      </c>
      <c r="C891" s="86"/>
      <c r="D891" s="65" t="s">
        <v>107</v>
      </c>
      <c r="E891" s="96">
        <v>-2953880</v>
      </c>
    </row>
    <row r="892" spans="1:5" ht="15" customHeight="1" x14ac:dyDescent="0.25">
      <c r="A892" s="35"/>
      <c r="B892" s="81">
        <v>11</v>
      </c>
      <c r="C892" s="86"/>
      <c r="D892" s="65" t="s">
        <v>107</v>
      </c>
      <c r="E892" s="96">
        <v>-20524869.050000001</v>
      </c>
    </row>
    <row r="893" spans="1:5" ht="15" customHeight="1" x14ac:dyDescent="0.25">
      <c r="A893" s="35"/>
      <c r="B893" s="81">
        <v>12</v>
      </c>
      <c r="C893" s="86"/>
      <c r="D893" s="65" t="s">
        <v>107</v>
      </c>
      <c r="E893" s="96">
        <v>-10635124.550000001</v>
      </c>
    </row>
    <row r="894" spans="1:5" ht="15" customHeight="1" x14ac:dyDescent="0.25">
      <c r="A894" s="35"/>
      <c r="B894" s="81">
        <v>13</v>
      </c>
      <c r="C894" s="86"/>
      <c r="D894" s="65" t="s">
        <v>107</v>
      </c>
      <c r="E894" s="96">
        <v>-8500000</v>
      </c>
    </row>
    <row r="895" spans="1:5" ht="15" customHeight="1" x14ac:dyDescent="0.25">
      <c r="A895" s="35"/>
      <c r="B895" s="81">
        <v>14</v>
      </c>
      <c r="C895" s="86"/>
      <c r="D895" s="65" t="s">
        <v>107</v>
      </c>
      <c r="E895" s="96">
        <v>-12800000</v>
      </c>
    </row>
    <row r="896" spans="1:5" ht="15" customHeight="1" x14ac:dyDescent="0.25">
      <c r="A896" s="35"/>
      <c r="B896" s="45"/>
      <c r="C896" s="50" t="s">
        <v>45</v>
      </c>
      <c r="D896" s="51"/>
      <c r="E896" s="52">
        <f>SUM(E890:E895)</f>
        <v>-62000000</v>
      </c>
    </row>
    <row r="897" spans="1:5" ht="15" customHeight="1" x14ac:dyDescent="0.2"/>
    <row r="898" spans="1:5" ht="15" customHeight="1" x14ac:dyDescent="0.25">
      <c r="A898" s="37" t="s">
        <v>16</v>
      </c>
      <c r="B898" s="38"/>
      <c r="C898" s="38"/>
      <c r="D898" s="38"/>
      <c r="E898" s="38"/>
    </row>
    <row r="899" spans="1:5" ht="15" customHeight="1" x14ac:dyDescent="0.2">
      <c r="A899" s="39" t="s">
        <v>38</v>
      </c>
      <c r="B899" s="38"/>
      <c r="C899" s="38"/>
      <c r="D899" s="38"/>
      <c r="E899" s="40" t="s">
        <v>39</v>
      </c>
    </row>
    <row r="900" spans="1:5" ht="15" customHeight="1" x14ac:dyDescent="0.25">
      <c r="A900" s="37"/>
      <c r="B900" s="53"/>
      <c r="C900" s="38"/>
      <c r="D900" s="38"/>
      <c r="E900" s="41"/>
    </row>
    <row r="901" spans="1:5" ht="15" customHeight="1" x14ac:dyDescent="0.2">
      <c r="A901" s="110"/>
      <c r="B901" s="110"/>
      <c r="C901" s="42" t="s">
        <v>41</v>
      </c>
      <c r="D901" s="73" t="s">
        <v>48</v>
      </c>
      <c r="E901" s="44" t="s">
        <v>43</v>
      </c>
    </row>
    <row r="902" spans="1:5" ht="15" customHeight="1" x14ac:dyDescent="0.2">
      <c r="A902" s="101"/>
      <c r="B902" s="121"/>
      <c r="C902" s="139">
        <v>6409</v>
      </c>
      <c r="D902" s="65" t="s">
        <v>94</v>
      </c>
      <c r="E902" s="140">
        <v>62000000</v>
      </c>
    </row>
    <row r="903" spans="1:5" ht="15" customHeight="1" x14ac:dyDescent="0.2">
      <c r="A903" s="141"/>
      <c r="B903" s="142"/>
      <c r="C903" s="50" t="s">
        <v>45</v>
      </c>
      <c r="D903" s="51"/>
      <c r="E903" s="52">
        <f>E902</f>
        <v>62000000</v>
      </c>
    </row>
    <row r="904" spans="1:5" ht="15" customHeight="1" x14ac:dyDescent="0.2"/>
    <row r="905" spans="1:5" ht="15" customHeight="1" x14ac:dyDescent="0.2"/>
    <row r="906" spans="1:5" ht="15" customHeight="1" x14ac:dyDescent="0.25">
      <c r="A906" s="35" t="s">
        <v>349</v>
      </c>
    </row>
    <row r="907" spans="1:5" ht="15" customHeight="1" x14ac:dyDescent="0.2">
      <c r="A907" s="219" t="s">
        <v>35</v>
      </c>
      <c r="B907" s="219"/>
      <c r="C907" s="219"/>
      <c r="D907" s="219"/>
      <c r="E907" s="219"/>
    </row>
    <row r="908" spans="1:5" ht="15" customHeight="1" x14ac:dyDescent="0.2">
      <c r="A908" s="221" t="s">
        <v>350</v>
      </c>
      <c r="B908" s="221"/>
      <c r="C908" s="221"/>
      <c r="D908" s="221"/>
      <c r="E908" s="221"/>
    </row>
    <row r="909" spans="1:5" ht="15" customHeight="1" x14ac:dyDescent="0.2">
      <c r="A909" s="221"/>
      <c r="B909" s="221"/>
      <c r="C909" s="221"/>
      <c r="D909" s="221"/>
      <c r="E909" s="221"/>
    </row>
    <row r="910" spans="1:5" ht="15" customHeight="1" x14ac:dyDescent="0.2">
      <c r="A910" s="221"/>
      <c r="B910" s="221"/>
      <c r="C910" s="221"/>
      <c r="D910" s="221"/>
      <c r="E910" s="221"/>
    </row>
    <row r="911" spans="1:5" ht="15" customHeight="1" x14ac:dyDescent="0.2">
      <c r="A911" s="221"/>
      <c r="B911" s="221"/>
      <c r="C911" s="221"/>
      <c r="D911" s="221"/>
      <c r="E911" s="221"/>
    </row>
    <row r="912" spans="1:5" ht="15" customHeight="1" x14ac:dyDescent="0.2">
      <c r="A912" s="221"/>
      <c r="B912" s="221"/>
      <c r="C912" s="221"/>
      <c r="D912" s="221"/>
      <c r="E912" s="221"/>
    </row>
    <row r="913" spans="1:5" ht="15" customHeight="1" x14ac:dyDescent="0.2">
      <c r="A913" s="221"/>
      <c r="B913" s="221"/>
      <c r="C913" s="221"/>
      <c r="D913" s="221"/>
      <c r="E913" s="221"/>
    </row>
    <row r="914" spans="1:5" ht="15" customHeight="1" x14ac:dyDescent="0.2">
      <c r="A914" s="36"/>
      <c r="B914" s="36"/>
      <c r="C914" s="36"/>
      <c r="D914" s="36"/>
      <c r="E914" s="36"/>
    </row>
    <row r="915" spans="1:5" ht="15" customHeight="1" x14ac:dyDescent="0.25">
      <c r="A915" s="37" t="s">
        <v>1</v>
      </c>
      <c r="B915" s="38"/>
      <c r="C915" s="38"/>
      <c r="D915" s="38"/>
      <c r="E915" s="38"/>
    </row>
    <row r="916" spans="1:5" ht="15" customHeight="1" x14ac:dyDescent="0.2">
      <c r="A916" s="39" t="s">
        <v>38</v>
      </c>
      <c r="B916" s="38"/>
      <c r="C916" s="38"/>
      <c r="D916" s="38"/>
      <c r="E916" s="40" t="s">
        <v>39</v>
      </c>
    </row>
    <row r="917" spans="1:5" ht="15" customHeight="1" x14ac:dyDescent="0.25">
      <c r="B917" s="37"/>
      <c r="C917" s="38"/>
      <c r="D917" s="38"/>
      <c r="E917" s="41"/>
    </row>
    <row r="918" spans="1:5" ht="15" customHeight="1" x14ac:dyDescent="0.2">
      <c r="B918" s="110"/>
      <c r="C918" s="42" t="s">
        <v>41</v>
      </c>
      <c r="D918" s="43" t="s">
        <v>42</v>
      </c>
      <c r="E918" s="44" t="s">
        <v>43</v>
      </c>
    </row>
    <row r="919" spans="1:5" ht="15" customHeight="1" x14ac:dyDescent="0.2">
      <c r="B919" s="138"/>
      <c r="C919" s="64">
        <v>6172</v>
      </c>
      <c r="D919" s="210" t="s">
        <v>98</v>
      </c>
      <c r="E919" s="48">
        <v>71077</v>
      </c>
    </row>
    <row r="920" spans="1:5" ht="15" customHeight="1" x14ac:dyDescent="0.2">
      <c r="B920" s="138"/>
      <c r="C920" s="50" t="s">
        <v>45</v>
      </c>
      <c r="D920" s="51"/>
      <c r="E920" s="52">
        <f>SUM(E919:E919)</f>
        <v>71077</v>
      </c>
    </row>
    <row r="921" spans="1:5" ht="15" customHeight="1" x14ac:dyDescent="0.2">
      <c r="A921" s="53"/>
      <c r="B921" s="53"/>
      <c r="C921" s="53"/>
      <c r="D921" s="53"/>
      <c r="E921" s="53"/>
    </row>
    <row r="922" spans="1:5" ht="15" customHeight="1" x14ac:dyDescent="0.25">
      <c r="A922" s="37" t="s">
        <v>16</v>
      </c>
      <c r="B922" s="38"/>
      <c r="C922" s="38"/>
      <c r="D922" s="38"/>
      <c r="E922" s="53"/>
    </row>
    <row r="923" spans="1:5" ht="15" customHeight="1" x14ac:dyDescent="0.2">
      <c r="A923" s="39" t="s">
        <v>46</v>
      </c>
      <c r="B923" s="38"/>
      <c r="C923" s="38"/>
      <c r="D923" s="38"/>
      <c r="E923" s="40" t="s">
        <v>47</v>
      </c>
    </row>
    <row r="924" spans="1:5" ht="15" customHeight="1" x14ac:dyDescent="0.2">
      <c r="A924" s="53"/>
      <c r="B924" s="82"/>
      <c r="C924" s="38"/>
      <c r="E924" s="83"/>
    </row>
    <row r="925" spans="1:5" ht="15" customHeight="1" x14ac:dyDescent="0.2">
      <c r="B925" s="110"/>
      <c r="C925" s="42" t="s">
        <v>41</v>
      </c>
      <c r="D925" s="188" t="s">
        <v>48</v>
      </c>
      <c r="E925" s="44" t="s">
        <v>43</v>
      </c>
    </row>
    <row r="926" spans="1:5" ht="15" customHeight="1" x14ac:dyDescent="0.2">
      <c r="B926" s="101"/>
      <c r="C926" s="86">
        <v>6172</v>
      </c>
      <c r="D926" s="65" t="s">
        <v>82</v>
      </c>
      <c r="E926" s="48">
        <v>71077</v>
      </c>
    </row>
    <row r="927" spans="1:5" ht="15" customHeight="1" x14ac:dyDescent="0.2">
      <c r="B927" s="138"/>
      <c r="C927" s="50" t="s">
        <v>45</v>
      </c>
      <c r="D927" s="88"/>
      <c r="E927" s="89">
        <f>SUM(E926:E926)</f>
        <v>71077</v>
      </c>
    </row>
    <row r="928" spans="1:5" ht="15" customHeight="1" x14ac:dyDescent="0.2"/>
    <row r="929" spans="1:5" ht="15" customHeight="1" x14ac:dyDescent="0.2"/>
    <row r="930" spans="1:5" ht="15" customHeight="1" x14ac:dyDescent="0.2"/>
    <row r="931" spans="1:5" ht="15" customHeight="1" x14ac:dyDescent="0.2"/>
    <row r="932" spans="1:5" ht="15" customHeight="1" x14ac:dyDescent="0.2"/>
    <row r="933" spans="1:5" ht="15" customHeight="1" x14ac:dyDescent="0.2"/>
    <row r="934" spans="1:5" ht="15" customHeight="1" x14ac:dyDescent="0.2"/>
    <row r="935" spans="1:5" ht="15" customHeight="1" x14ac:dyDescent="0.2"/>
    <row r="936" spans="1:5" ht="15" customHeight="1" x14ac:dyDescent="0.2"/>
    <row r="937" spans="1:5" ht="15" customHeight="1" x14ac:dyDescent="0.2"/>
    <row r="938" spans="1:5" ht="15" customHeight="1" x14ac:dyDescent="0.25">
      <c r="A938" s="35" t="s">
        <v>351</v>
      </c>
    </row>
    <row r="939" spans="1:5" ht="15" customHeight="1" x14ac:dyDescent="0.2">
      <c r="A939" s="219" t="s">
        <v>35</v>
      </c>
      <c r="B939" s="219"/>
      <c r="C939" s="219"/>
      <c r="D939" s="219"/>
      <c r="E939" s="219"/>
    </row>
    <row r="940" spans="1:5" ht="15" customHeight="1" x14ac:dyDescent="0.2">
      <c r="A940" s="216" t="s">
        <v>352</v>
      </c>
      <c r="B940" s="216"/>
      <c r="C940" s="216"/>
      <c r="D940" s="216"/>
      <c r="E940" s="216"/>
    </row>
    <row r="941" spans="1:5" ht="15" customHeight="1" x14ac:dyDescent="0.2">
      <c r="A941" s="216"/>
      <c r="B941" s="216"/>
      <c r="C941" s="216"/>
      <c r="D941" s="216"/>
      <c r="E941" s="216"/>
    </row>
    <row r="942" spans="1:5" ht="15" customHeight="1" x14ac:dyDescent="0.2">
      <c r="A942" s="216"/>
      <c r="B942" s="216"/>
      <c r="C942" s="216"/>
      <c r="D942" s="216"/>
      <c r="E942" s="216"/>
    </row>
    <row r="943" spans="1:5" ht="15" customHeight="1" x14ac:dyDescent="0.2">
      <c r="A943" s="216"/>
      <c r="B943" s="216"/>
      <c r="C943" s="216"/>
      <c r="D943" s="216"/>
      <c r="E943" s="216"/>
    </row>
    <row r="944" spans="1:5" ht="15" customHeight="1" x14ac:dyDescent="0.2">
      <c r="A944" s="216"/>
      <c r="B944" s="216"/>
      <c r="C944" s="216"/>
      <c r="D944" s="216"/>
      <c r="E944" s="216"/>
    </row>
    <row r="945" spans="1:5" ht="15" customHeight="1" x14ac:dyDescent="0.2">
      <c r="A945" s="216"/>
      <c r="B945" s="216"/>
      <c r="C945" s="216"/>
      <c r="D945" s="216"/>
      <c r="E945" s="216"/>
    </row>
    <row r="946" spans="1:5" ht="15" customHeight="1" x14ac:dyDescent="0.2">
      <c r="A946" s="216"/>
      <c r="B946" s="216"/>
      <c r="C946" s="216"/>
      <c r="D946" s="216"/>
      <c r="E946" s="216"/>
    </row>
    <row r="947" spans="1:5" ht="15" customHeight="1" x14ac:dyDescent="0.2">
      <c r="A947" s="216"/>
      <c r="B947" s="216"/>
      <c r="C947" s="216"/>
      <c r="D947" s="216"/>
      <c r="E947" s="216"/>
    </row>
    <row r="948" spans="1:5" ht="15" customHeight="1" x14ac:dyDescent="0.2">
      <c r="A948" s="53" t="s">
        <v>97</v>
      </c>
    </row>
    <row r="949" spans="1:5" ht="15" customHeight="1" x14ac:dyDescent="0.25">
      <c r="A949" s="37" t="s">
        <v>1</v>
      </c>
      <c r="B949" s="38"/>
      <c r="C949" s="38"/>
      <c r="D949" s="38"/>
      <c r="E949" s="38"/>
    </row>
    <row r="950" spans="1:5" ht="15" customHeight="1" x14ac:dyDescent="0.2">
      <c r="A950" s="39" t="s">
        <v>38</v>
      </c>
      <c r="B950" s="38"/>
      <c r="C950" s="38"/>
      <c r="D950" s="38"/>
      <c r="E950" s="40" t="s">
        <v>39</v>
      </c>
    </row>
    <row r="951" spans="1:5" ht="15" customHeight="1" x14ac:dyDescent="0.25">
      <c r="A951" s="53"/>
      <c r="B951" s="37"/>
      <c r="C951" s="38"/>
      <c r="D951" s="38"/>
      <c r="E951" s="41"/>
    </row>
    <row r="952" spans="1:5" ht="15" customHeight="1" x14ac:dyDescent="0.2">
      <c r="B952" s="61"/>
      <c r="C952" s="42" t="s">
        <v>41</v>
      </c>
      <c r="D952" s="43" t="s">
        <v>42</v>
      </c>
      <c r="E952" s="44" t="s">
        <v>43</v>
      </c>
    </row>
    <row r="953" spans="1:5" ht="15" customHeight="1" x14ac:dyDescent="0.2">
      <c r="B953" s="138"/>
      <c r="C953" s="143">
        <v>6172</v>
      </c>
      <c r="D953" s="65" t="s">
        <v>98</v>
      </c>
      <c r="E953" s="123">
        <v>167812</v>
      </c>
    </row>
    <row r="954" spans="1:5" ht="15" customHeight="1" x14ac:dyDescent="0.2">
      <c r="B954" s="138"/>
      <c r="C954" s="50" t="s">
        <v>45</v>
      </c>
      <c r="D954" s="51"/>
      <c r="E954" s="52">
        <f>SUM(E953:E953)</f>
        <v>167812</v>
      </c>
    </row>
    <row r="955" spans="1:5" ht="15" customHeight="1" x14ac:dyDescent="0.2"/>
    <row r="956" spans="1:5" ht="15" customHeight="1" x14ac:dyDescent="0.25">
      <c r="A956" s="37" t="s">
        <v>16</v>
      </c>
      <c r="B956" s="38"/>
      <c r="C956" s="38"/>
      <c r="D956" s="38"/>
      <c r="E956" s="38"/>
    </row>
    <row r="957" spans="1:5" ht="15" customHeight="1" x14ac:dyDescent="0.2">
      <c r="A957" s="39" t="s">
        <v>90</v>
      </c>
      <c r="B957" s="109"/>
      <c r="C957" s="109"/>
      <c r="D957" s="109"/>
      <c r="E957" s="53" t="s">
        <v>91</v>
      </c>
    </row>
    <row r="958" spans="1:5" ht="15" customHeight="1" x14ac:dyDescent="0.25">
      <c r="A958" s="37"/>
      <c r="B958" s="53"/>
      <c r="C958" s="38"/>
      <c r="D958" s="38"/>
      <c r="E958" s="41"/>
    </row>
    <row r="959" spans="1:5" ht="15" customHeight="1" x14ac:dyDescent="0.2">
      <c r="A959" s="110"/>
      <c r="B959" s="62" t="s">
        <v>40</v>
      </c>
      <c r="C959" s="42" t="s">
        <v>41</v>
      </c>
      <c r="D959" s="84" t="s">
        <v>42</v>
      </c>
      <c r="E959" s="44" t="s">
        <v>43</v>
      </c>
    </row>
    <row r="960" spans="1:5" ht="15" customHeight="1" x14ac:dyDescent="0.2">
      <c r="A960" s="138"/>
      <c r="B960" s="144">
        <v>305</v>
      </c>
      <c r="C960" s="86"/>
      <c r="D960" s="65" t="s">
        <v>111</v>
      </c>
      <c r="E960" s="123">
        <v>167812</v>
      </c>
    </row>
    <row r="961" spans="1:5" ht="15" customHeight="1" x14ac:dyDescent="0.2">
      <c r="A961" s="141"/>
      <c r="B961" s="145"/>
      <c r="C961" s="50" t="s">
        <v>45</v>
      </c>
      <c r="D961" s="88"/>
      <c r="E961" s="89">
        <f>SUM(E960:E960)</f>
        <v>167812</v>
      </c>
    </row>
    <row r="962" spans="1:5" ht="15" customHeight="1" x14ac:dyDescent="0.2"/>
    <row r="963" spans="1:5" ht="15" customHeight="1" x14ac:dyDescent="0.2"/>
    <row r="964" spans="1:5" ht="15" customHeight="1" x14ac:dyDescent="0.25">
      <c r="A964" s="35" t="s">
        <v>353</v>
      </c>
    </row>
    <row r="965" spans="1:5" ht="15" customHeight="1" x14ac:dyDescent="0.2">
      <c r="A965" s="219" t="s">
        <v>35</v>
      </c>
      <c r="B965" s="219"/>
      <c r="C965" s="219"/>
      <c r="D965" s="219"/>
      <c r="E965" s="219"/>
    </row>
    <row r="966" spans="1:5" ht="15" customHeight="1" x14ac:dyDescent="0.2">
      <c r="A966" s="216" t="s">
        <v>354</v>
      </c>
      <c r="B966" s="216"/>
      <c r="C966" s="216"/>
      <c r="D966" s="216"/>
      <c r="E966" s="216"/>
    </row>
    <row r="967" spans="1:5" ht="15" customHeight="1" x14ac:dyDescent="0.2">
      <c r="A967" s="216"/>
      <c r="B967" s="216"/>
      <c r="C967" s="216"/>
      <c r="D967" s="216"/>
      <c r="E967" s="216"/>
    </row>
    <row r="968" spans="1:5" ht="15" customHeight="1" x14ac:dyDescent="0.2">
      <c r="A968" s="216"/>
      <c r="B968" s="216"/>
      <c r="C968" s="216"/>
      <c r="D968" s="216"/>
      <c r="E968" s="216"/>
    </row>
    <row r="969" spans="1:5" ht="15" customHeight="1" x14ac:dyDescent="0.2">
      <c r="A969" s="216"/>
      <c r="B969" s="216"/>
      <c r="C969" s="216"/>
      <c r="D969" s="216"/>
      <c r="E969" s="216"/>
    </row>
    <row r="970" spans="1:5" ht="15" customHeight="1" x14ac:dyDescent="0.2">
      <c r="A970" s="216"/>
      <c r="B970" s="216"/>
      <c r="C970" s="216"/>
      <c r="D970" s="216"/>
      <c r="E970" s="216"/>
    </row>
    <row r="971" spans="1:5" ht="15" customHeight="1" x14ac:dyDescent="0.2">
      <c r="A971" s="216"/>
      <c r="B971" s="216"/>
      <c r="C971" s="216"/>
      <c r="D971" s="216"/>
      <c r="E971" s="216"/>
    </row>
    <row r="972" spans="1:5" ht="15" customHeight="1" x14ac:dyDescent="0.2">
      <c r="A972" s="216"/>
      <c r="B972" s="216"/>
      <c r="C972" s="216"/>
      <c r="D972" s="216"/>
      <c r="E972" s="216"/>
    </row>
    <row r="973" spans="1:5" ht="15" customHeight="1" x14ac:dyDescent="0.2">
      <c r="A973" s="53" t="s">
        <v>97</v>
      </c>
    </row>
    <row r="974" spans="1:5" ht="15" customHeight="1" x14ac:dyDescent="0.25">
      <c r="A974" s="37" t="s">
        <v>1</v>
      </c>
      <c r="B974" s="38"/>
      <c r="C974" s="38"/>
      <c r="D974" s="38"/>
      <c r="E974" s="38"/>
    </row>
    <row r="975" spans="1:5" ht="15" customHeight="1" x14ac:dyDescent="0.2">
      <c r="A975" s="39" t="s">
        <v>38</v>
      </c>
      <c r="B975" s="38"/>
      <c r="C975" s="38"/>
      <c r="D975" s="38"/>
      <c r="E975" s="40" t="s">
        <v>39</v>
      </c>
    </row>
    <row r="976" spans="1:5" ht="15" customHeight="1" x14ac:dyDescent="0.25">
      <c r="A976" s="53"/>
      <c r="B976" s="37"/>
      <c r="C976" s="38"/>
      <c r="D976" s="38"/>
      <c r="E976" s="41"/>
    </row>
    <row r="977" spans="1:5" ht="15" customHeight="1" x14ac:dyDescent="0.2">
      <c r="B977" s="61"/>
      <c r="C977" s="42" t="s">
        <v>41</v>
      </c>
      <c r="D977" s="43" t="s">
        <v>42</v>
      </c>
      <c r="E977" s="44" t="s">
        <v>43</v>
      </c>
    </row>
    <row r="978" spans="1:5" ht="15" customHeight="1" x14ac:dyDescent="0.2">
      <c r="B978" s="138"/>
      <c r="C978" s="143">
        <v>6172</v>
      </c>
      <c r="D978" s="65" t="s">
        <v>98</v>
      </c>
      <c r="E978" s="123">
        <v>521371</v>
      </c>
    </row>
    <row r="979" spans="1:5" ht="15" customHeight="1" x14ac:dyDescent="0.2">
      <c r="B979" s="138"/>
      <c r="C979" s="50" t="s">
        <v>45</v>
      </c>
      <c r="D979" s="51"/>
      <c r="E979" s="52">
        <f>SUM(E978:E978)</f>
        <v>521371</v>
      </c>
    </row>
    <row r="980" spans="1:5" ht="15" customHeight="1" x14ac:dyDescent="0.2"/>
    <row r="981" spans="1:5" ht="15" customHeight="1" x14ac:dyDescent="0.25">
      <c r="A981" s="37" t="s">
        <v>16</v>
      </c>
      <c r="B981" s="38"/>
      <c r="C981" s="38"/>
      <c r="D981" s="38"/>
      <c r="E981" s="38"/>
    </row>
    <row r="982" spans="1:5" ht="15" customHeight="1" x14ac:dyDescent="0.2">
      <c r="A982" s="39" t="s">
        <v>90</v>
      </c>
      <c r="B982" s="109"/>
      <c r="C982" s="109"/>
      <c r="D982" s="109"/>
      <c r="E982" s="53" t="s">
        <v>91</v>
      </c>
    </row>
    <row r="983" spans="1:5" ht="15" customHeight="1" x14ac:dyDescent="0.25">
      <c r="A983" s="37"/>
      <c r="B983" s="53"/>
      <c r="C983" s="38"/>
      <c r="D983" s="38"/>
      <c r="E983" s="41"/>
    </row>
    <row r="984" spans="1:5" ht="15" customHeight="1" x14ac:dyDescent="0.2">
      <c r="A984" s="110"/>
      <c r="B984" s="62" t="s">
        <v>40</v>
      </c>
      <c r="C984" s="42" t="s">
        <v>41</v>
      </c>
      <c r="D984" s="84" t="s">
        <v>42</v>
      </c>
      <c r="E984" s="44" t="s">
        <v>43</v>
      </c>
    </row>
    <row r="985" spans="1:5" ht="15" customHeight="1" x14ac:dyDescent="0.2">
      <c r="A985" s="138"/>
      <c r="B985" s="144">
        <v>305</v>
      </c>
      <c r="C985" s="86"/>
      <c r="D985" s="75" t="s">
        <v>93</v>
      </c>
      <c r="E985" s="123">
        <v>521371</v>
      </c>
    </row>
    <row r="986" spans="1:5" ht="15" customHeight="1" x14ac:dyDescent="0.2">
      <c r="A986" s="141"/>
      <c r="B986" s="145"/>
      <c r="C986" s="50" t="s">
        <v>45</v>
      </c>
      <c r="D986" s="88"/>
      <c r="E986" s="89">
        <f>SUM(E985:E985)</f>
        <v>521371</v>
      </c>
    </row>
    <row r="987" spans="1:5" ht="15" customHeight="1" x14ac:dyDescent="0.2"/>
    <row r="988" spans="1:5" ht="15" customHeight="1" x14ac:dyDescent="0.2"/>
    <row r="989" spans="1:5" ht="15" customHeight="1" x14ac:dyDescent="0.2"/>
    <row r="990" spans="1:5" ht="15" customHeight="1" x14ac:dyDescent="0.25">
      <c r="A990" s="35" t="s">
        <v>355</v>
      </c>
    </row>
    <row r="991" spans="1:5" ht="15" customHeight="1" x14ac:dyDescent="0.2">
      <c r="A991" s="219" t="s">
        <v>35</v>
      </c>
      <c r="B991" s="219"/>
      <c r="C991" s="219"/>
      <c r="D991" s="219"/>
      <c r="E991" s="219"/>
    </row>
    <row r="992" spans="1:5" ht="15" customHeight="1" x14ac:dyDescent="0.2">
      <c r="A992" s="216" t="s">
        <v>356</v>
      </c>
      <c r="B992" s="216"/>
      <c r="C992" s="216"/>
      <c r="D992" s="216"/>
      <c r="E992" s="216"/>
    </row>
    <row r="993" spans="1:5" ht="15" customHeight="1" x14ac:dyDescent="0.2">
      <c r="A993" s="216"/>
      <c r="B993" s="216"/>
      <c r="C993" s="216"/>
      <c r="D993" s="216"/>
      <c r="E993" s="216"/>
    </row>
    <row r="994" spans="1:5" ht="15" customHeight="1" x14ac:dyDescent="0.2">
      <c r="A994" s="216"/>
      <c r="B994" s="216"/>
      <c r="C994" s="216"/>
      <c r="D994" s="216"/>
      <c r="E994" s="216"/>
    </row>
    <row r="995" spans="1:5" ht="15" customHeight="1" x14ac:dyDescent="0.2">
      <c r="A995" s="216"/>
      <c r="B995" s="216"/>
      <c r="C995" s="216"/>
      <c r="D995" s="216"/>
      <c r="E995" s="216"/>
    </row>
    <row r="996" spans="1:5" ht="15" customHeight="1" x14ac:dyDescent="0.2">
      <c r="A996" s="216"/>
      <c r="B996" s="216"/>
      <c r="C996" s="216"/>
      <c r="D996" s="216"/>
      <c r="E996" s="216"/>
    </row>
    <row r="997" spans="1:5" ht="15" customHeight="1" x14ac:dyDescent="0.2">
      <c r="A997" s="216"/>
      <c r="B997" s="216"/>
      <c r="C997" s="216"/>
      <c r="D997" s="216"/>
      <c r="E997" s="216"/>
    </row>
    <row r="998" spans="1:5" ht="15" customHeight="1" x14ac:dyDescent="0.2">
      <c r="A998" s="216"/>
      <c r="B998" s="216"/>
      <c r="C998" s="216"/>
      <c r="D998" s="216"/>
      <c r="E998" s="216"/>
    </row>
    <row r="999" spans="1:5" ht="15" customHeight="1" x14ac:dyDescent="0.2">
      <c r="A999" s="53" t="s">
        <v>97</v>
      </c>
    </row>
    <row r="1000" spans="1:5" ht="15" customHeight="1" x14ac:dyDescent="0.25">
      <c r="A1000" s="37" t="s">
        <v>1</v>
      </c>
      <c r="B1000" s="38"/>
      <c r="C1000" s="38"/>
      <c r="D1000" s="38"/>
      <c r="E1000" s="38"/>
    </row>
    <row r="1001" spans="1:5" ht="15" customHeight="1" x14ac:dyDescent="0.2">
      <c r="A1001" s="39" t="s">
        <v>38</v>
      </c>
      <c r="B1001" s="38"/>
      <c r="C1001" s="38"/>
      <c r="D1001" s="38"/>
      <c r="E1001" s="40" t="s">
        <v>39</v>
      </c>
    </row>
    <row r="1002" spans="1:5" ht="15" customHeight="1" x14ac:dyDescent="0.25">
      <c r="A1002" s="53"/>
      <c r="B1002" s="37"/>
      <c r="C1002" s="38"/>
      <c r="D1002" s="38"/>
      <c r="E1002" s="41"/>
    </row>
    <row r="1003" spans="1:5" ht="15" customHeight="1" x14ac:dyDescent="0.2">
      <c r="B1003" s="61"/>
      <c r="C1003" s="42" t="s">
        <v>41</v>
      </c>
      <c r="D1003" s="43" t="s">
        <v>42</v>
      </c>
      <c r="E1003" s="44" t="s">
        <v>43</v>
      </c>
    </row>
    <row r="1004" spans="1:5" ht="15" customHeight="1" x14ac:dyDescent="0.2">
      <c r="B1004" s="138"/>
      <c r="C1004" s="143">
        <v>6172</v>
      </c>
      <c r="D1004" s="65" t="s">
        <v>98</v>
      </c>
      <c r="E1004" s="123">
        <v>32000</v>
      </c>
    </row>
    <row r="1005" spans="1:5" ht="15" customHeight="1" x14ac:dyDescent="0.2">
      <c r="B1005" s="138"/>
      <c r="C1005" s="50" t="s">
        <v>45</v>
      </c>
      <c r="D1005" s="51"/>
      <c r="E1005" s="52">
        <f>SUM(E1004:E1004)</f>
        <v>32000</v>
      </c>
    </row>
    <row r="1006" spans="1:5" ht="15" customHeight="1" x14ac:dyDescent="0.2"/>
    <row r="1007" spans="1:5" ht="15" customHeight="1" x14ac:dyDescent="0.25">
      <c r="A1007" s="37" t="s">
        <v>16</v>
      </c>
      <c r="B1007" s="38"/>
      <c r="C1007" s="38"/>
      <c r="D1007" s="38"/>
      <c r="E1007" s="38"/>
    </row>
    <row r="1008" spans="1:5" ht="15" customHeight="1" x14ac:dyDescent="0.2">
      <c r="A1008" s="39" t="s">
        <v>90</v>
      </c>
      <c r="B1008" s="109"/>
      <c r="C1008" s="109"/>
      <c r="D1008" s="109"/>
      <c r="E1008" s="53" t="s">
        <v>91</v>
      </c>
    </row>
    <row r="1009" spans="1:5" ht="15" customHeight="1" x14ac:dyDescent="0.25">
      <c r="A1009" s="37"/>
      <c r="B1009" s="53"/>
      <c r="C1009" s="38"/>
      <c r="D1009" s="38"/>
      <c r="E1009" s="41"/>
    </row>
    <row r="1010" spans="1:5" ht="15" customHeight="1" x14ac:dyDescent="0.2">
      <c r="A1010" s="110"/>
      <c r="B1010" s="62" t="s">
        <v>40</v>
      </c>
      <c r="C1010" s="42" t="s">
        <v>41</v>
      </c>
      <c r="D1010" s="84" t="s">
        <v>42</v>
      </c>
      <c r="E1010" s="44" t="s">
        <v>43</v>
      </c>
    </row>
    <row r="1011" spans="1:5" ht="15" customHeight="1" x14ac:dyDescent="0.2">
      <c r="A1011" s="138"/>
      <c r="B1011" s="144">
        <v>305</v>
      </c>
      <c r="C1011" s="86"/>
      <c r="D1011" s="75" t="s">
        <v>93</v>
      </c>
      <c r="E1011" s="123">
        <v>32000</v>
      </c>
    </row>
    <row r="1012" spans="1:5" ht="15" customHeight="1" x14ac:dyDescent="0.2">
      <c r="A1012" s="141"/>
      <c r="B1012" s="145"/>
      <c r="C1012" s="50" t="s">
        <v>45</v>
      </c>
      <c r="D1012" s="88"/>
      <c r="E1012" s="89">
        <f>SUM(E1011:E1011)</f>
        <v>32000</v>
      </c>
    </row>
    <row r="1013" spans="1:5" ht="15" customHeight="1" x14ac:dyDescent="0.2"/>
    <row r="1014" spans="1:5" ht="15" customHeight="1" x14ac:dyDescent="0.2"/>
    <row r="1015" spans="1:5" ht="15" customHeight="1" x14ac:dyDescent="0.25">
      <c r="A1015" s="35" t="s">
        <v>357</v>
      </c>
    </row>
    <row r="1016" spans="1:5" ht="15" customHeight="1" x14ac:dyDescent="0.2">
      <c r="A1016" s="220" t="s">
        <v>142</v>
      </c>
      <c r="B1016" s="220"/>
      <c r="C1016" s="220"/>
      <c r="D1016" s="220"/>
      <c r="E1016" s="220"/>
    </row>
    <row r="1017" spans="1:5" ht="15" customHeight="1" x14ac:dyDescent="0.2">
      <c r="A1017" s="220"/>
      <c r="B1017" s="220"/>
      <c r="C1017" s="220"/>
      <c r="D1017" s="220"/>
      <c r="E1017" s="220"/>
    </row>
    <row r="1018" spans="1:5" ht="15" customHeight="1" x14ac:dyDescent="0.2">
      <c r="A1018" s="216" t="s">
        <v>378</v>
      </c>
      <c r="B1018" s="216"/>
      <c r="C1018" s="216"/>
      <c r="D1018" s="216"/>
      <c r="E1018" s="216"/>
    </row>
    <row r="1019" spans="1:5" ht="15" customHeight="1" x14ac:dyDescent="0.2">
      <c r="A1019" s="216"/>
      <c r="B1019" s="216"/>
      <c r="C1019" s="216"/>
      <c r="D1019" s="216"/>
      <c r="E1019" s="216"/>
    </row>
    <row r="1020" spans="1:5" ht="15" customHeight="1" x14ac:dyDescent="0.2">
      <c r="A1020" s="216"/>
      <c r="B1020" s="216"/>
      <c r="C1020" s="216"/>
      <c r="D1020" s="216"/>
      <c r="E1020" s="216"/>
    </row>
    <row r="1021" spans="1:5" ht="15" customHeight="1" x14ac:dyDescent="0.2">
      <c r="A1021" s="216"/>
      <c r="B1021" s="216"/>
      <c r="C1021" s="216"/>
      <c r="D1021" s="216"/>
      <c r="E1021" s="216"/>
    </row>
    <row r="1022" spans="1:5" ht="15" customHeight="1" x14ac:dyDescent="0.2">
      <c r="A1022" s="216"/>
      <c r="B1022" s="216"/>
      <c r="C1022" s="216"/>
      <c r="D1022" s="216"/>
      <c r="E1022" s="216"/>
    </row>
    <row r="1023" spans="1:5" ht="15" customHeight="1" x14ac:dyDescent="0.2">
      <c r="A1023" s="216"/>
      <c r="B1023" s="216"/>
      <c r="C1023" s="216"/>
      <c r="D1023" s="216"/>
      <c r="E1023" s="216"/>
    </row>
    <row r="1024" spans="1:5" ht="15" customHeight="1" x14ac:dyDescent="0.2">
      <c r="A1024" s="216"/>
      <c r="B1024" s="216"/>
      <c r="C1024" s="216"/>
      <c r="D1024" s="216"/>
      <c r="E1024" s="216"/>
    </row>
    <row r="1025" spans="1:5" ht="15" customHeight="1" x14ac:dyDescent="0.2">
      <c r="A1025" s="216"/>
      <c r="B1025" s="216"/>
      <c r="C1025" s="216"/>
      <c r="D1025" s="216"/>
      <c r="E1025" s="216"/>
    </row>
    <row r="1026" spans="1:5" ht="15" customHeight="1" x14ac:dyDescent="0.2">
      <c r="A1026" s="216"/>
      <c r="B1026" s="216"/>
      <c r="C1026" s="216"/>
      <c r="D1026" s="216"/>
      <c r="E1026" s="216"/>
    </row>
    <row r="1027" spans="1:5" ht="15" customHeight="1" x14ac:dyDescent="0.2">
      <c r="A1027" s="216"/>
      <c r="B1027" s="216"/>
      <c r="C1027" s="216"/>
      <c r="D1027" s="216"/>
      <c r="E1027" s="216"/>
    </row>
    <row r="1028" spans="1:5" ht="15" customHeight="1" x14ac:dyDescent="0.2"/>
    <row r="1029" spans="1:5" ht="15" customHeight="1" x14ac:dyDescent="0.25">
      <c r="A1029" s="37" t="s">
        <v>16</v>
      </c>
      <c r="B1029" s="38"/>
      <c r="C1029" s="38"/>
      <c r="D1029" s="38"/>
      <c r="E1029" s="53"/>
    </row>
    <row r="1030" spans="1:5" ht="15" customHeight="1" x14ac:dyDescent="0.2">
      <c r="A1030" s="39" t="s">
        <v>90</v>
      </c>
      <c r="B1030" s="109"/>
      <c r="C1030" s="109"/>
      <c r="D1030" s="109"/>
      <c r="E1030" s="53" t="s">
        <v>91</v>
      </c>
    </row>
    <row r="1031" spans="1:5" ht="15" customHeight="1" x14ac:dyDescent="0.2"/>
    <row r="1032" spans="1:5" ht="15" customHeight="1" x14ac:dyDescent="0.2">
      <c r="B1032" s="62" t="s">
        <v>40</v>
      </c>
      <c r="C1032" s="42" t="s">
        <v>41</v>
      </c>
      <c r="D1032" s="84" t="s">
        <v>42</v>
      </c>
      <c r="E1032" s="44" t="s">
        <v>43</v>
      </c>
    </row>
    <row r="1033" spans="1:5" ht="15" customHeight="1" x14ac:dyDescent="0.2">
      <c r="B1033" s="81">
        <v>137.13300000000001</v>
      </c>
      <c r="C1033" s="86"/>
      <c r="D1033" s="75" t="s">
        <v>93</v>
      </c>
      <c r="E1033" s="96">
        <v>-6000000</v>
      </c>
    </row>
    <row r="1034" spans="1:5" ht="15" customHeight="1" x14ac:dyDescent="0.2">
      <c r="B1034" s="81">
        <v>130</v>
      </c>
      <c r="C1034" s="86"/>
      <c r="D1034" s="75" t="s">
        <v>93</v>
      </c>
      <c r="E1034" s="96">
        <v>6000000</v>
      </c>
    </row>
    <row r="1035" spans="1:5" ht="15" customHeight="1" x14ac:dyDescent="0.2">
      <c r="B1035" s="145"/>
      <c r="C1035" s="50" t="s">
        <v>45</v>
      </c>
      <c r="D1035" s="88"/>
      <c r="E1035" s="89">
        <f>SUM(E1033:E1034)</f>
        <v>0</v>
      </c>
    </row>
    <row r="1036" spans="1:5" ht="15" customHeight="1" x14ac:dyDescent="0.2"/>
    <row r="1037" spans="1:5" ht="15" customHeight="1" x14ac:dyDescent="0.2"/>
    <row r="1038" spans="1:5" ht="15" customHeight="1" x14ac:dyDescent="0.2"/>
    <row r="1039" spans="1:5" ht="15" customHeight="1" x14ac:dyDescent="0.2"/>
    <row r="1040" spans="1:5" ht="15" customHeight="1" x14ac:dyDescent="0.2"/>
    <row r="1041" spans="1:5" ht="15" customHeight="1" x14ac:dyDescent="0.2"/>
    <row r="1042" spans="1:5" ht="15" customHeight="1" x14ac:dyDescent="0.25">
      <c r="A1042" s="99" t="s">
        <v>358</v>
      </c>
    </row>
    <row r="1043" spans="1:5" ht="15" customHeight="1" x14ac:dyDescent="0.2">
      <c r="A1043" s="220" t="s">
        <v>142</v>
      </c>
      <c r="B1043" s="220"/>
      <c r="C1043" s="220"/>
      <c r="D1043" s="220"/>
      <c r="E1043" s="220"/>
    </row>
    <row r="1044" spans="1:5" ht="15" customHeight="1" x14ac:dyDescent="0.2">
      <c r="A1044" s="220"/>
      <c r="B1044" s="220"/>
      <c r="C1044" s="220"/>
      <c r="D1044" s="220"/>
      <c r="E1044" s="220"/>
    </row>
    <row r="1045" spans="1:5" ht="15" customHeight="1" x14ac:dyDescent="0.2">
      <c r="A1045" s="216" t="s">
        <v>377</v>
      </c>
      <c r="B1045" s="216"/>
      <c r="C1045" s="216"/>
      <c r="D1045" s="216"/>
      <c r="E1045" s="216"/>
    </row>
    <row r="1046" spans="1:5" ht="15" customHeight="1" x14ac:dyDescent="0.2">
      <c r="A1046" s="216"/>
      <c r="B1046" s="216"/>
      <c r="C1046" s="216"/>
      <c r="D1046" s="216"/>
      <c r="E1046" s="216"/>
    </row>
    <row r="1047" spans="1:5" ht="15" customHeight="1" x14ac:dyDescent="0.2">
      <c r="A1047" s="216"/>
      <c r="B1047" s="216"/>
      <c r="C1047" s="216"/>
      <c r="D1047" s="216"/>
      <c r="E1047" s="216"/>
    </row>
    <row r="1048" spans="1:5" ht="15" customHeight="1" x14ac:dyDescent="0.2">
      <c r="A1048" s="216"/>
      <c r="B1048" s="216"/>
      <c r="C1048" s="216"/>
      <c r="D1048" s="216"/>
      <c r="E1048" s="216"/>
    </row>
    <row r="1049" spans="1:5" ht="15" customHeight="1" x14ac:dyDescent="0.2">
      <c r="A1049" s="216"/>
      <c r="B1049" s="216"/>
      <c r="C1049" s="216"/>
      <c r="D1049" s="216"/>
      <c r="E1049" s="216"/>
    </row>
    <row r="1050" spans="1:5" ht="15" customHeight="1" x14ac:dyDescent="0.2">
      <c r="A1050" s="216"/>
      <c r="B1050" s="216"/>
      <c r="C1050" s="216"/>
      <c r="D1050" s="216"/>
      <c r="E1050" s="216"/>
    </row>
    <row r="1051" spans="1:5" ht="15" customHeight="1" x14ac:dyDescent="0.2">
      <c r="A1051" s="216"/>
      <c r="B1051" s="216"/>
      <c r="C1051" s="216"/>
      <c r="D1051" s="216"/>
      <c r="E1051" s="216"/>
    </row>
    <row r="1052" spans="1:5" ht="15" customHeight="1" x14ac:dyDescent="0.2">
      <c r="A1052" s="216"/>
      <c r="B1052" s="216"/>
      <c r="C1052" s="216"/>
      <c r="D1052" s="216"/>
      <c r="E1052" s="216"/>
    </row>
    <row r="1053" spans="1:5" ht="15" customHeight="1" x14ac:dyDescent="0.2"/>
    <row r="1054" spans="1:5" ht="15" customHeight="1" x14ac:dyDescent="0.25">
      <c r="A1054" s="37" t="s">
        <v>16</v>
      </c>
      <c r="B1054" s="38"/>
      <c r="C1054" s="38"/>
      <c r="D1054" s="38"/>
      <c r="E1054" s="53"/>
    </row>
    <row r="1055" spans="1:5" ht="15" customHeight="1" x14ac:dyDescent="0.2">
      <c r="A1055" s="39" t="s">
        <v>90</v>
      </c>
      <c r="B1055" s="109"/>
      <c r="C1055" s="109"/>
      <c r="D1055" s="109"/>
      <c r="E1055" s="53" t="s">
        <v>91</v>
      </c>
    </row>
    <row r="1056" spans="1:5" ht="15" customHeight="1" x14ac:dyDescent="0.2"/>
    <row r="1057" spans="1:5" ht="15" customHeight="1" x14ac:dyDescent="0.2">
      <c r="B1057" s="62" t="s">
        <v>40</v>
      </c>
      <c r="C1057" s="42" t="s">
        <v>41</v>
      </c>
      <c r="D1057" s="84" t="s">
        <v>42</v>
      </c>
      <c r="E1057" s="44" t="s">
        <v>43</v>
      </c>
    </row>
    <row r="1058" spans="1:5" ht="15" customHeight="1" x14ac:dyDescent="0.2">
      <c r="B1058" s="81">
        <v>300</v>
      </c>
      <c r="C1058" s="86"/>
      <c r="D1058" s="75" t="s">
        <v>93</v>
      </c>
      <c r="E1058" s="96">
        <f>-6557-2427-6265-4081</f>
        <v>-19330</v>
      </c>
    </row>
    <row r="1059" spans="1:5" ht="15" customHeight="1" x14ac:dyDescent="0.2">
      <c r="B1059" s="81">
        <v>301</v>
      </c>
      <c r="C1059" s="86"/>
      <c r="D1059" s="75" t="s">
        <v>93</v>
      </c>
      <c r="E1059" s="96">
        <v>19330</v>
      </c>
    </row>
    <row r="1060" spans="1:5" ht="15" customHeight="1" x14ac:dyDescent="0.2">
      <c r="B1060" s="145"/>
      <c r="C1060" s="50" t="s">
        <v>45</v>
      </c>
      <c r="D1060" s="88"/>
      <c r="E1060" s="89">
        <f>SUM(E1058:E1059)</f>
        <v>0</v>
      </c>
    </row>
    <row r="1061" spans="1:5" ht="15" customHeight="1" x14ac:dyDescent="0.2"/>
    <row r="1062" spans="1:5" ht="15" customHeight="1" x14ac:dyDescent="0.2"/>
    <row r="1063" spans="1:5" ht="15" customHeight="1" x14ac:dyDescent="0.25">
      <c r="A1063" s="99" t="s">
        <v>359</v>
      </c>
    </row>
    <row r="1064" spans="1:5" ht="15" customHeight="1" x14ac:dyDescent="0.2">
      <c r="A1064" s="220" t="s">
        <v>142</v>
      </c>
      <c r="B1064" s="220"/>
      <c r="C1064" s="220"/>
      <c r="D1064" s="220"/>
      <c r="E1064" s="220"/>
    </row>
    <row r="1065" spans="1:5" ht="15" customHeight="1" x14ac:dyDescent="0.2">
      <c r="A1065" s="220"/>
      <c r="B1065" s="220"/>
      <c r="C1065" s="220"/>
      <c r="D1065" s="220"/>
      <c r="E1065" s="220"/>
    </row>
    <row r="1066" spans="1:5" ht="15" customHeight="1" x14ac:dyDescent="0.2">
      <c r="A1066" s="216" t="s">
        <v>376</v>
      </c>
      <c r="B1066" s="216"/>
      <c r="C1066" s="216"/>
      <c r="D1066" s="216"/>
      <c r="E1066" s="216"/>
    </row>
    <row r="1067" spans="1:5" ht="15" customHeight="1" x14ac:dyDescent="0.2">
      <c r="A1067" s="216"/>
      <c r="B1067" s="216"/>
      <c r="C1067" s="216"/>
      <c r="D1067" s="216"/>
      <c r="E1067" s="216"/>
    </row>
    <row r="1068" spans="1:5" ht="15" customHeight="1" x14ac:dyDescent="0.2">
      <c r="A1068" s="216"/>
      <c r="B1068" s="216"/>
      <c r="C1068" s="216"/>
      <c r="D1068" s="216"/>
      <c r="E1068" s="216"/>
    </row>
    <row r="1069" spans="1:5" ht="15" customHeight="1" x14ac:dyDescent="0.2">
      <c r="A1069" s="216"/>
      <c r="B1069" s="216"/>
      <c r="C1069" s="216"/>
      <c r="D1069" s="216"/>
      <c r="E1069" s="216"/>
    </row>
    <row r="1070" spans="1:5" ht="15" customHeight="1" x14ac:dyDescent="0.2">
      <c r="A1070" s="216"/>
      <c r="B1070" s="216"/>
      <c r="C1070" s="216"/>
      <c r="D1070" s="216"/>
      <c r="E1070" s="216"/>
    </row>
    <row r="1071" spans="1:5" ht="15" customHeight="1" x14ac:dyDescent="0.2">
      <c r="A1071" s="216"/>
      <c r="B1071" s="216"/>
      <c r="C1071" s="216"/>
      <c r="D1071" s="216"/>
      <c r="E1071" s="216"/>
    </row>
    <row r="1072" spans="1:5" ht="15" customHeight="1" x14ac:dyDescent="0.2">
      <c r="A1072" s="216"/>
      <c r="B1072" s="216"/>
      <c r="C1072" s="216"/>
      <c r="D1072" s="216"/>
      <c r="E1072" s="216"/>
    </row>
    <row r="1073" spans="1:5" ht="15" customHeight="1" x14ac:dyDescent="0.2">
      <c r="A1073" s="216"/>
      <c r="B1073" s="216"/>
      <c r="C1073" s="216"/>
      <c r="D1073" s="216"/>
      <c r="E1073" s="216"/>
    </row>
    <row r="1074" spans="1:5" ht="15" customHeight="1" x14ac:dyDescent="0.2">
      <c r="A1074" s="216"/>
      <c r="B1074" s="216"/>
      <c r="C1074" s="216"/>
      <c r="D1074" s="216"/>
      <c r="E1074" s="216"/>
    </row>
    <row r="1075" spans="1:5" ht="15" customHeight="1" x14ac:dyDescent="0.2"/>
    <row r="1076" spans="1:5" ht="15" customHeight="1" x14ac:dyDescent="0.25">
      <c r="A1076" s="37" t="s">
        <v>16</v>
      </c>
      <c r="B1076" s="38"/>
      <c r="C1076" s="38"/>
      <c r="D1076" s="38"/>
      <c r="E1076" s="53"/>
    </row>
    <row r="1077" spans="1:5" ht="15" customHeight="1" x14ac:dyDescent="0.2">
      <c r="A1077" s="39" t="s">
        <v>90</v>
      </c>
      <c r="B1077" s="109"/>
      <c r="C1077" s="109"/>
      <c r="D1077" s="109"/>
      <c r="E1077" s="53" t="s">
        <v>91</v>
      </c>
    </row>
    <row r="1078" spans="1:5" ht="15" customHeight="1" x14ac:dyDescent="0.2"/>
    <row r="1079" spans="1:5" ht="15" customHeight="1" x14ac:dyDescent="0.2">
      <c r="B1079" s="62" t="s">
        <v>40</v>
      </c>
      <c r="C1079" s="42" t="s">
        <v>41</v>
      </c>
      <c r="D1079" s="84" t="s">
        <v>42</v>
      </c>
      <c r="E1079" s="44" t="s">
        <v>43</v>
      </c>
    </row>
    <row r="1080" spans="1:5" ht="15" customHeight="1" x14ac:dyDescent="0.2">
      <c r="B1080" s="81">
        <v>303</v>
      </c>
      <c r="C1080" s="86"/>
      <c r="D1080" s="75" t="s">
        <v>93</v>
      </c>
      <c r="E1080" s="96">
        <v>-23362.05</v>
      </c>
    </row>
    <row r="1081" spans="1:5" ht="15" customHeight="1" x14ac:dyDescent="0.2">
      <c r="B1081" s="81">
        <v>307</v>
      </c>
      <c r="C1081" s="86"/>
      <c r="D1081" s="75" t="s">
        <v>93</v>
      </c>
      <c r="E1081" s="96">
        <v>23362.05</v>
      </c>
    </row>
    <row r="1082" spans="1:5" ht="15" customHeight="1" x14ac:dyDescent="0.2">
      <c r="B1082" s="145"/>
      <c r="C1082" s="50" t="s">
        <v>45</v>
      </c>
      <c r="D1082" s="88"/>
      <c r="E1082" s="89">
        <f>SUM(E1080:E1081)</f>
        <v>0</v>
      </c>
    </row>
    <row r="1083" spans="1:5" ht="15" customHeight="1" x14ac:dyDescent="0.2"/>
    <row r="1084" spans="1:5" ht="15" customHeight="1" x14ac:dyDescent="0.2"/>
    <row r="1085" spans="1:5" ht="15" customHeight="1" x14ac:dyDescent="0.2"/>
    <row r="1086" spans="1:5" ht="15" customHeight="1" x14ac:dyDescent="0.2"/>
    <row r="1087" spans="1:5" ht="15" customHeight="1" x14ac:dyDescent="0.2"/>
    <row r="1088" spans="1:5" ht="15" customHeight="1" x14ac:dyDescent="0.2"/>
    <row r="1089" spans="1:5" ht="15" customHeight="1" x14ac:dyDescent="0.2"/>
    <row r="1090" spans="1:5" ht="15" customHeight="1" x14ac:dyDescent="0.2"/>
    <row r="1091" spans="1:5" ht="15" customHeight="1" x14ac:dyDescent="0.2"/>
    <row r="1092" spans="1:5" ht="15" customHeight="1" x14ac:dyDescent="0.2"/>
    <row r="1093" spans="1:5" ht="15" customHeight="1" x14ac:dyDescent="0.2"/>
    <row r="1094" spans="1:5" ht="15" customHeight="1" x14ac:dyDescent="0.25">
      <c r="A1094" s="99" t="s">
        <v>360</v>
      </c>
    </row>
    <row r="1095" spans="1:5" ht="15" customHeight="1" x14ac:dyDescent="0.2">
      <c r="A1095" s="220" t="s">
        <v>142</v>
      </c>
      <c r="B1095" s="220"/>
      <c r="C1095" s="220"/>
      <c r="D1095" s="220"/>
      <c r="E1095" s="220"/>
    </row>
    <row r="1096" spans="1:5" ht="15" customHeight="1" x14ac:dyDescent="0.2">
      <c r="A1096" s="220"/>
      <c r="B1096" s="220"/>
      <c r="C1096" s="220"/>
      <c r="D1096" s="220"/>
      <c r="E1096" s="220"/>
    </row>
    <row r="1097" spans="1:5" ht="15" customHeight="1" x14ac:dyDescent="0.2">
      <c r="A1097" s="216" t="s">
        <v>361</v>
      </c>
      <c r="B1097" s="216"/>
      <c r="C1097" s="216"/>
      <c r="D1097" s="216"/>
      <c r="E1097" s="216"/>
    </row>
    <row r="1098" spans="1:5" ht="15" customHeight="1" x14ac:dyDescent="0.2">
      <c r="A1098" s="216"/>
      <c r="B1098" s="216"/>
      <c r="C1098" s="216"/>
      <c r="D1098" s="216"/>
      <c r="E1098" s="216"/>
    </row>
    <row r="1099" spans="1:5" ht="15" customHeight="1" x14ac:dyDescent="0.2">
      <c r="A1099" s="216"/>
      <c r="B1099" s="216"/>
      <c r="C1099" s="216"/>
      <c r="D1099" s="216"/>
      <c r="E1099" s="216"/>
    </row>
    <row r="1100" spans="1:5" ht="15" customHeight="1" x14ac:dyDescent="0.2">
      <c r="A1100" s="216"/>
      <c r="B1100" s="216"/>
      <c r="C1100" s="216"/>
      <c r="D1100" s="216"/>
      <c r="E1100" s="216"/>
    </row>
    <row r="1101" spans="1:5" ht="15" customHeight="1" x14ac:dyDescent="0.2">
      <c r="A1101" s="216"/>
      <c r="B1101" s="216"/>
      <c r="C1101" s="216"/>
      <c r="D1101" s="216"/>
      <c r="E1101" s="216"/>
    </row>
    <row r="1102" spans="1:5" ht="15" customHeight="1" x14ac:dyDescent="0.2">
      <c r="A1102" s="216"/>
      <c r="B1102" s="216"/>
      <c r="C1102" s="216"/>
      <c r="D1102" s="216"/>
      <c r="E1102" s="216"/>
    </row>
    <row r="1103" spans="1:5" ht="15" customHeight="1" x14ac:dyDescent="0.2">
      <c r="A1103" s="216"/>
      <c r="B1103" s="216"/>
      <c r="C1103" s="216"/>
      <c r="D1103" s="216"/>
      <c r="E1103" s="216"/>
    </row>
    <row r="1104" spans="1:5" ht="15" customHeight="1" x14ac:dyDescent="0.2">
      <c r="A1104" s="216"/>
      <c r="B1104" s="216"/>
      <c r="C1104" s="216"/>
      <c r="D1104" s="216"/>
      <c r="E1104" s="216"/>
    </row>
    <row r="1105" spans="1:5" ht="15" customHeight="1" x14ac:dyDescent="0.2"/>
    <row r="1106" spans="1:5" ht="15" customHeight="1" x14ac:dyDescent="0.25">
      <c r="A1106" s="37" t="s">
        <v>16</v>
      </c>
      <c r="B1106" s="38"/>
      <c r="C1106" s="38"/>
      <c r="D1106" s="38"/>
      <c r="E1106" s="53"/>
    </row>
    <row r="1107" spans="1:5" ht="15" customHeight="1" x14ac:dyDescent="0.2">
      <c r="A1107" s="39" t="s">
        <v>90</v>
      </c>
      <c r="B1107" s="109"/>
      <c r="C1107" s="109"/>
      <c r="D1107" s="109"/>
      <c r="E1107" s="53" t="s">
        <v>91</v>
      </c>
    </row>
    <row r="1108" spans="1:5" ht="15" customHeight="1" x14ac:dyDescent="0.2"/>
    <row r="1109" spans="1:5" ht="15" customHeight="1" x14ac:dyDescent="0.2">
      <c r="B1109" s="62" t="s">
        <v>40</v>
      </c>
      <c r="C1109" s="42" t="s">
        <v>41</v>
      </c>
      <c r="D1109" s="84" t="s">
        <v>42</v>
      </c>
      <c r="E1109" s="44" t="s">
        <v>43</v>
      </c>
    </row>
    <row r="1110" spans="1:5" ht="15" customHeight="1" x14ac:dyDescent="0.2">
      <c r="B1110" s="81">
        <v>307</v>
      </c>
      <c r="C1110" s="86"/>
      <c r="D1110" s="75" t="s">
        <v>93</v>
      </c>
      <c r="E1110" s="96">
        <v>-100000</v>
      </c>
    </row>
    <row r="1111" spans="1:5" ht="15" customHeight="1" x14ac:dyDescent="0.2">
      <c r="B1111" s="81">
        <v>303</v>
      </c>
      <c r="C1111" s="86"/>
      <c r="D1111" s="75" t="s">
        <v>93</v>
      </c>
      <c r="E1111" s="96">
        <v>100000</v>
      </c>
    </row>
    <row r="1112" spans="1:5" ht="15" customHeight="1" x14ac:dyDescent="0.2">
      <c r="B1112" s="145"/>
      <c r="C1112" s="50" t="s">
        <v>45</v>
      </c>
      <c r="D1112" s="88"/>
      <c r="E1112" s="89">
        <f>SUM(E1110:E1111)</f>
        <v>0</v>
      </c>
    </row>
    <row r="1113" spans="1:5" ht="15" customHeight="1" x14ac:dyDescent="0.2"/>
    <row r="1114" spans="1:5" ht="15" customHeight="1" x14ac:dyDescent="0.2"/>
    <row r="1115" spans="1:5" ht="15" customHeight="1" x14ac:dyDescent="0.25">
      <c r="A1115" s="99" t="s">
        <v>362</v>
      </c>
    </row>
    <row r="1116" spans="1:5" ht="15" customHeight="1" x14ac:dyDescent="0.2">
      <c r="A1116" s="220" t="s">
        <v>142</v>
      </c>
      <c r="B1116" s="220"/>
      <c r="C1116" s="220"/>
      <c r="D1116" s="220"/>
      <c r="E1116" s="220"/>
    </row>
    <row r="1117" spans="1:5" ht="15" customHeight="1" x14ac:dyDescent="0.2">
      <c r="A1117" s="220"/>
      <c r="B1117" s="220"/>
      <c r="C1117" s="220"/>
      <c r="D1117" s="220"/>
      <c r="E1117" s="220"/>
    </row>
    <row r="1118" spans="1:5" ht="15" customHeight="1" x14ac:dyDescent="0.2">
      <c r="A1118" s="216" t="s">
        <v>375</v>
      </c>
      <c r="B1118" s="216"/>
      <c r="C1118" s="216"/>
      <c r="D1118" s="216"/>
      <c r="E1118" s="216"/>
    </row>
    <row r="1119" spans="1:5" ht="15" customHeight="1" x14ac:dyDescent="0.2">
      <c r="A1119" s="216"/>
      <c r="B1119" s="216"/>
      <c r="C1119" s="216"/>
      <c r="D1119" s="216"/>
      <c r="E1119" s="216"/>
    </row>
    <row r="1120" spans="1:5" ht="15" customHeight="1" x14ac:dyDescent="0.2">
      <c r="A1120" s="216"/>
      <c r="B1120" s="216"/>
      <c r="C1120" s="216"/>
      <c r="D1120" s="216"/>
      <c r="E1120" s="216"/>
    </row>
    <row r="1121" spans="1:5" ht="15" customHeight="1" x14ac:dyDescent="0.2">
      <c r="A1121" s="216"/>
      <c r="B1121" s="216"/>
      <c r="C1121" s="216"/>
      <c r="D1121" s="216"/>
      <c r="E1121" s="216"/>
    </row>
    <row r="1122" spans="1:5" ht="15" customHeight="1" x14ac:dyDescent="0.2">
      <c r="A1122" s="216"/>
      <c r="B1122" s="216"/>
      <c r="C1122" s="216"/>
      <c r="D1122" s="216"/>
      <c r="E1122" s="216"/>
    </row>
    <row r="1123" spans="1:5" ht="15" customHeight="1" x14ac:dyDescent="0.2">
      <c r="A1123" s="216"/>
      <c r="B1123" s="216"/>
      <c r="C1123" s="216"/>
      <c r="D1123" s="216"/>
      <c r="E1123" s="216"/>
    </row>
    <row r="1124" spans="1:5" ht="15" customHeight="1" x14ac:dyDescent="0.2">
      <c r="A1124" s="216"/>
      <c r="B1124" s="216"/>
      <c r="C1124" s="216"/>
      <c r="D1124" s="216"/>
      <c r="E1124" s="216"/>
    </row>
    <row r="1125" spans="1:5" ht="15" customHeight="1" x14ac:dyDescent="0.2">
      <c r="A1125" s="216"/>
      <c r="B1125" s="216"/>
      <c r="C1125" s="216"/>
      <c r="D1125" s="216"/>
      <c r="E1125" s="216"/>
    </row>
    <row r="1126" spans="1:5" ht="15" customHeight="1" x14ac:dyDescent="0.2">
      <c r="A1126" s="216"/>
      <c r="B1126" s="216"/>
      <c r="C1126" s="216"/>
      <c r="D1126" s="216"/>
      <c r="E1126" s="216"/>
    </row>
    <row r="1127" spans="1:5" ht="15" customHeight="1" x14ac:dyDescent="0.2">
      <c r="A1127" s="216"/>
      <c r="B1127" s="216"/>
      <c r="C1127" s="216"/>
      <c r="D1127" s="216"/>
      <c r="E1127" s="216"/>
    </row>
    <row r="1128" spans="1:5" ht="15" customHeight="1" x14ac:dyDescent="0.2"/>
    <row r="1129" spans="1:5" ht="15" customHeight="1" x14ac:dyDescent="0.25">
      <c r="A1129" s="37" t="s">
        <v>16</v>
      </c>
      <c r="B1129" s="38"/>
      <c r="C1129" s="38"/>
      <c r="D1129" s="38"/>
      <c r="E1129" s="53"/>
    </row>
    <row r="1130" spans="1:5" ht="15" customHeight="1" x14ac:dyDescent="0.2">
      <c r="A1130" s="39" t="s">
        <v>90</v>
      </c>
      <c r="B1130" s="109"/>
      <c r="C1130" s="109"/>
      <c r="D1130" s="109"/>
      <c r="E1130" s="53" t="s">
        <v>91</v>
      </c>
    </row>
    <row r="1131" spans="1:5" ht="15" customHeight="1" x14ac:dyDescent="0.2"/>
    <row r="1132" spans="1:5" ht="15" customHeight="1" x14ac:dyDescent="0.2">
      <c r="B1132" s="62" t="s">
        <v>40</v>
      </c>
      <c r="C1132" s="42" t="s">
        <v>41</v>
      </c>
      <c r="D1132" s="84" t="s">
        <v>42</v>
      </c>
      <c r="E1132" s="44" t="s">
        <v>43</v>
      </c>
    </row>
    <row r="1133" spans="1:5" ht="15" customHeight="1" x14ac:dyDescent="0.2">
      <c r="B1133" s="81">
        <v>307</v>
      </c>
      <c r="C1133" s="86"/>
      <c r="D1133" s="75" t="s">
        <v>93</v>
      </c>
      <c r="E1133" s="96">
        <v>-120000</v>
      </c>
    </row>
    <row r="1134" spans="1:5" ht="15" customHeight="1" x14ac:dyDescent="0.2">
      <c r="B1134" s="81">
        <v>10</v>
      </c>
      <c r="C1134" s="86"/>
      <c r="D1134" s="75" t="s">
        <v>93</v>
      </c>
      <c r="E1134" s="96">
        <v>120000</v>
      </c>
    </row>
    <row r="1135" spans="1:5" ht="15" customHeight="1" x14ac:dyDescent="0.2">
      <c r="B1135" s="145"/>
      <c r="C1135" s="50" t="s">
        <v>45</v>
      </c>
      <c r="D1135" s="88"/>
      <c r="E1135" s="89">
        <f>SUM(E1133:E1134)</f>
        <v>0</v>
      </c>
    </row>
    <row r="1136" spans="1:5" ht="15" customHeight="1" x14ac:dyDescent="0.2"/>
    <row r="1137" spans="1:5" ht="15" customHeight="1" x14ac:dyDescent="0.2"/>
    <row r="1138" spans="1:5" ht="15" customHeight="1" x14ac:dyDescent="0.2"/>
    <row r="1139" spans="1:5" ht="15" customHeight="1" x14ac:dyDescent="0.2"/>
    <row r="1140" spans="1:5" ht="15" customHeight="1" x14ac:dyDescent="0.2"/>
    <row r="1141" spans="1:5" ht="15" customHeight="1" x14ac:dyDescent="0.2"/>
    <row r="1142" spans="1:5" ht="15" customHeight="1" x14ac:dyDescent="0.2"/>
    <row r="1143" spans="1:5" ht="15" customHeight="1" x14ac:dyDescent="0.2"/>
    <row r="1144" spans="1:5" ht="15" customHeight="1" x14ac:dyDescent="0.2"/>
    <row r="1145" spans="1:5" ht="15" customHeight="1" x14ac:dyDescent="0.2"/>
    <row r="1146" spans="1:5" ht="15" customHeight="1" x14ac:dyDescent="0.25">
      <c r="A1146" s="99" t="s">
        <v>363</v>
      </c>
    </row>
    <row r="1147" spans="1:5" ht="15" customHeight="1" x14ac:dyDescent="0.2">
      <c r="A1147" s="220" t="s">
        <v>142</v>
      </c>
      <c r="B1147" s="220"/>
      <c r="C1147" s="220"/>
      <c r="D1147" s="220"/>
      <c r="E1147" s="220"/>
    </row>
    <row r="1148" spans="1:5" ht="15" customHeight="1" x14ac:dyDescent="0.2">
      <c r="A1148" s="220"/>
      <c r="B1148" s="220"/>
      <c r="C1148" s="220"/>
      <c r="D1148" s="220"/>
      <c r="E1148" s="220"/>
    </row>
    <row r="1149" spans="1:5" ht="15" customHeight="1" x14ac:dyDescent="0.2">
      <c r="A1149" s="216" t="s">
        <v>374</v>
      </c>
      <c r="B1149" s="216"/>
      <c r="C1149" s="216"/>
      <c r="D1149" s="216"/>
      <c r="E1149" s="216"/>
    </row>
    <row r="1150" spans="1:5" ht="15" customHeight="1" x14ac:dyDescent="0.2">
      <c r="A1150" s="216"/>
      <c r="B1150" s="216"/>
      <c r="C1150" s="216"/>
      <c r="D1150" s="216"/>
      <c r="E1150" s="216"/>
    </row>
    <row r="1151" spans="1:5" ht="15" customHeight="1" x14ac:dyDescent="0.2">
      <c r="A1151" s="216"/>
      <c r="B1151" s="216"/>
      <c r="C1151" s="216"/>
      <c r="D1151" s="216"/>
      <c r="E1151" s="216"/>
    </row>
    <row r="1152" spans="1:5" ht="15" customHeight="1" x14ac:dyDescent="0.2">
      <c r="A1152" s="216"/>
      <c r="B1152" s="216"/>
      <c r="C1152" s="216"/>
      <c r="D1152" s="216"/>
      <c r="E1152" s="216"/>
    </row>
    <row r="1153" spans="1:5" ht="15" customHeight="1" x14ac:dyDescent="0.2">
      <c r="A1153" s="216"/>
      <c r="B1153" s="216"/>
      <c r="C1153" s="216"/>
      <c r="D1153" s="216"/>
      <c r="E1153" s="216"/>
    </row>
    <row r="1154" spans="1:5" ht="15" customHeight="1" x14ac:dyDescent="0.2">
      <c r="A1154" s="216"/>
      <c r="B1154" s="216"/>
      <c r="C1154" s="216"/>
      <c r="D1154" s="216"/>
      <c r="E1154" s="216"/>
    </row>
    <row r="1155" spans="1:5" ht="15" customHeight="1" x14ac:dyDescent="0.2">
      <c r="A1155" s="216"/>
      <c r="B1155" s="216"/>
      <c r="C1155" s="216"/>
      <c r="D1155" s="216"/>
      <c r="E1155" s="216"/>
    </row>
    <row r="1156" spans="1:5" ht="15" customHeight="1" x14ac:dyDescent="0.2">
      <c r="A1156" s="216"/>
      <c r="B1156" s="216"/>
      <c r="C1156" s="216"/>
      <c r="D1156" s="216"/>
      <c r="E1156" s="216"/>
    </row>
    <row r="1157" spans="1:5" ht="15" customHeight="1" x14ac:dyDescent="0.2">
      <c r="A1157" s="216"/>
      <c r="B1157" s="216"/>
      <c r="C1157" s="216"/>
      <c r="D1157" s="216"/>
      <c r="E1157" s="216"/>
    </row>
    <row r="1158" spans="1:5" ht="15" customHeight="1" x14ac:dyDescent="0.2"/>
    <row r="1159" spans="1:5" ht="15" customHeight="1" x14ac:dyDescent="0.25">
      <c r="A1159" s="37" t="s">
        <v>16</v>
      </c>
      <c r="B1159" s="38"/>
      <c r="C1159" s="38"/>
      <c r="D1159" s="38"/>
      <c r="E1159" s="53"/>
    </row>
    <row r="1160" spans="1:5" ht="15" customHeight="1" x14ac:dyDescent="0.2">
      <c r="A1160" s="39" t="s">
        <v>90</v>
      </c>
      <c r="B1160" s="109"/>
      <c r="C1160" s="109"/>
      <c r="D1160" s="109"/>
      <c r="E1160" s="53" t="s">
        <v>91</v>
      </c>
    </row>
    <row r="1161" spans="1:5" ht="15" customHeight="1" x14ac:dyDescent="0.2"/>
    <row r="1162" spans="1:5" ht="15" customHeight="1" x14ac:dyDescent="0.2">
      <c r="B1162" s="62" t="s">
        <v>40</v>
      </c>
      <c r="C1162" s="42" t="s">
        <v>41</v>
      </c>
      <c r="D1162" s="84" t="s">
        <v>42</v>
      </c>
      <c r="E1162" s="44" t="s">
        <v>43</v>
      </c>
    </row>
    <row r="1163" spans="1:5" ht="15" customHeight="1" x14ac:dyDescent="0.2">
      <c r="B1163" s="81">
        <v>307</v>
      </c>
      <c r="C1163" s="86"/>
      <c r="D1163" s="75" t="s">
        <v>93</v>
      </c>
      <c r="E1163" s="96">
        <v>-356035</v>
      </c>
    </row>
    <row r="1164" spans="1:5" ht="15" customHeight="1" x14ac:dyDescent="0.2">
      <c r="B1164" s="81">
        <v>10</v>
      </c>
      <c r="C1164" s="86"/>
      <c r="D1164" s="75" t="s">
        <v>93</v>
      </c>
      <c r="E1164" s="96">
        <v>356035</v>
      </c>
    </row>
    <row r="1165" spans="1:5" ht="15" customHeight="1" x14ac:dyDescent="0.2">
      <c r="B1165" s="145"/>
      <c r="C1165" s="50" t="s">
        <v>45</v>
      </c>
      <c r="D1165" s="88"/>
      <c r="E1165" s="89">
        <f>SUM(E1163:E1164)</f>
        <v>0</v>
      </c>
    </row>
    <row r="1166" spans="1:5" ht="15" customHeight="1" x14ac:dyDescent="0.2"/>
    <row r="1167" spans="1:5" ht="15" customHeight="1" x14ac:dyDescent="0.2"/>
    <row r="1168" spans="1:5" ht="15" customHeight="1" x14ac:dyDescent="0.25">
      <c r="A1168" s="99" t="s">
        <v>364</v>
      </c>
    </row>
    <row r="1169" spans="1:5" ht="15" customHeight="1" x14ac:dyDescent="0.2">
      <c r="A1169" s="220" t="s">
        <v>142</v>
      </c>
      <c r="B1169" s="220"/>
      <c r="C1169" s="220"/>
      <c r="D1169" s="220"/>
      <c r="E1169" s="220"/>
    </row>
    <row r="1170" spans="1:5" ht="15" customHeight="1" x14ac:dyDescent="0.2">
      <c r="A1170" s="220"/>
      <c r="B1170" s="220"/>
      <c r="C1170" s="220"/>
      <c r="D1170" s="220"/>
      <c r="E1170" s="220"/>
    </row>
    <row r="1171" spans="1:5" ht="15" customHeight="1" x14ac:dyDescent="0.2">
      <c r="A1171" s="216" t="s">
        <v>373</v>
      </c>
      <c r="B1171" s="216"/>
      <c r="C1171" s="216"/>
      <c r="D1171" s="216"/>
      <c r="E1171" s="216"/>
    </row>
    <row r="1172" spans="1:5" ht="15" customHeight="1" x14ac:dyDescent="0.2">
      <c r="A1172" s="216"/>
      <c r="B1172" s="216"/>
      <c r="C1172" s="216"/>
      <c r="D1172" s="216"/>
      <c r="E1172" s="216"/>
    </row>
    <row r="1173" spans="1:5" ht="15" customHeight="1" x14ac:dyDescent="0.2">
      <c r="A1173" s="216"/>
      <c r="B1173" s="216"/>
      <c r="C1173" s="216"/>
      <c r="D1173" s="216"/>
      <c r="E1173" s="216"/>
    </row>
    <row r="1174" spans="1:5" ht="15" customHeight="1" x14ac:dyDescent="0.2">
      <c r="A1174" s="216"/>
      <c r="B1174" s="216"/>
      <c r="C1174" s="216"/>
      <c r="D1174" s="216"/>
      <c r="E1174" s="216"/>
    </row>
    <row r="1175" spans="1:5" ht="15" customHeight="1" x14ac:dyDescent="0.2">
      <c r="A1175" s="216"/>
      <c r="B1175" s="216"/>
      <c r="C1175" s="216"/>
      <c r="D1175" s="216"/>
      <c r="E1175" s="216"/>
    </row>
    <row r="1176" spans="1:5" ht="15" customHeight="1" x14ac:dyDescent="0.2">
      <c r="A1176" s="216"/>
      <c r="B1176" s="216"/>
      <c r="C1176" s="216"/>
      <c r="D1176" s="216"/>
      <c r="E1176" s="216"/>
    </row>
    <row r="1177" spans="1:5" ht="15" customHeight="1" x14ac:dyDescent="0.2">
      <c r="A1177" s="216"/>
      <c r="B1177" s="216"/>
      <c r="C1177" s="216"/>
      <c r="D1177" s="216"/>
      <c r="E1177" s="216"/>
    </row>
    <row r="1178" spans="1:5" ht="15" customHeight="1" x14ac:dyDescent="0.2">
      <c r="A1178" s="216"/>
      <c r="B1178" s="216"/>
      <c r="C1178" s="216"/>
      <c r="D1178" s="216"/>
      <c r="E1178" s="216"/>
    </row>
    <row r="1179" spans="1:5" ht="15" customHeight="1" x14ac:dyDescent="0.2">
      <c r="A1179" s="216"/>
      <c r="B1179" s="216"/>
      <c r="C1179" s="216"/>
      <c r="D1179" s="216"/>
      <c r="E1179" s="216"/>
    </row>
    <row r="1180" spans="1:5" ht="15" customHeight="1" x14ac:dyDescent="0.2">
      <c r="A1180" s="216"/>
      <c r="B1180" s="216"/>
      <c r="C1180" s="216"/>
      <c r="D1180" s="216"/>
      <c r="E1180" s="216"/>
    </row>
    <row r="1181" spans="1:5" ht="15" customHeight="1" x14ac:dyDescent="0.2"/>
    <row r="1182" spans="1:5" ht="15" customHeight="1" x14ac:dyDescent="0.25">
      <c r="A1182" s="37" t="s">
        <v>16</v>
      </c>
      <c r="B1182" s="38"/>
      <c r="C1182" s="38"/>
      <c r="D1182" s="38"/>
      <c r="E1182" s="53"/>
    </row>
    <row r="1183" spans="1:5" ht="15" customHeight="1" x14ac:dyDescent="0.2">
      <c r="A1183" s="39" t="s">
        <v>90</v>
      </c>
      <c r="B1183" s="109"/>
      <c r="C1183" s="109"/>
      <c r="D1183" s="109"/>
      <c r="E1183" s="53" t="s">
        <v>91</v>
      </c>
    </row>
    <row r="1184" spans="1:5" ht="15" customHeight="1" x14ac:dyDescent="0.2"/>
    <row r="1185" spans="1:5" ht="15" customHeight="1" x14ac:dyDescent="0.2">
      <c r="B1185" s="62" t="s">
        <v>40</v>
      </c>
      <c r="C1185" s="42" t="s">
        <v>41</v>
      </c>
      <c r="D1185" s="84" t="s">
        <v>42</v>
      </c>
      <c r="E1185" s="44" t="s">
        <v>43</v>
      </c>
    </row>
    <row r="1186" spans="1:5" ht="15" customHeight="1" x14ac:dyDescent="0.2">
      <c r="B1186" s="81">
        <v>307</v>
      </c>
      <c r="C1186" s="86"/>
      <c r="D1186" s="75" t="s">
        <v>93</v>
      </c>
      <c r="E1186" s="96">
        <v>-492762.23</v>
      </c>
    </row>
    <row r="1187" spans="1:5" ht="15" customHeight="1" x14ac:dyDescent="0.2">
      <c r="B1187" s="81">
        <v>11</v>
      </c>
      <c r="C1187" s="86"/>
      <c r="D1187" s="75" t="s">
        <v>93</v>
      </c>
      <c r="E1187" s="96">
        <v>492762.23</v>
      </c>
    </row>
    <row r="1188" spans="1:5" ht="15" customHeight="1" x14ac:dyDescent="0.2">
      <c r="B1188" s="145"/>
      <c r="C1188" s="50" t="s">
        <v>45</v>
      </c>
      <c r="D1188" s="88"/>
      <c r="E1188" s="89">
        <f>SUM(E1186:E1187)</f>
        <v>0</v>
      </c>
    </row>
    <row r="1189" spans="1:5" ht="15" customHeight="1" x14ac:dyDescent="0.2"/>
    <row r="1190" spans="1:5" ht="15" customHeight="1" x14ac:dyDescent="0.2"/>
    <row r="1191" spans="1:5" ht="15" customHeight="1" x14ac:dyDescent="0.2"/>
    <row r="1192" spans="1:5" ht="15" customHeight="1" x14ac:dyDescent="0.2"/>
    <row r="1193" spans="1:5" ht="15" customHeight="1" x14ac:dyDescent="0.2"/>
    <row r="1194" spans="1:5" ht="15" customHeight="1" x14ac:dyDescent="0.2"/>
    <row r="1195" spans="1:5" ht="15" customHeight="1" x14ac:dyDescent="0.2"/>
    <row r="1196" spans="1:5" ht="15" customHeight="1" x14ac:dyDescent="0.2"/>
    <row r="1197" spans="1:5" ht="15" customHeight="1" x14ac:dyDescent="0.2"/>
    <row r="1198" spans="1:5" ht="15" customHeight="1" x14ac:dyDescent="0.25">
      <c r="A1198" s="99" t="s">
        <v>365</v>
      </c>
    </row>
    <row r="1199" spans="1:5" ht="15" customHeight="1" x14ac:dyDescent="0.2">
      <c r="A1199" s="220" t="s">
        <v>142</v>
      </c>
      <c r="B1199" s="220"/>
      <c r="C1199" s="220"/>
      <c r="D1199" s="220"/>
      <c r="E1199" s="220"/>
    </row>
    <row r="1200" spans="1:5" ht="15" customHeight="1" x14ac:dyDescent="0.2">
      <c r="A1200" s="220"/>
      <c r="B1200" s="220"/>
      <c r="C1200" s="220"/>
      <c r="D1200" s="220"/>
      <c r="E1200" s="220"/>
    </row>
    <row r="1201" spans="1:5" ht="15" customHeight="1" x14ac:dyDescent="0.2">
      <c r="A1201" s="216" t="s">
        <v>372</v>
      </c>
      <c r="B1201" s="216"/>
      <c r="C1201" s="216"/>
      <c r="D1201" s="216"/>
      <c r="E1201" s="216"/>
    </row>
    <row r="1202" spans="1:5" ht="15" customHeight="1" x14ac:dyDescent="0.2">
      <c r="A1202" s="216"/>
      <c r="B1202" s="216"/>
      <c r="C1202" s="216"/>
      <c r="D1202" s="216"/>
      <c r="E1202" s="216"/>
    </row>
    <row r="1203" spans="1:5" ht="15" customHeight="1" x14ac:dyDescent="0.2">
      <c r="A1203" s="216"/>
      <c r="B1203" s="216"/>
      <c r="C1203" s="216"/>
      <c r="D1203" s="216"/>
      <c r="E1203" s="216"/>
    </row>
    <row r="1204" spans="1:5" ht="15" customHeight="1" x14ac:dyDescent="0.2">
      <c r="A1204" s="216"/>
      <c r="B1204" s="216"/>
      <c r="C1204" s="216"/>
      <c r="D1204" s="216"/>
      <c r="E1204" s="216"/>
    </row>
    <row r="1205" spans="1:5" ht="15" customHeight="1" x14ac:dyDescent="0.2">
      <c r="A1205" s="216"/>
      <c r="B1205" s="216"/>
      <c r="C1205" s="216"/>
      <c r="D1205" s="216"/>
      <c r="E1205" s="216"/>
    </row>
    <row r="1206" spans="1:5" ht="15" customHeight="1" x14ac:dyDescent="0.2">
      <c r="A1206" s="216"/>
      <c r="B1206" s="216"/>
      <c r="C1206" s="216"/>
      <c r="D1206" s="216"/>
      <c r="E1206" s="216"/>
    </row>
    <row r="1207" spans="1:5" ht="15" customHeight="1" x14ac:dyDescent="0.2">
      <c r="A1207" s="216"/>
      <c r="B1207" s="216"/>
      <c r="C1207" s="216"/>
      <c r="D1207" s="216"/>
      <c r="E1207" s="216"/>
    </row>
    <row r="1208" spans="1:5" ht="15" customHeight="1" x14ac:dyDescent="0.2">
      <c r="A1208" s="216"/>
      <c r="B1208" s="216"/>
      <c r="C1208" s="216"/>
      <c r="D1208" s="216"/>
      <c r="E1208" s="216"/>
    </row>
    <row r="1209" spans="1:5" ht="15" customHeight="1" x14ac:dyDescent="0.2">
      <c r="A1209" s="216"/>
      <c r="B1209" s="216"/>
      <c r="C1209" s="216"/>
      <c r="D1209" s="216"/>
      <c r="E1209" s="216"/>
    </row>
    <row r="1210" spans="1:5" ht="15" customHeight="1" x14ac:dyDescent="0.2">
      <c r="A1210" s="216"/>
      <c r="B1210" s="216"/>
      <c r="C1210" s="216"/>
      <c r="D1210" s="216"/>
      <c r="E1210" s="216"/>
    </row>
    <row r="1211" spans="1:5" ht="15" customHeight="1" x14ac:dyDescent="0.2">
      <c r="A1211" s="216"/>
      <c r="B1211" s="216"/>
      <c r="C1211" s="216"/>
      <c r="D1211" s="216"/>
      <c r="E1211" s="216"/>
    </row>
    <row r="1212" spans="1:5" ht="15" customHeight="1" x14ac:dyDescent="0.2">
      <c r="A1212" s="216"/>
      <c r="B1212" s="216"/>
      <c r="C1212" s="216"/>
      <c r="D1212" s="216"/>
      <c r="E1212" s="216"/>
    </row>
    <row r="1213" spans="1:5" ht="15" customHeight="1" x14ac:dyDescent="0.2"/>
    <row r="1214" spans="1:5" ht="15" customHeight="1" x14ac:dyDescent="0.25">
      <c r="A1214" s="37" t="s">
        <v>16</v>
      </c>
      <c r="B1214" s="38"/>
      <c r="C1214" s="38"/>
      <c r="D1214" s="38"/>
      <c r="E1214" s="53"/>
    </row>
    <row r="1215" spans="1:5" ht="15" customHeight="1" x14ac:dyDescent="0.2">
      <c r="A1215" s="39" t="s">
        <v>90</v>
      </c>
      <c r="B1215" s="109"/>
      <c r="C1215" s="109"/>
      <c r="D1215" s="109"/>
      <c r="E1215" s="53" t="s">
        <v>91</v>
      </c>
    </row>
    <row r="1216" spans="1:5" ht="15" customHeight="1" x14ac:dyDescent="0.2"/>
    <row r="1217" spans="1:5" ht="15" customHeight="1" x14ac:dyDescent="0.2">
      <c r="B1217" s="62" t="s">
        <v>40</v>
      </c>
      <c r="C1217" s="42" t="s">
        <v>41</v>
      </c>
      <c r="D1217" s="84" t="s">
        <v>42</v>
      </c>
      <c r="E1217" s="44" t="s">
        <v>43</v>
      </c>
    </row>
    <row r="1218" spans="1:5" ht="15" customHeight="1" x14ac:dyDescent="0.2">
      <c r="B1218" s="81">
        <v>307</v>
      </c>
      <c r="C1218" s="86"/>
      <c r="D1218" s="75" t="s">
        <v>93</v>
      </c>
      <c r="E1218" s="96">
        <v>-446419</v>
      </c>
    </row>
    <row r="1219" spans="1:5" ht="15" customHeight="1" x14ac:dyDescent="0.2">
      <c r="B1219" s="81">
        <v>10</v>
      </c>
      <c r="C1219" s="86"/>
      <c r="D1219" s="65" t="s">
        <v>111</v>
      </c>
      <c r="E1219" s="96">
        <v>212537</v>
      </c>
    </row>
    <row r="1220" spans="1:5" ht="15" customHeight="1" x14ac:dyDescent="0.2">
      <c r="B1220" s="81">
        <v>303</v>
      </c>
      <c r="C1220" s="86"/>
      <c r="D1220" s="75" t="s">
        <v>93</v>
      </c>
      <c r="E1220" s="96">
        <v>233882</v>
      </c>
    </row>
    <row r="1221" spans="1:5" ht="15" customHeight="1" x14ac:dyDescent="0.2">
      <c r="B1221" s="145"/>
      <c r="C1221" s="50" t="s">
        <v>45</v>
      </c>
      <c r="D1221" s="88"/>
      <c r="E1221" s="89">
        <f>SUM(E1218:E1220)</f>
        <v>0</v>
      </c>
    </row>
    <row r="1222" spans="1:5" ht="15" customHeight="1" x14ac:dyDescent="0.2"/>
    <row r="1223" spans="1:5" ht="15" customHeight="1" x14ac:dyDescent="0.2"/>
    <row r="1224" spans="1:5" ht="15" customHeight="1" x14ac:dyDescent="0.25">
      <c r="A1224" s="99" t="s">
        <v>366</v>
      </c>
    </row>
    <row r="1225" spans="1:5" ht="15" customHeight="1" x14ac:dyDescent="0.2">
      <c r="A1225" s="220" t="s">
        <v>142</v>
      </c>
      <c r="B1225" s="220"/>
      <c r="C1225" s="220"/>
      <c r="D1225" s="220"/>
      <c r="E1225" s="220"/>
    </row>
    <row r="1226" spans="1:5" ht="15" customHeight="1" x14ac:dyDescent="0.2">
      <c r="A1226" s="220"/>
      <c r="B1226" s="220"/>
      <c r="C1226" s="220"/>
      <c r="D1226" s="220"/>
      <c r="E1226" s="220"/>
    </row>
    <row r="1227" spans="1:5" ht="15" customHeight="1" x14ac:dyDescent="0.2">
      <c r="A1227" s="216" t="s">
        <v>367</v>
      </c>
      <c r="B1227" s="216"/>
      <c r="C1227" s="216"/>
      <c r="D1227" s="216"/>
      <c r="E1227" s="216"/>
    </row>
    <row r="1228" spans="1:5" ht="15" customHeight="1" x14ac:dyDescent="0.2">
      <c r="A1228" s="216"/>
      <c r="B1228" s="216"/>
      <c r="C1228" s="216"/>
      <c r="D1228" s="216"/>
      <c r="E1228" s="216"/>
    </row>
    <row r="1229" spans="1:5" ht="15" customHeight="1" x14ac:dyDescent="0.2">
      <c r="A1229" s="216"/>
      <c r="B1229" s="216"/>
      <c r="C1229" s="216"/>
      <c r="D1229" s="216"/>
      <c r="E1229" s="216"/>
    </row>
    <row r="1230" spans="1:5" ht="15" customHeight="1" x14ac:dyDescent="0.2">
      <c r="A1230" s="216"/>
      <c r="B1230" s="216"/>
      <c r="C1230" s="216"/>
      <c r="D1230" s="216"/>
      <c r="E1230" s="216"/>
    </row>
    <row r="1231" spans="1:5" ht="15" customHeight="1" x14ac:dyDescent="0.2">
      <c r="A1231" s="216"/>
      <c r="B1231" s="216"/>
      <c r="C1231" s="216"/>
      <c r="D1231" s="216"/>
      <c r="E1231" s="216"/>
    </row>
    <row r="1232" spans="1:5" ht="15" customHeight="1" x14ac:dyDescent="0.2">
      <c r="A1232" s="216"/>
      <c r="B1232" s="216"/>
      <c r="C1232" s="216"/>
      <c r="D1232" s="216"/>
      <c r="E1232" s="216"/>
    </row>
    <row r="1233" spans="1:5" ht="15" customHeight="1" x14ac:dyDescent="0.2">
      <c r="A1233" s="216"/>
      <c r="B1233" s="216"/>
      <c r="C1233" s="216"/>
      <c r="D1233" s="216"/>
      <c r="E1233" s="216"/>
    </row>
    <row r="1234" spans="1:5" ht="15" customHeight="1" x14ac:dyDescent="0.2">
      <c r="A1234" s="216"/>
      <c r="B1234" s="216"/>
      <c r="C1234" s="216"/>
      <c r="D1234" s="216"/>
      <c r="E1234" s="216"/>
    </row>
    <row r="1235" spans="1:5" ht="15" customHeight="1" x14ac:dyDescent="0.2">
      <c r="A1235" s="216"/>
      <c r="B1235" s="216"/>
      <c r="C1235" s="216"/>
      <c r="D1235" s="216"/>
      <c r="E1235" s="216"/>
    </row>
    <row r="1236" spans="1:5" ht="15" customHeight="1" x14ac:dyDescent="0.2"/>
    <row r="1237" spans="1:5" ht="15" customHeight="1" x14ac:dyDescent="0.25">
      <c r="A1237" s="37" t="s">
        <v>16</v>
      </c>
      <c r="B1237" s="38"/>
      <c r="C1237" s="38"/>
      <c r="D1237" s="38"/>
      <c r="E1237" s="53"/>
    </row>
    <row r="1238" spans="1:5" ht="15" customHeight="1" x14ac:dyDescent="0.2">
      <c r="A1238" s="39" t="s">
        <v>90</v>
      </c>
      <c r="B1238" s="109"/>
      <c r="C1238" s="109"/>
      <c r="D1238" s="109"/>
      <c r="E1238" s="53" t="s">
        <v>91</v>
      </c>
    </row>
    <row r="1239" spans="1:5" ht="15" customHeight="1" x14ac:dyDescent="0.2"/>
    <row r="1240" spans="1:5" ht="15" customHeight="1" x14ac:dyDescent="0.2">
      <c r="B1240" s="62" t="s">
        <v>40</v>
      </c>
      <c r="C1240" s="42" t="s">
        <v>41</v>
      </c>
      <c r="D1240" s="84" t="s">
        <v>42</v>
      </c>
      <c r="E1240" s="44" t="s">
        <v>43</v>
      </c>
    </row>
    <row r="1241" spans="1:5" ht="15" customHeight="1" x14ac:dyDescent="0.2">
      <c r="B1241" s="81">
        <v>300</v>
      </c>
      <c r="C1241" s="86"/>
      <c r="D1241" s="75" t="s">
        <v>93</v>
      </c>
      <c r="E1241" s="96">
        <v>-3138000</v>
      </c>
    </row>
    <row r="1242" spans="1:5" ht="15" customHeight="1" x14ac:dyDescent="0.2">
      <c r="B1242" s="81">
        <v>14</v>
      </c>
      <c r="C1242" s="86"/>
      <c r="D1242" s="65" t="s">
        <v>111</v>
      </c>
      <c r="E1242" s="96">
        <v>1624000</v>
      </c>
    </row>
    <row r="1243" spans="1:5" ht="15" customHeight="1" x14ac:dyDescent="0.2">
      <c r="B1243" s="81">
        <v>307</v>
      </c>
      <c r="C1243" s="86"/>
      <c r="D1243" s="75" t="s">
        <v>93</v>
      </c>
      <c r="E1243" s="96">
        <v>1514000</v>
      </c>
    </row>
    <row r="1244" spans="1:5" ht="15" customHeight="1" x14ac:dyDescent="0.2">
      <c r="B1244" s="145"/>
      <c r="C1244" s="50" t="s">
        <v>45</v>
      </c>
      <c r="D1244" s="88"/>
      <c r="E1244" s="89">
        <f>SUM(E1241:E1243)</f>
        <v>0</v>
      </c>
    </row>
    <row r="1245" spans="1:5" ht="15" customHeight="1" x14ac:dyDescent="0.2"/>
    <row r="1246" spans="1:5" ht="15" customHeight="1" x14ac:dyDescent="0.2"/>
    <row r="1247" spans="1:5" ht="15" customHeight="1" x14ac:dyDescent="0.2"/>
    <row r="1248" spans="1:5" ht="15" customHeight="1" x14ac:dyDescent="0.2"/>
    <row r="1249" spans="1:5" ht="15" customHeight="1" x14ac:dyDescent="0.2"/>
    <row r="1250" spans="1:5" ht="15" customHeight="1" x14ac:dyDescent="0.25">
      <c r="A1250" s="99" t="s">
        <v>368</v>
      </c>
    </row>
    <row r="1251" spans="1:5" ht="15" customHeight="1" x14ac:dyDescent="0.2">
      <c r="A1251" s="220" t="s">
        <v>142</v>
      </c>
      <c r="B1251" s="220"/>
      <c r="C1251" s="220"/>
      <c r="D1251" s="220"/>
      <c r="E1251" s="220"/>
    </row>
    <row r="1252" spans="1:5" ht="15" customHeight="1" x14ac:dyDescent="0.2">
      <c r="A1252" s="220"/>
      <c r="B1252" s="220"/>
      <c r="C1252" s="220"/>
      <c r="D1252" s="220"/>
      <c r="E1252" s="220"/>
    </row>
    <row r="1253" spans="1:5" ht="15" customHeight="1" x14ac:dyDescent="0.2">
      <c r="A1253" s="216" t="s">
        <v>369</v>
      </c>
      <c r="B1253" s="216"/>
      <c r="C1253" s="216"/>
      <c r="D1253" s="216"/>
      <c r="E1253" s="216"/>
    </row>
    <row r="1254" spans="1:5" ht="15" customHeight="1" x14ac:dyDescent="0.2">
      <c r="A1254" s="216"/>
      <c r="B1254" s="216"/>
      <c r="C1254" s="216"/>
      <c r="D1254" s="216"/>
      <c r="E1254" s="216"/>
    </row>
    <row r="1255" spans="1:5" ht="15" customHeight="1" x14ac:dyDescent="0.2">
      <c r="A1255" s="216"/>
      <c r="B1255" s="216"/>
      <c r="C1255" s="216"/>
      <c r="D1255" s="216"/>
      <c r="E1255" s="216"/>
    </row>
    <row r="1256" spans="1:5" ht="15" customHeight="1" x14ac:dyDescent="0.2">
      <c r="A1256" s="216"/>
      <c r="B1256" s="216"/>
      <c r="C1256" s="216"/>
      <c r="D1256" s="216"/>
      <c r="E1256" s="216"/>
    </row>
    <row r="1257" spans="1:5" ht="15" customHeight="1" x14ac:dyDescent="0.2">
      <c r="A1257" s="216"/>
      <c r="B1257" s="216"/>
      <c r="C1257" s="216"/>
      <c r="D1257" s="216"/>
      <c r="E1257" s="216"/>
    </row>
    <row r="1258" spans="1:5" ht="15" customHeight="1" x14ac:dyDescent="0.2">
      <c r="A1258" s="216"/>
      <c r="B1258" s="216"/>
      <c r="C1258" s="216"/>
      <c r="D1258" s="216"/>
      <c r="E1258" s="216"/>
    </row>
    <row r="1259" spans="1:5" ht="15" customHeight="1" x14ac:dyDescent="0.2">
      <c r="A1259" s="216"/>
      <c r="B1259" s="216"/>
      <c r="C1259" s="216"/>
      <c r="D1259" s="216"/>
      <c r="E1259" s="216"/>
    </row>
    <row r="1260" spans="1:5" ht="15" customHeight="1" x14ac:dyDescent="0.2">
      <c r="A1260" s="216"/>
      <c r="B1260" s="216"/>
      <c r="C1260" s="216"/>
      <c r="D1260" s="216"/>
      <c r="E1260" s="216"/>
    </row>
    <row r="1261" spans="1:5" ht="15" customHeight="1" x14ac:dyDescent="0.2"/>
    <row r="1262" spans="1:5" ht="15" customHeight="1" x14ac:dyDescent="0.25">
      <c r="A1262" s="37" t="s">
        <v>16</v>
      </c>
      <c r="B1262" s="38"/>
      <c r="C1262" s="38"/>
      <c r="D1262" s="38"/>
      <c r="E1262" s="53"/>
    </row>
    <row r="1263" spans="1:5" ht="15" customHeight="1" x14ac:dyDescent="0.2">
      <c r="A1263" s="39" t="s">
        <v>90</v>
      </c>
      <c r="B1263" s="109"/>
      <c r="C1263" s="109"/>
      <c r="D1263" s="109"/>
      <c r="E1263" s="53" t="s">
        <v>91</v>
      </c>
    </row>
    <row r="1264" spans="1:5" ht="15" customHeight="1" x14ac:dyDescent="0.2"/>
    <row r="1265" spans="1:5" ht="15" customHeight="1" x14ac:dyDescent="0.2">
      <c r="B1265" s="62" t="s">
        <v>40</v>
      </c>
      <c r="C1265" s="42" t="s">
        <v>41</v>
      </c>
      <c r="D1265" s="84" t="s">
        <v>42</v>
      </c>
      <c r="E1265" s="44" t="s">
        <v>43</v>
      </c>
    </row>
    <row r="1266" spans="1:5" ht="15" customHeight="1" x14ac:dyDescent="0.2">
      <c r="B1266" s="81">
        <v>307</v>
      </c>
      <c r="C1266" s="86"/>
      <c r="D1266" s="75" t="s">
        <v>93</v>
      </c>
      <c r="E1266" s="96">
        <v>-385339.19</v>
      </c>
    </row>
    <row r="1267" spans="1:5" ht="15" customHeight="1" x14ac:dyDescent="0.2">
      <c r="B1267" s="81">
        <v>880</v>
      </c>
      <c r="C1267" s="86"/>
      <c r="D1267" s="65" t="s">
        <v>93</v>
      </c>
      <c r="E1267" s="96">
        <v>385339.19</v>
      </c>
    </row>
    <row r="1268" spans="1:5" ht="15" customHeight="1" x14ac:dyDescent="0.2">
      <c r="B1268" s="145"/>
      <c r="C1268" s="50" t="s">
        <v>45</v>
      </c>
      <c r="D1268" s="88"/>
      <c r="E1268" s="89">
        <f>SUM(E1266:E1267)</f>
        <v>0</v>
      </c>
    </row>
    <row r="1269" spans="1:5" ht="15" customHeight="1" x14ac:dyDescent="0.2"/>
    <row r="1270" spans="1:5" ht="15" customHeight="1" x14ac:dyDescent="0.2"/>
    <row r="1271" spans="1:5" ht="15" customHeight="1" x14ac:dyDescent="0.25">
      <c r="A1271" s="99" t="s">
        <v>370</v>
      </c>
    </row>
    <row r="1272" spans="1:5" ht="15" customHeight="1" x14ac:dyDescent="0.2">
      <c r="A1272" s="219" t="s">
        <v>35</v>
      </c>
      <c r="B1272" s="219"/>
      <c r="C1272" s="219"/>
      <c r="D1272" s="219"/>
      <c r="E1272" s="219"/>
    </row>
    <row r="1273" spans="1:5" ht="15" customHeight="1" x14ac:dyDescent="0.2">
      <c r="A1273" s="219" t="s">
        <v>36</v>
      </c>
      <c r="B1273" s="219"/>
      <c r="C1273" s="219"/>
      <c r="D1273" s="219"/>
      <c r="E1273" s="219"/>
    </row>
    <row r="1274" spans="1:5" ht="15" customHeight="1" x14ac:dyDescent="0.2">
      <c r="A1274" s="216" t="s">
        <v>371</v>
      </c>
      <c r="B1274" s="216"/>
      <c r="C1274" s="216"/>
      <c r="D1274" s="216"/>
      <c r="E1274" s="216"/>
    </row>
    <row r="1275" spans="1:5" ht="15" customHeight="1" x14ac:dyDescent="0.2">
      <c r="A1275" s="216"/>
      <c r="B1275" s="216"/>
      <c r="C1275" s="216"/>
      <c r="D1275" s="216"/>
      <c r="E1275" s="216"/>
    </row>
    <row r="1276" spans="1:5" ht="15" customHeight="1" x14ac:dyDescent="0.2">
      <c r="A1276" s="216"/>
      <c r="B1276" s="216"/>
      <c r="C1276" s="216"/>
      <c r="D1276" s="216"/>
      <c r="E1276" s="216"/>
    </row>
    <row r="1277" spans="1:5" ht="15" customHeight="1" x14ac:dyDescent="0.2">
      <c r="A1277" s="216"/>
      <c r="B1277" s="216"/>
      <c r="C1277" s="216"/>
      <c r="D1277" s="216"/>
      <c r="E1277" s="216"/>
    </row>
    <row r="1278" spans="1:5" ht="15" customHeight="1" x14ac:dyDescent="0.2">
      <c r="A1278" s="216"/>
      <c r="B1278" s="216"/>
      <c r="C1278" s="216"/>
      <c r="D1278" s="216"/>
      <c r="E1278" s="216"/>
    </row>
    <row r="1279" spans="1:5" ht="15" customHeight="1" x14ac:dyDescent="0.2">
      <c r="A1279" s="216"/>
      <c r="B1279" s="216"/>
      <c r="C1279" s="216"/>
      <c r="D1279" s="216"/>
      <c r="E1279" s="216"/>
    </row>
    <row r="1280" spans="1:5" ht="15" customHeight="1" x14ac:dyDescent="0.2">
      <c r="A1280" s="36"/>
      <c r="B1280" s="36"/>
      <c r="C1280" s="36"/>
      <c r="D1280" s="36"/>
      <c r="E1280" s="36"/>
    </row>
    <row r="1281" spans="1:5" ht="15" customHeight="1" x14ac:dyDescent="0.25">
      <c r="A1281" s="37" t="s">
        <v>1</v>
      </c>
      <c r="B1281" s="38"/>
      <c r="C1281" s="38"/>
      <c r="D1281" s="38"/>
      <c r="E1281" s="38"/>
    </row>
    <row r="1282" spans="1:5" ht="15" customHeight="1" x14ac:dyDescent="0.2">
      <c r="A1282" s="39" t="s">
        <v>38</v>
      </c>
      <c r="B1282" s="38"/>
      <c r="C1282" s="38"/>
      <c r="D1282" s="38"/>
      <c r="E1282" s="40" t="s">
        <v>39</v>
      </c>
    </row>
    <row r="1283" spans="1:5" ht="15" customHeight="1" x14ac:dyDescent="0.25">
      <c r="A1283" s="53"/>
      <c r="B1283" s="37"/>
      <c r="C1283" s="38"/>
      <c r="D1283" s="38"/>
      <c r="E1283" s="41"/>
    </row>
    <row r="1284" spans="1:5" ht="15" customHeight="1" x14ac:dyDescent="0.2">
      <c r="B1284" s="42" t="s">
        <v>40</v>
      </c>
      <c r="C1284" s="42" t="s">
        <v>41</v>
      </c>
      <c r="D1284" s="43" t="s">
        <v>42</v>
      </c>
      <c r="E1284" s="44" t="s">
        <v>43</v>
      </c>
    </row>
    <row r="1285" spans="1:5" ht="15" customHeight="1" x14ac:dyDescent="0.2">
      <c r="B1285" s="70">
        <v>13307</v>
      </c>
      <c r="C1285" s="46"/>
      <c r="D1285" s="211" t="s">
        <v>44</v>
      </c>
      <c r="E1285" s="96">
        <v>1000000</v>
      </c>
    </row>
    <row r="1286" spans="1:5" ht="15" customHeight="1" x14ac:dyDescent="0.2">
      <c r="B1286" s="71"/>
      <c r="C1286" s="50" t="s">
        <v>45</v>
      </c>
      <c r="D1286" s="51"/>
      <c r="E1286" s="52">
        <f>SUM(E1285:E1285)</f>
        <v>1000000</v>
      </c>
    </row>
    <row r="1287" spans="1:5" ht="15" customHeight="1" x14ac:dyDescent="0.2"/>
    <row r="1288" spans="1:5" ht="15" customHeight="1" x14ac:dyDescent="0.25">
      <c r="A1288" s="54" t="s">
        <v>16</v>
      </c>
      <c r="B1288" s="55"/>
      <c r="C1288" s="55"/>
      <c r="D1288" s="55"/>
      <c r="E1288" s="55"/>
    </row>
    <row r="1289" spans="1:5" ht="15" customHeight="1" x14ac:dyDescent="0.2">
      <c r="A1289" s="56" t="s">
        <v>38</v>
      </c>
      <c r="B1289" s="55"/>
      <c r="C1289" s="55"/>
      <c r="D1289" s="55"/>
      <c r="E1289" s="92" t="s">
        <v>39</v>
      </c>
    </row>
    <row r="1290" spans="1:5" ht="15" customHeight="1" x14ac:dyDescent="0.25">
      <c r="A1290" s="54"/>
      <c r="B1290" s="134"/>
      <c r="C1290" s="55"/>
      <c r="D1290" s="55"/>
      <c r="E1290" s="94"/>
    </row>
    <row r="1291" spans="1:5" ht="15" customHeight="1" x14ac:dyDescent="0.2">
      <c r="B1291" s="62" t="s">
        <v>40</v>
      </c>
      <c r="C1291" s="62" t="s">
        <v>41</v>
      </c>
      <c r="D1291" s="188" t="s">
        <v>48</v>
      </c>
      <c r="E1291" s="44" t="s">
        <v>43</v>
      </c>
    </row>
    <row r="1292" spans="1:5" ht="15" customHeight="1" x14ac:dyDescent="0.2">
      <c r="B1292" s="189">
        <v>13307</v>
      </c>
      <c r="C1292" s="190">
        <v>4324</v>
      </c>
      <c r="D1292" s="191" t="s">
        <v>94</v>
      </c>
      <c r="E1292" s="192">
        <v>1000000</v>
      </c>
    </row>
    <row r="1293" spans="1:5" ht="15" customHeight="1" x14ac:dyDescent="0.2">
      <c r="B1293" s="145"/>
      <c r="C1293" s="77" t="s">
        <v>45</v>
      </c>
      <c r="D1293" s="97"/>
      <c r="E1293" s="98">
        <f>SUM(E1292:E1292)</f>
        <v>1000000</v>
      </c>
    </row>
    <row r="1294" spans="1:5" ht="15" customHeight="1" x14ac:dyDescent="0.2"/>
    <row r="1295" spans="1:5" ht="15" customHeight="1" x14ac:dyDescent="0.2"/>
    <row r="1296" spans="1:5"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sheetData>
  <mergeCells count="104">
    <mergeCell ref="A2:E3"/>
    <mergeCell ref="A4:E10"/>
    <mergeCell ref="A28:E28"/>
    <mergeCell ref="A29:E29"/>
    <mergeCell ref="A30:E39"/>
    <mergeCell ref="A55:E55"/>
    <mergeCell ref="A108:E108"/>
    <mergeCell ref="A109:E113"/>
    <mergeCell ref="A131:E131"/>
    <mergeCell ref="A132:E132"/>
    <mergeCell ref="A133:E137"/>
    <mergeCell ref="A159:E159"/>
    <mergeCell ref="A56:E56"/>
    <mergeCell ref="A57:E61"/>
    <mergeCell ref="A77:E77"/>
    <mergeCell ref="A78:E78"/>
    <mergeCell ref="A79:E84"/>
    <mergeCell ref="A107:E107"/>
    <mergeCell ref="A220:E220"/>
    <mergeCell ref="A221:E228"/>
    <mergeCell ref="A247:E247"/>
    <mergeCell ref="A248:E248"/>
    <mergeCell ref="A249:E258"/>
    <mergeCell ref="A282:E282"/>
    <mergeCell ref="A160:E160"/>
    <mergeCell ref="A161:E167"/>
    <mergeCell ref="A186:E186"/>
    <mergeCell ref="A187:E187"/>
    <mergeCell ref="A188:E195"/>
    <mergeCell ref="A219:E219"/>
    <mergeCell ref="A390:E398"/>
    <mergeCell ref="A427:E428"/>
    <mergeCell ref="A429:E436"/>
    <mergeCell ref="A454:E455"/>
    <mergeCell ref="A456:E462"/>
    <mergeCell ref="A486:E487"/>
    <mergeCell ref="A283:E291"/>
    <mergeCell ref="A315:E315"/>
    <mergeCell ref="A316:E323"/>
    <mergeCell ref="A342:E343"/>
    <mergeCell ref="A344:E357"/>
    <mergeCell ref="A388:E389"/>
    <mergeCell ref="A566:E571"/>
    <mergeCell ref="A590:E591"/>
    <mergeCell ref="A592:E599"/>
    <mergeCell ref="A626:E627"/>
    <mergeCell ref="A628:E634"/>
    <mergeCell ref="A652:E653"/>
    <mergeCell ref="A488:E493"/>
    <mergeCell ref="A511:E512"/>
    <mergeCell ref="A513:E518"/>
    <mergeCell ref="A538:E539"/>
    <mergeCell ref="A540:E546"/>
    <mergeCell ref="A564:E565"/>
    <mergeCell ref="A733:E737"/>
    <mergeCell ref="A749:E750"/>
    <mergeCell ref="A751:E755"/>
    <mergeCell ref="A769:E770"/>
    <mergeCell ref="A771:E777"/>
    <mergeCell ref="A794:E795"/>
    <mergeCell ref="A654:E661"/>
    <mergeCell ref="A679:E680"/>
    <mergeCell ref="A681:E687"/>
    <mergeCell ref="A705:E706"/>
    <mergeCell ref="A707:E713"/>
    <mergeCell ref="A731:E732"/>
    <mergeCell ref="A872:E878"/>
    <mergeCell ref="A907:E907"/>
    <mergeCell ref="A908:E913"/>
    <mergeCell ref="A939:E939"/>
    <mergeCell ref="A940:E947"/>
    <mergeCell ref="A965:E965"/>
    <mergeCell ref="A796:E801"/>
    <mergeCell ref="A813:E814"/>
    <mergeCell ref="A815:E820"/>
    <mergeCell ref="A843:E844"/>
    <mergeCell ref="A845:E850"/>
    <mergeCell ref="A870:E871"/>
    <mergeCell ref="A1045:E1052"/>
    <mergeCell ref="A1064:E1065"/>
    <mergeCell ref="A1066:E1074"/>
    <mergeCell ref="A1095:E1096"/>
    <mergeCell ref="A1097:E1104"/>
    <mergeCell ref="A1116:E1117"/>
    <mergeCell ref="A966:E972"/>
    <mergeCell ref="A991:E991"/>
    <mergeCell ref="A992:E998"/>
    <mergeCell ref="A1016:E1017"/>
    <mergeCell ref="A1018:E1027"/>
    <mergeCell ref="A1043:E1044"/>
    <mergeCell ref="A1273:E1273"/>
    <mergeCell ref="A1274:E1279"/>
    <mergeCell ref="A1201:E1212"/>
    <mergeCell ref="A1225:E1226"/>
    <mergeCell ref="A1227:E1235"/>
    <mergeCell ref="A1251:E1252"/>
    <mergeCell ref="A1253:E1260"/>
    <mergeCell ref="A1272:E1272"/>
    <mergeCell ref="A1118:E1127"/>
    <mergeCell ref="A1147:E1148"/>
    <mergeCell ref="A1149:E1157"/>
    <mergeCell ref="A1169:E1170"/>
    <mergeCell ref="A1171:E1180"/>
    <mergeCell ref="A1199:E1200"/>
  </mergeCells>
  <pageMargins left="0.98425196850393704" right="0.98425196850393704" top="0.98425196850393704" bottom="0.98425196850393704" header="0.51181102362204722" footer="0.51181102362204722"/>
  <pageSetup paperSize="9" scale="92" firstPageNumber="35" orientation="portrait" useFirstPageNumber="1" r:id="rId1"/>
  <headerFooter alignWithMargins="0">
    <oddHeader>&amp;C&amp;"Arial,Kurzíva"Příloha č. 4: Rozpočtové změny č. 644/20 - 690/20 schválené Radou Olomouckého kraje 9.11.2020</oddHeader>
    <oddFooter xml:space="preserve">&amp;L&amp;"Arial,Kurzíva"Zastupitelstvo OK 21.12.2020
9.1 - Rozpočet Olomouckého kraje 2020 - rozpočtové změny 
Příloha č.4: Rozpočtové změny č. 644/20 - 690/20 schválené Radou Olomouckého kraje 9.11.2020&amp;R&amp;"Arial,Kurzíva"Strana &amp;P (celkem 102)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83"/>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s>
  <sheetData>
    <row r="1" spans="1:5" ht="15" customHeight="1" x14ac:dyDescent="0.25">
      <c r="A1" s="35" t="s">
        <v>187</v>
      </c>
    </row>
    <row r="2" spans="1:5" ht="15" customHeight="1" x14ac:dyDescent="0.2">
      <c r="A2" s="219" t="s">
        <v>35</v>
      </c>
      <c r="B2" s="219"/>
      <c r="C2" s="219"/>
      <c r="D2" s="219"/>
      <c r="E2" s="219"/>
    </row>
    <row r="3" spans="1:5" ht="15" customHeight="1" x14ac:dyDescent="0.2">
      <c r="A3" s="219" t="s">
        <v>157</v>
      </c>
      <c r="B3" s="219"/>
      <c r="C3" s="219"/>
      <c r="D3" s="219"/>
      <c r="E3" s="219"/>
    </row>
    <row r="4" spans="1:5" ht="15" customHeight="1" x14ac:dyDescent="0.2">
      <c r="A4" s="216" t="s">
        <v>188</v>
      </c>
      <c r="B4" s="216"/>
      <c r="C4" s="216"/>
      <c r="D4" s="216"/>
      <c r="E4" s="216"/>
    </row>
    <row r="5" spans="1:5" ht="15" customHeight="1" x14ac:dyDescent="0.2">
      <c r="A5" s="216"/>
      <c r="B5" s="216"/>
      <c r="C5" s="216"/>
      <c r="D5" s="216"/>
      <c r="E5" s="216"/>
    </row>
    <row r="6" spans="1:5" ht="15" customHeight="1" x14ac:dyDescent="0.2">
      <c r="A6" s="216"/>
      <c r="B6" s="216"/>
      <c r="C6" s="216"/>
      <c r="D6" s="216"/>
      <c r="E6" s="216"/>
    </row>
    <row r="7" spans="1:5" ht="15" customHeight="1" x14ac:dyDescent="0.2">
      <c r="A7" s="216"/>
      <c r="B7" s="216"/>
      <c r="C7" s="216"/>
      <c r="D7" s="216"/>
      <c r="E7" s="216"/>
    </row>
    <row r="8" spans="1:5" ht="15" customHeight="1" x14ac:dyDescent="0.2">
      <c r="A8" s="216"/>
      <c r="B8" s="216"/>
      <c r="C8" s="216"/>
      <c r="D8" s="216"/>
      <c r="E8" s="216"/>
    </row>
    <row r="9" spans="1:5" ht="15" customHeight="1" x14ac:dyDescent="0.2">
      <c r="A9" s="216"/>
      <c r="B9" s="216"/>
      <c r="C9" s="216"/>
      <c r="D9" s="216"/>
      <c r="E9" s="216"/>
    </row>
    <row r="10" spans="1:5" ht="15" customHeight="1" x14ac:dyDescent="0.2">
      <c r="A10" s="174"/>
      <c r="B10" s="174"/>
      <c r="C10" s="174"/>
      <c r="D10" s="174"/>
      <c r="E10" s="174"/>
    </row>
    <row r="11" spans="1:5" ht="15" customHeight="1" x14ac:dyDescent="0.25">
      <c r="A11" s="54" t="s">
        <v>1</v>
      </c>
      <c r="B11" s="55"/>
      <c r="C11" s="55"/>
      <c r="D11" s="55"/>
      <c r="E11" s="55"/>
    </row>
    <row r="12" spans="1:5" ht="15" customHeight="1" x14ac:dyDescent="0.2">
      <c r="A12" s="56" t="s">
        <v>53</v>
      </c>
      <c r="B12" s="38"/>
      <c r="C12" s="38"/>
      <c r="D12" s="38"/>
      <c r="E12" s="40" t="s">
        <v>54</v>
      </c>
    </row>
    <row r="13" spans="1:5" ht="15" customHeight="1" x14ac:dyDescent="0.25">
      <c r="A13" s="134"/>
      <c r="B13" s="54"/>
      <c r="C13" s="55"/>
      <c r="D13" s="55"/>
      <c r="E13" s="94"/>
    </row>
    <row r="14" spans="1:5" ht="15" customHeight="1" x14ac:dyDescent="0.2">
      <c r="B14" s="62" t="s">
        <v>40</v>
      </c>
      <c r="C14" s="62" t="s">
        <v>41</v>
      </c>
      <c r="D14" s="95" t="s">
        <v>42</v>
      </c>
      <c r="E14" s="62" t="s">
        <v>43</v>
      </c>
    </row>
    <row r="15" spans="1:5" ht="15" customHeight="1" x14ac:dyDescent="0.2">
      <c r="B15" s="175">
        <v>103533063</v>
      </c>
      <c r="C15" s="176"/>
      <c r="D15" s="47" t="s">
        <v>44</v>
      </c>
      <c r="E15" s="96">
        <v>247324.49</v>
      </c>
    </row>
    <row r="16" spans="1:5" ht="15" customHeight="1" x14ac:dyDescent="0.2">
      <c r="B16" s="175">
        <v>103133063</v>
      </c>
      <c r="C16" s="176"/>
      <c r="D16" s="47" t="s">
        <v>44</v>
      </c>
      <c r="E16" s="96">
        <v>43645.51</v>
      </c>
    </row>
    <row r="17" spans="1:5" ht="15" customHeight="1" x14ac:dyDescent="0.2">
      <c r="B17" s="133"/>
      <c r="C17" s="77" t="s">
        <v>45</v>
      </c>
      <c r="D17" s="97"/>
      <c r="E17" s="98">
        <f>SUM(E15:E16)</f>
        <v>290970</v>
      </c>
    </row>
    <row r="18" spans="1:5" ht="15" customHeight="1" x14ac:dyDescent="0.25">
      <c r="A18" s="99"/>
      <c r="B18" s="57"/>
      <c r="C18" s="57"/>
      <c r="D18" s="57"/>
      <c r="E18" s="57"/>
    </row>
    <row r="19" spans="1:5" ht="15" customHeight="1" x14ac:dyDescent="0.25">
      <c r="A19" s="54" t="s">
        <v>16</v>
      </c>
      <c r="B19" s="55"/>
      <c r="C19" s="55"/>
      <c r="D19" s="55"/>
      <c r="E19" s="134"/>
    </row>
    <row r="20" spans="1:5" ht="15" customHeight="1" x14ac:dyDescent="0.2">
      <c r="A20" s="56" t="s">
        <v>53</v>
      </c>
      <c r="B20" s="38"/>
      <c r="C20" s="38"/>
      <c r="D20" s="38"/>
      <c r="E20" s="40" t="s">
        <v>54</v>
      </c>
    </row>
    <row r="21" spans="1:5" ht="15" customHeight="1" x14ac:dyDescent="0.25">
      <c r="A21" s="134"/>
      <c r="B21" s="54"/>
      <c r="C21" s="55"/>
      <c r="D21" s="55"/>
      <c r="E21" s="94"/>
    </row>
    <row r="22" spans="1:5" ht="15" customHeight="1" x14ac:dyDescent="0.2">
      <c r="B22" s="62" t="s">
        <v>40</v>
      </c>
      <c r="C22" s="62" t="s">
        <v>41</v>
      </c>
      <c r="D22" s="95" t="s">
        <v>42</v>
      </c>
      <c r="E22" s="62" t="s">
        <v>43</v>
      </c>
    </row>
    <row r="23" spans="1:5" ht="15" customHeight="1" x14ac:dyDescent="0.2">
      <c r="B23" s="175">
        <v>103533063</v>
      </c>
      <c r="C23" s="176"/>
      <c r="D23" s="75" t="s">
        <v>55</v>
      </c>
      <c r="E23" s="96">
        <v>247324.49</v>
      </c>
    </row>
    <row r="24" spans="1:5" ht="15" customHeight="1" x14ac:dyDescent="0.2">
      <c r="B24" s="175">
        <v>103133063</v>
      </c>
      <c r="C24" s="176"/>
      <c r="D24" s="75" t="s">
        <v>55</v>
      </c>
      <c r="E24" s="96">
        <v>43645.51</v>
      </c>
    </row>
    <row r="25" spans="1:5" ht="15" customHeight="1" x14ac:dyDescent="0.2">
      <c r="B25" s="133"/>
      <c r="C25" s="77" t="s">
        <v>45</v>
      </c>
      <c r="D25" s="97"/>
      <c r="E25" s="98">
        <f>SUM(E23:E24)</f>
        <v>290970</v>
      </c>
    </row>
    <row r="26" spans="1:5" ht="15" customHeight="1" x14ac:dyDescent="0.2"/>
    <row r="27" spans="1:5" ht="15" customHeight="1" x14ac:dyDescent="0.2"/>
    <row r="28" spans="1:5" ht="15" customHeight="1" x14ac:dyDescent="0.25">
      <c r="A28" s="35" t="s">
        <v>189</v>
      </c>
    </row>
    <row r="29" spans="1:5" ht="15" customHeight="1" x14ac:dyDescent="0.2">
      <c r="A29" s="219" t="s">
        <v>35</v>
      </c>
      <c r="B29" s="219"/>
      <c r="C29" s="219"/>
      <c r="D29" s="219"/>
      <c r="E29" s="219"/>
    </row>
    <row r="30" spans="1:5" ht="15" customHeight="1" x14ac:dyDescent="0.2">
      <c r="A30" s="219" t="s">
        <v>51</v>
      </c>
      <c r="B30" s="219"/>
      <c r="C30" s="219"/>
      <c r="D30" s="219"/>
      <c r="E30" s="219"/>
    </row>
    <row r="31" spans="1:5" ht="15" customHeight="1" x14ac:dyDescent="0.2">
      <c r="A31" s="216" t="s">
        <v>190</v>
      </c>
      <c r="B31" s="216"/>
      <c r="C31" s="216"/>
      <c r="D31" s="216"/>
      <c r="E31" s="216"/>
    </row>
    <row r="32" spans="1:5" ht="15" customHeight="1" x14ac:dyDescent="0.2">
      <c r="A32" s="216"/>
      <c r="B32" s="216"/>
      <c r="C32" s="216"/>
      <c r="D32" s="216"/>
      <c r="E32" s="216"/>
    </row>
    <row r="33" spans="1:5" ht="15" customHeight="1" x14ac:dyDescent="0.2">
      <c r="A33" s="216"/>
      <c r="B33" s="216"/>
      <c r="C33" s="216"/>
      <c r="D33" s="216"/>
      <c r="E33" s="216"/>
    </row>
    <row r="34" spans="1:5" ht="15" customHeight="1" x14ac:dyDescent="0.2">
      <c r="A34" s="216"/>
      <c r="B34" s="216"/>
      <c r="C34" s="216"/>
      <c r="D34" s="216"/>
      <c r="E34" s="216"/>
    </row>
    <row r="35" spans="1:5" ht="15" customHeight="1" x14ac:dyDescent="0.2">
      <c r="A35" s="216"/>
      <c r="B35" s="216"/>
      <c r="C35" s="216"/>
      <c r="D35" s="216"/>
      <c r="E35" s="216"/>
    </row>
    <row r="36" spans="1:5" ht="15" customHeight="1" x14ac:dyDescent="0.2">
      <c r="A36" s="36"/>
      <c r="B36" s="67"/>
      <c r="C36" s="36"/>
      <c r="D36" s="36"/>
      <c r="E36" s="36"/>
    </row>
    <row r="37" spans="1:5" ht="15" customHeight="1" x14ac:dyDescent="0.25">
      <c r="A37" s="54" t="s">
        <v>1</v>
      </c>
      <c r="B37" s="68"/>
      <c r="C37" s="55"/>
      <c r="D37" s="55"/>
      <c r="E37" s="55"/>
    </row>
    <row r="38" spans="1:5" ht="15" customHeight="1" x14ac:dyDescent="0.2">
      <c r="A38" s="56" t="s">
        <v>53</v>
      </c>
      <c r="B38" s="38"/>
      <c r="C38" s="38"/>
      <c r="D38" s="38"/>
      <c r="E38" s="40" t="s">
        <v>54</v>
      </c>
    </row>
    <row r="39" spans="1:5" ht="15" customHeight="1" x14ac:dyDescent="0.25">
      <c r="A39" s="53"/>
      <c r="B39" s="69"/>
      <c r="C39" s="38"/>
      <c r="D39" s="38"/>
      <c r="E39" s="41"/>
    </row>
    <row r="40" spans="1:5" ht="15" customHeight="1" x14ac:dyDescent="0.2">
      <c r="B40" s="42" t="s">
        <v>40</v>
      </c>
      <c r="C40" s="42" t="s">
        <v>41</v>
      </c>
      <c r="D40" s="43" t="s">
        <v>42</v>
      </c>
      <c r="E40" s="44" t="s">
        <v>43</v>
      </c>
    </row>
    <row r="41" spans="1:5" ht="15" customHeight="1" x14ac:dyDescent="0.2">
      <c r="B41" s="70">
        <v>29030</v>
      </c>
      <c r="C41" s="46"/>
      <c r="D41" s="47" t="s">
        <v>44</v>
      </c>
      <c r="E41" s="48">
        <v>1736046</v>
      </c>
    </row>
    <row r="42" spans="1:5" ht="15" customHeight="1" x14ac:dyDescent="0.2">
      <c r="B42" s="71"/>
      <c r="C42" s="50" t="s">
        <v>45</v>
      </c>
      <c r="D42" s="51"/>
      <c r="E42" s="52">
        <f>SUM(E41:E41)</f>
        <v>1736046</v>
      </c>
    </row>
    <row r="43" spans="1:5" ht="15" customHeight="1" x14ac:dyDescent="0.2">
      <c r="A43" s="53"/>
      <c r="B43" s="72"/>
      <c r="C43" s="53"/>
      <c r="D43" s="53"/>
      <c r="E43" s="53"/>
    </row>
    <row r="44" spans="1:5" ht="15" customHeight="1" x14ac:dyDescent="0.25">
      <c r="A44" s="54" t="s">
        <v>16</v>
      </c>
      <c r="B44" s="55"/>
      <c r="C44" s="55"/>
      <c r="D44" s="53"/>
      <c r="E44" s="53"/>
    </row>
    <row r="45" spans="1:5" ht="15" customHeight="1" x14ac:dyDescent="0.2">
      <c r="A45" s="56" t="s">
        <v>53</v>
      </c>
      <c r="B45" s="38"/>
      <c r="C45" s="38"/>
      <c r="D45" s="38"/>
      <c r="E45" s="40" t="s">
        <v>54</v>
      </c>
    </row>
    <row r="46" spans="1:5" ht="15" customHeight="1" x14ac:dyDescent="0.2"/>
    <row r="47" spans="1:5" ht="15" customHeight="1" x14ac:dyDescent="0.2">
      <c r="B47" s="62" t="s">
        <v>40</v>
      </c>
      <c r="C47" s="62" t="s">
        <v>41</v>
      </c>
      <c r="D47" s="73" t="s">
        <v>42</v>
      </c>
      <c r="E47" s="62" t="s">
        <v>43</v>
      </c>
    </row>
    <row r="48" spans="1:5" ht="15" customHeight="1" x14ac:dyDescent="0.2">
      <c r="B48" s="70">
        <v>29030</v>
      </c>
      <c r="C48" s="74"/>
      <c r="D48" s="75" t="s">
        <v>55</v>
      </c>
      <c r="E48" s="48">
        <v>1736046</v>
      </c>
    </row>
    <row r="49" spans="1:5" ht="15" customHeight="1" x14ac:dyDescent="0.2">
      <c r="B49" s="76"/>
      <c r="C49" s="77" t="s">
        <v>45</v>
      </c>
      <c r="D49" s="78"/>
      <c r="E49" s="79">
        <f>SUM(E48:E48)</f>
        <v>1736046</v>
      </c>
    </row>
    <row r="50" spans="1:5" ht="15" customHeight="1" x14ac:dyDescent="0.2"/>
    <row r="51" spans="1:5" ht="15" customHeight="1" x14ac:dyDescent="0.2"/>
    <row r="52" spans="1:5" ht="15" customHeight="1" x14ac:dyDescent="0.2"/>
    <row r="53" spans="1:5" ht="15" customHeight="1" x14ac:dyDescent="0.2"/>
    <row r="54" spans="1:5" ht="15" customHeight="1" x14ac:dyDescent="0.25">
      <c r="A54" s="35" t="s">
        <v>191</v>
      </c>
    </row>
    <row r="55" spans="1:5" ht="15" customHeight="1" x14ac:dyDescent="0.2">
      <c r="A55" s="217" t="s">
        <v>35</v>
      </c>
      <c r="B55" s="217"/>
      <c r="C55" s="217"/>
      <c r="D55" s="217"/>
      <c r="E55" s="217"/>
    </row>
    <row r="56" spans="1:5" ht="15" customHeight="1" x14ac:dyDescent="0.2">
      <c r="A56" s="217" t="s">
        <v>36</v>
      </c>
      <c r="B56" s="217"/>
      <c r="C56" s="217"/>
      <c r="D56" s="217"/>
      <c r="E56" s="217"/>
    </row>
    <row r="57" spans="1:5" ht="15" customHeight="1" x14ac:dyDescent="0.2">
      <c r="A57" s="218" t="s">
        <v>192</v>
      </c>
      <c r="B57" s="218"/>
      <c r="C57" s="218"/>
      <c r="D57" s="218"/>
      <c r="E57" s="218"/>
    </row>
    <row r="58" spans="1:5" ht="15" customHeight="1" x14ac:dyDescent="0.2">
      <c r="A58" s="218"/>
      <c r="B58" s="218"/>
      <c r="C58" s="218"/>
      <c r="D58" s="218"/>
      <c r="E58" s="218"/>
    </row>
    <row r="59" spans="1:5" ht="15" customHeight="1" x14ac:dyDescent="0.2">
      <c r="A59" s="218"/>
      <c r="B59" s="218"/>
      <c r="C59" s="218"/>
      <c r="D59" s="218"/>
      <c r="E59" s="218"/>
    </row>
    <row r="60" spans="1:5" ht="15" customHeight="1" x14ac:dyDescent="0.2">
      <c r="A60" s="218"/>
      <c r="B60" s="218"/>
      <c r="C60" s="218"/>
      <c r="D60" s="218"/>
      <c r="E60" s="218"/>
    </row>
    <row r="61" spans="1:5" ht="15" customHeight="1" x14ac:dyDescent="0.2">
      <c r="A61" s="218"/>
      <c r="B61" s="218"/>
      <c r="C61" s="218"/>
      <c r="D61" s="218"/>
      <c r="E61" s="218"/>
    </row>
    <row r="62" spans="1:5" ht="15" customHeight="1" x14ac:dyDescent="0.2">
      <c r="A62" s="177"/>
      <c r="B62" s="177"/>
      <c r="C62" s="177"/>
      <c r="D62" s="177"/>
      <c r="E62" s="177"/>
    </row>
    <row r="63" spans="1:5" ht="15" customHeight="1" x14ac:dyDescent="0.25">
      <c r="A63" s="54" t="s">
        <v>1</v>
      </c>
      <c r="B63" s="55"/>
      <c r="C63" s="55"/>
      <c r="D63" s="55"/>
      <c r="E63" s="55"/>
    </row>
    <row r="64" spans="1:5" ht="15" customHeight="1" x14ac:dyDescent="0.2">
      <c r="A64" s="56" t="s">
        <v>38</v>
      </c>
      <c r="B64" s="53"/>
      <c r="C64" s="53"/>
      <c r="D64" s="53"/>
      <c r="E64" s="53" t="s">
        <v>39</v>
      </c>
    </row>
    <row r="65" spans="1:5" ht="15" customHeight="1" x14ac:dyDescent="0.25">
      <c r="A65" s="58"/>
      <c r="B65" s="54"/>
      <c r="C65" s="55"/>
      <c r="D65" s="55"/>
      <c r="E65" s="94"/>
    </row>
    <row r="66" spans="1:5" ht="15" customHeight="1" x14ac:dyDescent="0.2">
      <c r="B66" s="62" t="s">
        <v>40</v>
      </c>
      <c r="C66" s="62" t="s">
        <v>41</v>
      </c>
      <c r="D66" s="95" t="s">
        <v>42</v>
      </c>
      <c r="E66" s="62" t="s">
        <v>43</v>
      </c>
    </row>
    <row r="67" spans="1:5" ht="15" customHeight="1" x14ac:dyDescent="0.2">
      <c r="B67" s="81">
        <v>13351</v>
      </c>
      <c r="C67" s="74"/>
      <c r="D67" s="47" t="s">
        <v>44</v>
      </c>
      <c r="E67" s="96">
        <v>15057286</v>
      </c>
    </row>
    <row r="68" spans="1:5" ht="15" customHeight="1" x14ac:dyDescent="0.2">
      <c r="B68" s="76"/>
      <c r="C68" s="77" t="s">
        <v>45</v>
      </c>
      <c r="D68" s="97"/>
      <c r="E68" s="98">
        <f>SUM(E67:E67)</f>
        <v>15057286</v>
      </c>
    </row>
    <row r="69" spans="1:5" ht="15" customHeight="1" x14ac:dyDescent="0.2">
      <c r="A69" s="178"/>
      <c r="B69" s="178"/>
      <c r="C69" s="178"/>
      <c r="D69" s="178"/>
      <c r="E69" s="178"/>
    </row>
    <row r="70" spans="1:5" ht="15" customHeight="1" x14ac:dyDescent="0.25">
      <c r="A70" s="179" t="s">
        <v>16</v>
      </c>
      <c r="B70" s="180"/>
      <c r="C70" s="180"/>
      <c r="D70" s="180"/>
      <c r="E70" s="181"/>
    </row>
    <row r="71" spans="1:5" ht="15" customHeight="1" x14ac:dyDescent="0.2">
      <c r="A71" s="182" t="s">
        <v>80</v>
      </c>
      <c r="B71" s="181"/>
      <c r="C71" s="181"/>
      <c r="D71" s="181"/>
      <c r="E71" s="181" t="s">
        <v>81</v>
      </c>
    </row>
    <row r="72" spans="1:5" ht="15" customHeight="1" x14ac:dyDescent="0.25">
      <c r="A72" s="181"/>
      <c r="B72" s="179"/>
      <c r="C72" s="180"/>
      <c r="D72" s="180"/>
      <c r="E72" s="183"/>
    </row>
    <row r="73" spans="1:5" ht="15" customHeight="1" x14ac:dyDescent="0.2">
      <c r="A73" s="178"/>
      <c r="B73" s="111" t="s">
        <v>40</v>
      </c>
      <c r="C73" s="111" t="s">
        <v>41</v>
      </c>
      <c r="D73" s="112" t="s">
        <v>42</v>
      </c>
      <c r="E73" s="111" t="s">
        <v>43</v>
      </c>
    </row>
    <row r="74" spans="1:5" ht="15" customHeight="1" x14ac:dyDescent="0.2">
      <c r="A74" s="178"/>
      <c r="B74" s="113">
        <v>13351</v>
      </c>
      <c r="C74" s="114"/>
      <c r="D74" s="115" t="s">
        <v>83</v>
      </c>
      <c r="E74" s="96">
        <v>15057286</v>
      </c>
    </row>
    <row r="75" spans="1:5" ht="15" customHeight="1" x14ac:dyDescent="0.2">
      <c r="A75" s="178"/>
      <c r="B75" s="117"/>
      <c r="C75" s="118" t="s">
        <v>45</v>
      </c>
      <c r="D75" s="119"/>
      <c r="E75" s="120">
        <f>SUM(E74:E74)</f>
        <v>15057286</v>
      </c>
    </row>
    <row r="76" spans="1:5" ht="15" customHeight="1" x14ac:dyDescent="0.2"/>
    <row r="77" spans="1:5" ht="15" customHeight="1" x14ac:dyDescent="0.2"/>
    <row r="78" spans="1:5" ht="15" customHeight="1" x14ac:dyDescent="0.25">
      <c r="A78" s="35" t="s">
        <v>193</v>
      </c>
    </row>
    <row r="79" spans="1:5" ht="15" customHeight="1" x14ac:dyDescent="0.2">
      <c r="A79" s="217" t="s">
        <v>35</v>
      </c>
      <c r="B79" s="217"/>
      <c r="C79" s="217"/>
      <c r="D79" s="217"/>
      <c r="E79" s="217"/>
    </row>
    <row r="80" spans="1:5" ht="15" customHeight="1" x14ac:dyDescent="0.2">
      <c r="A80" s="217" t="s">
        <v>194</v>
      </c>
      <c r="B80" s="217"/>
      <c r="C80" s="217"/>
      <c r="D80" s="217"/>
      <c r="E80" s="217"/>
    </row>
    <row r="81" spans="1:5" ht="15" customHeight="1" x14ac:dyDescent="0.2">
      <c r="A81" s="218" t="s">
        <v>195</v>
      </c>
      <c r="B81" s="218"/>
      <c r="C81" s="218"/>
      <c r="D81" s="218"/>
      <c r="E81" s="218"/>
    </row>
    <row r="82" spans="1:5" ht="15" customHeight="1" x14ac:dyDescent="0.2">
      <c r="A82" s="218"/>
      <c r="B82" s="218"/>
      <c r="C82" s="218"/>
      <c r="D82" s="218"/>
      <c r="E82" s="218"/>
    </row>
    <row r="83" spans="1:5" ht="15" customHeight="1" x14ac:dyDescent="0.2">
      <c r="A83" s="218"/>
      <c r="B83" s="218"/>
      <c r="C83" s="218"/>
      <c r="D83" s="218"/>
      <c r="E83" s="218"/>
    </row>
    <row r="84" spans="1:5" ht="15" customHeight="1" x14ac:dyDescent="0.2">
      <c r="A84" s="218"/>
      <c r="B84" s="218"/>
      <c r="C84" s="218"/>
      <c r="D84" s="218"/>
      <c r="E84" s="218"/>
    </row>
    <row r="85" spans="1:5" ht="15" customHeight="1" x14ac:dyDescent="0.2">
      <c r="A85" s="218"/>
      <c r="B85" s="218"/>
      <c r="C85" s="218"/>
      <c r="D85" s="218"/>
      <c r="E85" s="218"/>
    </row>
    <row r="86" spans="1:5" ht="15" customHeight="1" x14ac:dyDescent="0.2">
      <c r="A86" s="218"/>
      <c r="B86" s="218"/>
      <c r="C86" s="218"/>
      <c r="D86" s="218"/>
      <c r="E86" s="218"/>
    </row>
    <row r="87" spans="1:5" ht="15" customHeight="1" x14ac:dyDescent="0.2">
      <c r="A87" s="177"/>
      <c r="B87" s="177"/>
      <c r="C87" s="177"/>
      <c r="D87" s="177"/>
      <c r="E87" s="177"/>
    </row>
    <row r="88" spans="1:5" ht="15" customHeight="1" x14ac:dyDescent="0.25">
      <c r="A88" s="179" t="s">
        <v>1</v>
      </c>
      <c r="B88" s="180"/>
      <c r="C88" s="180"/>
      <c r="D88" s="180"/>
      <c r="E88" s="180"/>
    </row>
    <row r="89" spans="1:5" ht="15" customHeight="1" x14ac:dyDescent="0.2">
      <c r="A89" s="182" t="s">
        <v>38</v>
      </c>
      <c r="B89" s="181"/>
      <c r="C89" s="181"/>
      <c r="D89" s="181"/>
      <c r="E89" s="181" t="s">
        <v>39</v>
      </c>
    </row>
    <row r="90" spans="1:5" ht="15" customHeight="1" x14ac:dyDescent="0.25">
      <c r="A90" s="181"/>
      <c r="B90" s="179"/>
      <c r="C90" s="180"/>
      <c r="D90" s="180"/>
      <c r="E90" s="183"/>
    </row>
    <row r="91" spans="1:5" ht="15" customHeight="1" x14ac:dyDescent="0.2">
      <c r="A91" s="178"/>
      <c r="B91" s="111" t="s">
        <v>40</v>
      </c>
      <c r="C91" s="111" t="s">
        <v>41</v>
      </c>
      <c r="D91" s="112" t="s">
        <v>42</v>
      </c>
      <c r="E91" s="111" t="s">
        <v>43</v>
      </c>
    </row>
    <row r="92" spans="1:5" ht="15" customHeight="1" x14ac:dyDescent="0.2">
      <c r="A92" s="178"/>
      <c r="B92" s="113">
        <v>22011</v>
      </c>
      <c r="C92" s="184"/>
      <c r="D92" s="185" t="s">
        <v>44</v>
      </c>
      <c r="E92" s="116">
        <v>583138.55000000005</v>
      </c>
    </row>
    <row r="93" spans="1:5" ht="15" customHeight="1" x14ac:dyDescent="0.2">
      <c r="A93" s="178"/>
      <c r="B93" s="186"/>
      <c r="C93" s="118" t="s">
        <v>45</v>
      </c>
      <c r="D93" s="119"/>
      <c r="E93" s="120">
        <f>SUM(E92:E92)</f>
        <v>583138.55000000005</v>
      </c>
    </row>
    <row r="94" spans="1:5" ht="15" customHeight="1" x14ac:dyDescent="0.2">
      <c r="A94" s="178"/>
      <c r="B94" s="178"/>
      <c r="C94" s="178"/>
      <c r="D94" s="178"/>
      <c r="E94" s="178"/>
    </row>
    <row r="95" spans="1:5" ht="15" customHeight="1" x14ac:dyDescent="0.25">
      <c r="A95" s="179" t="s">
        <v>16</v>
      </c>
      <c r="B95" s="180"/>
      <c r="C95" s="180"/>
      <c r="D95" s="180"/>
      <c r="E95" s="181"/>
    </row>
    <row r="96" spans="1:5" ht="15" customHeight="1" x14ac:dyDescent="0.2">
      <c r="A96" s="182" t="s">
        <v>80</v>
      </c>
      <c r="B96" s="181"/>
      <c r="C96" s="181"/>
      <c r="D96" s="181"/>
      <c r="E96" s="181" t="s">
        <v>81</v>
      </c>
    </row>
    <row r="97" spans="1:5" ht="15" customHeight="1" x14ac:dyDescent="0.25">
      <c r="A97" s="181"/>
      <c r="B97" s="179"/>
      <c r="C97" s="180"/>
      <c r="D97" s="180"/>
      <c r="E97" s="183"/>
    </row>
    <row r="98" spans="1:5" ht="15" customHeight="1" x14ac:dyDescent="0.2">
      <c r="C98" s="62" t="s">
        <v>41</v>
      </c>
      <c r="D98" s="100" t="s">
        <v>48</v>
      </c>
      <c r="E98" s="62" t="s">
        <v>43</v>
      </c>
    </row>
    <row r="99" spans="1:5" ht="15" customHeight="1" x14ac:dyDescent="0.2">
      <c r="C99" s="102">
        <v>4399</v>
      </c>
      <c r="D99" s="122" t="s">
        <v>163</v>
      </c>
      <c r="E99" s="107">
        <f>3950+8100+35718</f>
        <v>47768</v>
      </c>
    </row>
    <row r="100" spans="1:5" ht="15" customHeight="1" x14ac:dyDescent="0.2">
      <c r="C100" s="102">
        <v>4399</v>
      </c>
      <c r="D100" s="103" t="s">
        <v>73</v>
      </c>
      <c r="E100" s="107">
        <v>2656</v>
      </c>
    </row>
    <row r="101" spans="1:5" ht="15" customHeight="1" x14ac:dyDescent="0.2">
      <c r="C101" s="77" t="s">
        <v>45</v>
      </c>
      <c r="D101" s="78"/>
      <c r="E101" s="79">
        <f>SUM(E99:E100)</f>
        <v>50424</v>
      </c>
    </row>
    <row r="102" spans="1:5" ht="15" customHeight="1" x14ac:dyDescent="0.2"/>
    <row r="103" spans="1:5" ht="15" customHeight="1" x14ac:dyDescent="0.2"/>
    <row r="104" spans="1:5" ht="15" customHeight="1" x14ac:dyDescent="0.2"/>
    <row r="105" spans="1:5" ht="15" customHeight="1" x14ac:dyDescent="0.2"/>
    <row r="106" spans="1:5" ht="15" customHeight="1" x14ac:dyDescent="0.25">
      <c r="A106" s="179" t="s">
        <v>16</v>
      </c>
      <c r="B106" s="180"/>
      <c r="C106" s="180"/>
      <c r="D106" s="180"/>
      <c r="E106" s="181"/>
    </row>
    <row r="107" spans="1:5" ht="15" customHeight="1" x14ac:dyDescent="0.2">
      <c r="A107" s="182" t="s">
        <v>80</v>
      </c>
      <c r="B107" s="181"/>
      <c r="C107" s="181"/>
      <c r="D107" s="181"/>
      <c r="E107" s="181" t="s">
        <v>81</v>
      </c>
    </row>
    <row r="108" spans="1:5" ht="15" customHeight="1" x14ac:dyDescent="0.2"/>
    <row r="109" spans="1:5" ht="15" customHeight="1" x14ac:dyDescent="0.2">
      <c r="B109" s="111" t="s">
        <v>40</v>
      </c>
      <c r="C109" s="111" t="s">
        <v>41</v>
      </c>
      <c r="D109" s="112" t="s">
        <v>42</v>
      </c>
      <c r="E109" s="111" t="s">
        <v>43</v>
      </c>
    </row>
    <row r="110" spans="1:5" ht="15" customHeight="1" x14ac:dyDescent="0.2">
      <c r="B110" s="113">
        <v>22011</v>
      </c>
      <c r="C110" s="114"/>
      <c r="D110" s="115" t="s">
        <v>83</v>
      </c>
      <c r="E110" s="116">
        <f>31989+8780+12051.41+17900+127000+17000+25392+12880+30387+88310+33143+15181+25010.14+55250+17441+15000</f>
        <v>532714.55000000005</v>
      </c>
    </row>
    <row r="111" spans="1:5" ht="15" customHeight="1" x14ac:dyDescent="0.2">
      <c r="B111" s="117"/>
      <c r="C111" s="118" t="s">
        <v>45</v>
      </c>
      <c r="D111" s="119"/>
      <c r="E111" s="120">
        <f>SUM(E110:E110)</f>
        <v>532714.55000000005</v>
      </c>
    </row>
    <row r="112" spans="1:5" ht="15" customHeight="1" x14ac:dyDescent="0.2"/>
    <row r="113" spans="1:5" ht="15" customHeight="1" x14ac:dyDescent="0.2"/>
    <row r="114" spans="1:5" ht="15" customHeight="1" x14ac:dyDescent="0.25">
      <c r="A114" s="35" t="s">
        <v>196</v>
      </c>
    </row>
    <row r="115" spans="1:5" ht="15" customHeight="1" x14ac:dyDescent="0.2">
      <c r="A115" s="219" t="s">
        <v>35</v>
      </c>
      <c r="B115" s="219"/>
      <c r="C115" s="219"/>
      <c r="D115" s="219"/>
      <c r="E115" s="219"/>
    </row>
    <row r="116" spans="1:5" ht="15" customHeight="1" x14ac:dyDescent="0.2">
      <c r="A116" s="219" t="s">
        <v>197</v>
      </c>
      <c r="B116" s="219"/>
      <c r="C116" s="219"/>
      <c r="D116" s="219"/>
      <c r="E116" s="219"/>
    </row>
    <row r="117" spans="1:5" ht="15" customHeight="1" x14ac:dyDescent="0.2">
      <c r="A117" s="221" t="s">
        <v>198</v>
      </c>
      <c r="B117" s="221"/>
      <c r="C117" s="221"/>
      <c r="D117" s="221"/>
      <c r="E117" s="221"/>
    </row>
    <row r="118" spans="1:5" ht="15" customHeight="1" x14ac:dyDescent="0.2">
      <c r="A118" s="221"/>
      <c r="B118" s="221"/>
      <c r="C118" s="221"/>
      <c r="D118" s="221"/>
      <c r="E118" s="221"/>
    </row>
    <row r="119" spans="1:5" ht="15" customHeight="1" x14ac:dyDescent="0.2">
      <c r="A119" s="221"/>
      <c r="B119" s="221"/>
      <c r="C119" s="221"/>
      <c r="D119" s="221"/>
      <c r="E119" s="221"/>
    </row>
    <row r="120" spans="1:5" ht="15" customHeight="1" x14ac:dyDescent="0.2">
      <c r="A120" s="221"/>
      <c r="B120" s="221"/>
      <c r="C120" s="221"/>
      <c r="D120" s="221"/>
      <c r="E120" s="221"/>
    </row>
    <row r="121" spans="1:5" ht="15" customHeight="1" x14ac:dyDescent="0.2">
      <c r="A121" s="221"/>
      <c r="B121" s="221"/>
      <c r="C121" s="221"/>
      <c r="D121" s="221"/>
      <c r="E121" s="221"/>
    </row>
    <row r="122" spans="1:5" ht="15" customHeight="1" x14ac:dyDescent="0.2">
      <c r="A122" s="221"/>
      <c r="B122" s="221"/>
      <c r="C122" s="221"/>
      <c r="D122" s="221"/>
      <c r="E122" s="221"/>
    </row>
    <row r="123" spans="1:5" ht="15" customHeight="1" x14ac:dyDescent="0.2">
      <c r="A123" s="221"/>
      <c r="B123" s="221"/>
      <c r="C123" s="221"/>
      <c r="D123" s="221"/>
      <c r="E123" s="221"/>
    </row>
    <row r="124" spans="1:5" ht="15" customHeight="1" x14ac:dyDescent="0.2">
      <c r="A124" s="163"/>
      <c r="B124" s="164"/>
      <c r="C124" s="163"/>
      <c r="D124" s="163"/>
      <c r="E124" s="163"/>
    </row>
    <row r="125" spans="1:5" ht="15" customHeight="1" x14ac:dyDescent="0.25">
      <c r="A125" s="54" t="s">
        <v>1</v>
      </c>
      <c r="B125" s="68"/>
      <c r="C125" s="55"/>
      <c r="D125" s="55"/>
      <c r="E125" s="55"/>
    </row>
    <row r="126" spans="1:5" ht="15" customHeight="1" x14ac:dyDescent="0.2">
      <c r="A126" s="56" t="s">
        <v>104</v>
      </c>
      <c r="B126" s="55"/>
      <c r="C126" s="55"/>
      <c r="D126" s="55"/>
      <c r="E126" s="92" t="s">
        <v>118</v>
      </c>
    </row>
    <row r="127" spans="1:5" ht="15" customHeight="1" x14ac:dyDescent="0.25">
      <c r="A127" s="53"/>
      <c r="B127" s="69"/>
      <c r="C127" s="38"/>
      <c r="D127" s="38"/>
      <c r="E127" s="41"/>
    </row>
    <row r="128" spans="1:5" ht="15" customHeight="1" x14ac:dyDescent="0.2">
      <c r="B128" s="42" t="s">
        <v>40</v>
      </c>
      <c r="C128" s="42" t="s">
        <v>41</v>
      </c>
      <c r="D128" s="43" t="s">
        <v>42</v>
      </c>
      <c r="E128" s="44" t="s">
        <v>43</v>
      </c>
    </row>
    <row r="129" spans="1:5" ht="15" customHeight="1" x14ac:dyDescent="0.2">
      <c r="B129" s="161">
        <v>107117968</v>
      </c>
      <c r="C129" s="46"/>
      <c r="D129" s="122" t="s">
        <v>162</v>
      </c>
      <c r="E129" s="96">
        <v>2965314.41</v>
      </c>
    </row>
    <row r="130" spans="1:5" ht="15" customHeight="1" x14ac:dyDescent="0.2">
      <c r="B130" s="161">
        <v>107517969</v>
      </c>
      <c r="C130" s="46"/>
      <c r="D130" s="122" t="s">
        <v>162</v>
      </c>
      <c r="E130" s="96">
        <v>50410344.969999999</v>
      </c>
    </row>
    <row r="131" spans="1:5" ht="15" customHeight="1" x14ac:dyDescent="0.2">
      <c r="B131" s="71"/>
      <c r="C131" s="50" t="s">
        <v>45</v>
      </c>
      <c r="D131" s="51"/>
      <c r="E131" s="52">
        <f>SUM(E129:E130)</f>
        <v>53375659.379999995</v>
      </c>
    </row>
    <row r="132" spans="1:5" ht="15" customHeight="1" x14ac:dyDescent="0.2"/>
    <row r="133" spans="1:5" ht="15" customHeight="1" x14ac:dyDescent="0.25">
      <c r="A133" s="37" t="s">
        <v>16</v>
      </c>
      <c r="B133" s="38"/>
      <c r="C133" s="38"/>
      <c r="D133" s="38"/>
      <c r="E133" s="38"/>
    </row>
    <row r="134" spans="1:5" ht="15" customHeight="1" x14ac:dyDescent="0.2">
      <c r="A134" s="39" t="s">
        <v>38</v>
      </c>
      <c r="B134" s="38"/>
      <c r="C134" s="38"/>
      <c r="D134" s="38"/>
      <c r="E134" s="40" t="s">
        <v>39</v>
      </c>
    </row>
    <row r="135" spans="1:5" ht="15" customHeight="1" x14ac:dyDescent="0.2"/>
    <row r="136" spans="1:5" ht="15" customHeight="1" x14ac:dyDescent="0.2">
      <c r="C136" s="42" t="s">
        <v>41</v>
      </c>
      <c r="D136" s="43" t="s">
        <v>42</v>
      </c>
      <c r="E136" s="44" t="s">
        <v>43</v>
      </c>
    </row>
    <row r="137" spans="1:5" ht="15" customHeight="1" x14ac:dyDescent="0.2">
      <c r="C137" s="139"/>
      <c r="D137" s="122" t="s">
        <v>134</v>
      </c>
      <c r="E137" s="96">
        <v>53375659.380000003</v>
      </c>
    </row>
    <row r="138" spans="1:5" ht="15" customHeight="1" x14ac:dyDescent="0.2">
      <c r="C138" s="50" t="s">
        <v>45</v>
      </c>
      <c r="D138" s="51"/>
      <c r="E138" s="52">
        <f>SUM(E137:E137)</f>
        <v>53375659.380000003</v>
      </c>
    </row>
    <row r="139" spans="1:5" ht="15" customHeight="1" x14ac:dyDescent="0.2"/>
    <row r="140" spans="1:5" ht="15" customHeight="1" x14ac:dyDescent="0.2"/>
    <row r="141" spans="1:5" ht="15" customHeight="1" x14ac:dyDescent="0.25">
      <c r="A141" s="35" t="s">
        <v>199</v>
      </c>
    </row>
    <row r="142" spans="1:5" ht="15" customHeight="1" x14ac:dyDescent="0.2">
      <c r="A142" s="219" t="s">
        <v>35</v>
      </c>
      <c r="B142" s="219"/>
      <c r="C142" s="219"/>
      <c r="D142" s="219"/>
      <c r="E142" s="219"/>
    </row>
    <row r="143" spans="1:5" ht="15" customHeight="1" x14ac:dyDescent="0.2">
      <c r="A143" s="219" t="s">
        <v>197</v>
      </c>
      <c r="B143" s="219"/>
      <c r="C143" s="219"/>
      <c r="D143" s="219"/>
      <c r="E143" s="219"/>
    </row>
    <row r="144" spans="1:5" ht="15" customHeight="1" x14ac:dyDescent="0.2">
      <c r="A144" s="221" t="s">
        <v>200</v>
      </c>
      <c r="B144" s="221"/>
      <c r="C144" s="221"/>
      <c r="D144" s="221"/>
      <c r="E144" s="221"/>
    </row>
    <row r="145" spans="1:5" ht="15" customHeight="1" x14ac:dyDescent="0.2">
      <c r="A145" s="221"/>
      <c r="B145" s="221"/>
      <c r="C145" s="221"/>
      <c r="D145" s="221"/>
      <c r="E145" s="221"/>
    </row>
    <row r="146" spans="1:5" ht="15" customHeight="1" x14ac:dyDescent="0.2">
      <c r="A146" s="221"/>
      <c r="B146" s="221"/>
      <c r="C146" s="221"/>
      <c r="D146" s="221"/>
      <c r="E146" s="221"/>
    </row>
    <row r="147" spans="1:5" ht="15" customHeight="1" x14ac:dyDescent="0.2">
      <c r="A147" s="221"/>
      <c r="B147" s="221"/>
      <c r="C147" s="221"/>
      <c r="D147" s="221"/>
      <c r="E147" s="221"/>
    </row>
    <row r="148" spans="1:5" ht="15" customHeight="1" x14ac:dyDescent="0.2">
      <c r="A148" s="221"/>
      <c r="B148" s="221"/>
      <c r="C148" s="221"/>
      <c r="D148" s="221"/>
      <c r="E148" s="221"/>
    </row>
    <row r="149" spans="1:5" ht="15" customHeight="1" x14ac:dyDescent="0.2">
      <c r="A149" s="221"/>
      <c r="B149" s="221"/>
      <c r="C149" s="221"/>
      <c r="D149" s="221"/>
      <c r="E149" s="221"/>
    </row>
    <row r="150" spans="1:5" ht="15" customHeight="1" x14ac:dyDescent="0.2">
      <c r="A150" s="221"/>
      <c r="B150" s="221"/>
      <c r="C150" s="221"/>
      <c r="D150" s="221"/>
      <c r="E150" s="221"/>
    </row>
    <row r="151" spans="1:5" ht="15" customHeight="1" x14ac:dyDescent="0.2">
      <c r="A151" s="163"/>
      <c r="B151" s="164"/>
      <c r="C151" s="163"/>
      <c r="D151" s="163"/>
      <c r="E151" s="163"/>
    </row>
    <row r="152" spans="1:5" ht="15" customHeight="1" x14ac:dyDescent="0.2">
      <c r="A152" s="163"/>
      <c r="B152" s="164"/>
      <c r="C152" s="163"/>
      <c r="D152" s="163"/>
      <c r="E152" s="163"/>
    </row>
    <row r="153" spans="1:5" ht="15" customHeight="1" x14ac:dyDescent="0.2">
      <c r="A153" s="163"/>
      <c r="B153" s="164"/>
      <c r="C153" s="163"/>
      <c r="D153" s="163"/>
      <c r="E153" s="163"/>
    </row>
    <row r="154" spans="1:5" ht="15" customHeight="1" x14ac:dyDescent="0.2">
      <c r="A154" s="163"/>
      <c r="B154" s="164"/>
      <c r="C154" s="163"/>
      <c r="D154" s="163"/>
      <c r="E154" s="163"/>
    </row>
    <row r="155" spans="1:5" ht="15" customHeight="1" x14ac:dyDescent="0.2">
      <c r="A155" s="163"/>
      <c r="B155" s="164"/>
      <c r="C155" s="163"/>
      <c r="D155" s="163"/>
      <c r="E155" s="163"/>
    </row>
    <row r="156" spans="1:5" ht="15" customHeight="1" x14ac:dyDescent="0.2">
      <c r="A156" s="163"/>
      <c r="B156" s="164"/>
      <c r="C156" s="163"/>
      <c r="D156" s="163"/>
      <c r="E156" s="163"/>
    </row>
    <row r="157" spans="1:5" ht="15" customHeight="1" x14ac:dyDescent="0.2">
      <c r="A157" s="163"/>
      <c r="B157" s="164"/>
      <c r="C157" s="163"/>
      <c r="D157" s="163"/>
      <c r="E157" s="163"/>
    </row>
    <row r="158" spans="1:5" ht="15" customHeight="1" x14ac:dyDescent="0.25">
      <c r="A158" s="54" t="s">
        <v>1</v>
      </c>
      <c r="B158" s="68"/>
      <c r="C158" s="55"/>
      <c r="D158" s="55"/>
      <c r="E158" s="55"/>
    </row>
    <row r="159" spans="1:5" ht="15" customHeight="1" x14ac:dyDescent="0.2">
      <c r="A159" s="56" t="s">
        <v>104</v>
      </c>
      <c r="B159" s="55"/>
      <c r="C159" s="55"/>
      <c r="D159" s="55"/>
      <c r="E159" s="92" t="s">
        <v>118</v>
      </c>
    </row>
    <row r="160" spans="1:5" ht="15" customHeight="1" x14ac:dyDescent="0.25">
      <c r="A160" s="53"/>
      <c r="B160" s="69"/>
      <c r="C160" s="38"/>
      <c r="D160" s="38"/>
      <c r="E160" s="41"/>
    </row>
    <row r="161" spans="1:5" ht="15" customHeight="1" x14ac:dyDescent="0.2">
      <c r="B161" s="42" t="s">
        <v>40</v>
      </c>
      <c r="C161" s="42" t="s">
        <v>41</v>
      </c>
      <c r="D161" s="43" t="s">
        <v>42</v>
      </c>
      <c r="E161" s="44" t="s">
        <v>43</v>
      </c>
    </row>
    <row r="162" spans="1:5" ht="15" customHeight="1" x14ac:dyDescent="0.2">
      <c r="B162" s="161">
        <v>107117968</v>
      </c>
      <c r="C162" s="46"/>
      <c r="D162" s="122" t="s">
        <v>162</v>
      </c>
      <c r="E162" s="96">
        <v>357694.33</v>
      </c>
    </row>
    <row r="163" spans="1:5" ht="15" customHeight="1" x14ac:dyDescent="0.2">
      <c r="B163" s="161">
        <v>107517969</v>
      </c>
      <c r="C163" s="46"/>
      <c r="D163" s="122" t="s">
        <v>162</v>
      </c>
      <c r="E163" s="96">
        <v>6080803.5999999996</v>
      </c>
    </row>
    <row r="164" spans="1:5" ht="15" customHeight="1" x14ac:dyDescent="0.2">
      <c r="B164" s="71"/>
      <c r="C164" s="50" t="s">
        <v>45</v>
      </c>
      <c r="D164" s="51"/>
      <c r="E164" s="52">
        <f>SUM(E162:E163)</f>
        <v>6438497.9299999997</v>
      </c>
    </row>
    <row r="165" spans="1:5" ht="15" customHeight="1" x14ac:dyDescent="0.2"/>
    <row r="166" spans="1:5" ht="15" customHeight="1" x14ac:dyDescent="0.25">
      <c r="A166" s="37" t="s">
        <v>16</v>
      </c>
      <c r="B166" s="38"/>
      <c r="C166" s="38"/>
      <c r="D166" s="38"/>
      <c r="E166" s="38"/>
    </row>
    <row r="167" spans="1:5" ht="15" customHeight="1" x14ac:dyDescent="0.2">
      <c r="A167" s="39" t="s">
        <v>38</v>
      </c>
      <c r="B167" s="38"/>
      <c r="C167" s="38"/>
      <c r="D167" s="38"/>
      <c r="E167" s="40" t="s">
        <v>39</v>
      </c>
    </row>
    <row r="168" spans="1:5" ht="15" customHeight="1" x14ac:dyDescent="0.2"/>
    <row r="169" spans="1:5" ht="15" customHeight="1" x14ac:dyDescent="0.2">
      <c r="C169" s="42" t="s">
        <v>41</v>
      </c>
      <c r="D169" s="43" t="s">
        <v>42</v>
      </c>
      <c r="E169" s="44" t="s">
        <v>43</v>
      </c>
    </row>
    <row r="170" spans="1:5" ht="15" customHeight="1" x14ac:dyDescent="0.2">
      <c r="C170" s="139"/>
      <c r="D170" s="122" t="s">
        <v>134</v>
      </c>
      <c r="E170" s="96">
        <v>6438497.9299999997</v>
      </c>
    </row>
    <row r="171" spans="1:5" ht="15" customHeight="1" x14ac:dyDescent="0.2">
      <c r="C171" s="50" t="s">
        <v>45</v>
      </c>
      <c r="D171" s="51"/>
      <c r="E171" s="52">
        <f>SUM(E170:E170)</f>
        <v>6438497.9299999997</v>
      </c>
    </row>
    <row r="172" spans="1:5" ht="15" customHeight="1" x14ac:dyDescent="0.2"/>
    <row r="173" spans="1:5" ht="15" customHeight="1" x14ac:dyDescent="0.2"/>
    <row r="174" spans="1:5" ht="15" customHeight="1" x14ac:dyDescent="0.25">
      <c r="A174" s="35" t="s">
        <v>201</v>
      </c>
    </row>
    <row r="175" spans="1:5" ht="15" customHeight="1" x14ac:dyDescent="0.2">
      <c r="A175" s="219" t="s">
        <v>35</v>
      </c>
      <c r="B175" s="219"/>
      <c r="C175" s="219"/>
      <c r="D175" s="219"/>
      <c r="E175" s="219"/>
    </row>
    <row r="176" spans="1:5" ht="15" customHeight="1" x14ac:dyDescent="0.2">
      <c r="A176" s="219" t="s">
        <v>197</v>
      </c>
      <c r="B176" s="219"/>
      <c r="C176" s="219"/>
      <c r="D176" s="219"/>
      <c r="E176" s="219"/>
    </row>
    <row r="177" spans="1:5" ht="15" customHeight="1" x14ac:dyDescent="0.2">
      <c r="A177" s="221" t="s">
        <v>202</v>
      </c>
      <c r="B177" s="221"/>
      <c r="C177" s="221"/>
      <c r="D177" s="221"/>
      <c r="E177" s="221"/>
    </row>
    <row r="178" spans="1:5" ht="15" customHeight="1" x14ac:dyDescent="0.2">
      <c r="A178" s="221"/>
      <c r="B178" s="221"/>
      <c r="C178" s="221"/>
      <c r="D178" s="221"/>
      <c r="E178" s="221"/>
    </row>
    <row r="179" spans="1:5" ht="15" customHeight="1" x14ac:dyDescent="0.2">
      <c r="A179" s="221"/>
      <c r="B179" s="221"/>
      <c r="C179" s="221"/>
      <c r="D179" s="221"/>
      <c r="E179" s="221"/>
    </row>
    <row r="180" spans="1:5" ht="15" customHeight="1" x14ac:dyDescent="0.2">
      <c r="A180" s="221"/>
      <c r="B180" s="221"/>
      <c r="C180" s="221"/>
      <c r="D180" s="221"/>
      <c r="E180" s="221"/>
    </row>
    <row r="181" spans="1:5" ht="15" customHeight="1" x14ac:dyDescent="0.2">
      <c r="A181" s="221"/>
      <c r="B181" s="221"/>
      <c r="C181" s="221"/>
      <c r="D181" s="221"/>
      <c r="E181" s="221"/>
    </row>
    <row r="182" spans="1:5" ht="15" customHeight="1" x14ac:dyDescent="0.2">
      <c r="A182" s="221"/>
      <c r="B182" s="221"/>
      <c r="C182" s="221"/>
      <c r="D182" s="221"/>
      <c r="E182" s="221"/>
    </row>
    <row r="183" spans="1:5" ht="15" customHeight="1" x14ac:dyDescent="0.2">
      <c r="A183" s="221"/>
      <c r="B183" s="221"/>
      <c r="C183" s="221"/>
      <c r="D183" s="221"/>
      <c r="E183" s="221"/>
    </row>
    <row r="184" spans="1:5" ht="15" customHeight="1" x14ac:dyDescent="0.2">
      <c r="A184" s="221"/>
      <c r="B184" s="221"/>
      <c r="C184" s="221"/>
      <c r="D184" s="221"/>
      <c r="E184" s="221"/>
    </row>
    <row r="185" spans="1:5" ht="15" customHeight="1" x14ac:dyDescent="0.2">
      <c r="A185" s="163"/>
      <c r="B185" s="164"/>
      <c r="C185" s="163"/>
      <c r="D185" s="163"/>
      <c r="E185" s="163"/>
    </row>
    <row r="186" spans="1:5" ht="15" customHeight="1" x14ac:dyDescent="0.25">
      <c r="A186" s="54" t="s">
        <v>1</v>
      </c>
      <c r="B186" s="68"/>
      <c r="C186" s="55"/>
      <c r="D186" s="55"/>
      <c r="E186" s="55"/>
    </row>
    <row r="187" spans="1:5" ht="15" customHeight="1" x14ac:dyDescent="0.2">
      <c r="A187" s="56" t="s">
        <v>159</v>
      </c>
      <c r="B187" s="55"/>
      <c r="C187" s="55"/>
      <c r="D187" s="55"/>
      <c r="E187" s="92" t="s">
        <v>203</v>
      </c>
    </row>
    <row r="188" spans="1:5" ht="15" customHeight="1" x14ac:dyDescent="0.25">
      <c r="A188" s="53"/>
      <c r="B188" s="69"/>
      <c r="C188" s="38"/>
      <c r="D188" s="38"/>
      <c r="E188" s="41"/>
    </row>
    <row r="189" spans="1:5" ht="15" customHeight="1" x14ac:dyDescent="0.2">
      <c r="B189" s="42" t="s">
        <v>40</v>
      </c>
      <c r="C189" s="42" t="s">
        <v>41</v>
      </c>
      <c r="D189" s="43" t="s">
        <v>42</v>
      </c>
      <c r="E189" s="44" t="s">
        <v>43</v>
      </c>
    </row>
    <row r="190" spans="1:5" ht="15" customHeight="1" x14ac:dyDescent="0.2">
      <c r="B190" s="161">
        <v>107117968</v>
      </c>
      <c r="C190" s="46"/>
      <c r="D190" s="122" t="s">
        <v>162</v>
      </c>
      <c r="E190" s="96">
        <v>228672.29</v>
      </c>
    </row>
    <row r="191" spans="1:5" ht="15" customHeight="1" x14ac:dyDescent="0.2">
      <c r="B191" s="161">
        <v>107517969</v>
      </c>
      <c r="C191" s="46"/>
      <c r="D191" s="122" t="s">
        <v>162</v>
      </c>
      <c r="E191" s="96">
        <v>3887428.82</v>
      </c>
    </row>
    <row r="192" spans="1:5" ht="15" customHeight="1" x14ac:dyDescent="0.2">
      <c r="B192" s="71"/>
      <c r="C192" s="50" t="s">
        <v>45</v>
      </c>
      <c r="D192" s="51"/>
      <c r="E192" s="52">
        <f>SUM(E190:E191)</f>
        <v>4116101.11</v>
      </c>
    </row>
    <row r="193" spans="1:5" ht="15" customHeight="1" x14ac:dyDescent="0.2"/>
    <row r="194" spans="1:5" ht="15" customHeight="1" x14ac:dyDescent="0.25">
      <c r="A194" s="37" t="s">
        <v>16</v>
      </c>
      <c r="B194" s="38"/>
      <c r="C194" s="38"/>
      <c r="D194" s="38"/>
      <c r="E194" s="38"/>
    </row>
    <row r="195" spans="1:5" ht="15" customHeight="1" x14ac:dyDescent="0.2">
      <c r="A195" s="39" t="s">
        <v>38</v>
      </c>
      <c r="B195" s="38"/>
      <c r="C195" s="38"/>
      <c r="D195" s="38"/>
      <c r="E195" s="40" t="s">
        <v>39</v>
      </c>
    </row>
    <row r="196" spans="1:5" ht="15" customHeight="1" x14ac:dyDescent="0.2"/>
    <row r="197" spans="1:5" ht="15" customHeight="1" x14ac:dyDescent="0.2">
      <c r="C197" s="42" t="s">
        <v>41</v>
      </c>
      <c r="D197" s="43" t="s">
        <v>42</v>
      </c>
      <c r="E197" s="44" t="s">
        <v>43</v>
      </c>
    </row>
    <row r="198" spans="1:5" ht="15" customHeight="1" x14ac:dyDescent="0.2">
      <c r="C198" s="139"/>
      <c r="D198" s="122" t="s">
        <v>134</v>
      </c>
      <c r="E198" s="96">
        <v>4116101.11</v>
      </c>
    </row>
    <row r="199" spans="1:5" ht="15" customHeight="1" x14ac:dyDescent="0.2">
      <c r="C199" s="50" t="s">
        <v>45</v>
      </c>
      <c r="D199" s="51"/>
      <c r="E199" s="52">
        <f>SUM(E198:E198)</f>
        <v>4116101.11</v>
      </c>
    </row>
    <row r="200" spans="1:5" ht="15" customHeight="1" x14ac:dyDescent="0.2"/>
    <row r="201" spans="1:5" ht="15" customHeight="1" x14ac:dyDescent="0.2"/>
    <row r="202" spans="1:5" ht="15" customHeight="1" x14ac:dyDescent="0.2"/>
    <row r="203" spans="1:5" ht="15" customHeight="1" x14ac:dyDescent="0.2"/>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35" t="s">
        <v>204</v>
      </c>
    </row>
    <row r="211" spans="1:5" ht="15" customHeight="1" x14ac:dyDescent="0.2">
      <c r="A211" s="220" t="s">
        <v>85</v>
      </c>
      <c r="B211" s="220"/>
      <c r="C211" s="220"/>
      <c r="D211" s="220"/>
      <c r="E211" s="220"/>
    </row>
    <row r="212" spans="1:5" ht="15" customHeight="1" x14ac:dyDescent="0.2">
      <c r="A212" s="219" t="s">
        <v>157</v>
      </c>
      <c r="B212" s="219"/>
      <c r="C212" s="219"/>
      <c r="D212" s="219"/>
      <c r="E212" s="219"/>
    </row>
    <row r="213" spans="1:5" ht="15" customHeight="1" x14ac:dyDescent="0.2">
      <c r="A213" s="221" t="s">
        <v>205</v>
      </c>
      <c r="B213" s="221"/>
      <c r="C213" s="221"/>
      <c r="D213" s="221"/>
      <c r="E213" s="221"/>
    </row>
    <row r="214" spans="1:5" ht="15" customHeight="1" x14ac:dyDescent="0.2">
      <c r="A214" s="221"/>
      <c r="B214" s="221"/>
      <c r="C214" s="221"/>
      <c r="D214" s="221"/>
      <c r="E214" s="221"/>
    </row>
    <row r="215" spans="1:5" ht="15" customHeight="1" x14ac:dyDescent="0.2">
      <c r="A215" s="221"/>
      <c r="B215" s="221"/>
      <c r="C215" s="221"/>
      <c r="D215" s="221"/>
      <c r="E215" s="221"/>
    </row>
    <row r="216" spans="1:5" ht="15" customHeight="1" x14ac:dyDescent="0.2">
      <c r="A216" s="221"/>
      <c r="B216" s="221"/>
      <c r="C216" s="221"/>
      <c r="D216" s="221"/>
      <c r="E216" s="221"/>
    </row>
    <row r="217" spans="1:5" ht="15" customHeight="1" x14ac:dyDescent="0.2">
      <c r="A217" s="221"/>
      <c r="B217" s="221"/>
      <c r="C217" s="221"/>
      <c r="D217" s="221"/>
      <c r="E217" s="221"/>
    </row>
    <row r="218" spans="1:5" ht="15" customHeight="1" x14ac:dyDescent="0.2">
      <c r="A218" s="221"/>
      <c r="B218" s="221"/>
      <c r="C218" s="221"/>
      <c r="D218" s="221"/>
      <c r="E218" s="221"/>
    </row>
    <row r="219" spans="1:5" ht="15" customHeight="1" x14ac:dyDescent="0.2">
      <c r="A219" s="221"/>
      <c r="B219" s="221"/>
      <c r="C219" s="221"/>
      <c r="D219" s="221"/>
      <c r="E219" s="221"/>
    </row>
    <row r="220" spans="1:5" ht="15" customHeight="1" x14ac:dyDescent="0.2">
      <c r="A220" s="221"/>
      <c r="B220" s="221"/>
      <c r="C220" s="221"/>
      <c r="D220" s="221"/>
      <c r="E220" s="221"/>
    </row>
    <row r="221" spans="1:5" ht="15" customHeight="1" x14ac:dyDescent="0.2"/>
    <row r="222" spans="1:5" ht="15" customHeight="1" x14ac:dyDescent="0.25">
      <c r="A222" s="54" t="s">
        <v>1</v>
      </c>
      <c r="B222" s="38"/>
      <c r="C222" s="38"/>
      <c r="D222" s="38"/>
      <c r="E222" s="38"/>
    </row>
    <row r="223" spans="1:5" ht="15" customHeight="1" x14ac:dyDescent="0.2">
      <c r="A223" s="157" t="s">
        <v>159</v>
      </c>
      <c r="B223" s="38"/>
      <c r="C223" s="38"/>
      <c r="D223" s="38"/>
      <c r="E223" s="40" t="s">
        <v>160</v>
      </c>
    </row>
    <row r="224" spans="1:5" ht="15" customHeight="1" x14ac:dyDescent="0.25">
      <c r="A224" s="37"/>
      <c r="B224" s="53"/>
      <c r="C224" s="38"/>
      <c r="D224" s="38"/>
      <c r="E224" s="41"/>
    </row>
    <row r="225" spans="1:5" ht="15" customHeight="1" x14ac:dyDescent="0.2">
      <c r="B225" s="42" t="s">
        <v>40</v>
      </c>
      <c r="C225" s="42" t="s">
        <v>41</v>
      </c>
      <c r="D225" s="43" t="s">
        <v>42</v>
      </c>
      <c r="E225" s="62" t="s">
        <v>43</v>
      </c>
    </row>
    <row r="226" spans="1:5" ht="15" customHeight="1" x14ac:dyDescent="0.2">
      <c r="B226" s="158">
        <v>103133063</v>
      </c>
      <c r="C226" s="64"/>
      <c r="D226" s="126" t="s">
        <v>161</v>
      </c>
      <c r="E226" s="123">
        <v>1191502.8999999999</v>
      </c>
    </row>
    <row r="227" spans="1:5" ht="15" customHeight="1" x14ac:dyDescent="0.2">
      <c r="B227" s="158">
        <v>103533063</v>
      </c>
      <c r="C227" s="64"/>
      <c r="D227" s="126" t="s">
        <v>161</v>
      </c>
      <c r="E227" s="123">
        <v>10127774.65</v>
      </c>
    </row>
    <row r="228" spans="1:5" ht="15" customHeight="1" x14ac:dyDescent="0.2">
      <c r="B228" s="158">
        <v>103133982</v>
      </c>
      <c r="C228" s="64"/>
      <c r="D228" s="90" t="s">
        <v>162</v>
      </c>
      <c r="E228" s="123">
        <v>37500</v>
      </c>
    </row>
    <row r="229" spans="1:5" ht="15" customHeight="1" x14ac:dyDescent="0.2">
      <c r="B229" s="158">
        <v>103533982</v>
      </c>
      <c r="C229" s="64"/>
      <c r="D229" s="90" t="s">
        <v>162</v>
      </c>
      <c r="E229" s="123">
        <v>318750</v>
      </c>
    </row>
    <row r="230" spans="1:5" ht="15" customHeight="1" x14ac:dyDescent="0.2">
      <c r="B230" s="70"/>
      <c r="C230" s="50" t="s">
        <v>45</v>
      </c>
      <c r="D230" s="51"/>
      <c r="E230" s="52">
        <f>SUM(E226:E229)</f>
        <v>11675527.550000001</v>
      </c>
    </row>
    <row r="231" spans="1:5" ht="15" customHeight="1" x14ac:dyDescent="0.2"/>
    <row r="232" spans="1:5" ht="15" customHeight="1" x14ac:dyDescent="0.25">
      <c r="A232" s="37" t="s">
        <v>16</v>
      </c>
      <c r="B232" s="38"/>
      <c r="C232" s="38"/>
      <c r="D232" s="38"/>
      <c r="E232" s="38"/>
    </row>
    <row r="233" spans="1:5" ht="15" customHeight="1" x14ac:dyDescent="0.2">
      <c r="A233" s="157" t="s">
        <v>159</v>
      </c>
      <c r="B233" s="38"/>
      <c r="C233" s="38"/>
      <c r="D233" s="38"/>
      <c r="E233" s="40" t="s">
        <v>160</v>
      </c>
    </row>
    <row r="234" spans="1:5" ht="15" customHeight="1" x14ac:dyDescent="0.25">
      <c r="A234" s="37"/>
      <c r="B234" s="53"/>
      <c r="C234" s="38"/>
      <c r="D234" s="38"/>
      <c r="E234" s="41"/>
    </row>
    <row r="235" spans="1:5" ht="15" customHeight="1" x14ac:dyDescent="0.2">
      <c r="A235" s="159"/>
      <c r="B235" s="110"/>
      <c r="C235" s="42" t="s">
        <v>41</v>
      </c>
      <c r="D235" s="43" t="s">
        <v>48</v>
      </c>
      <c r="E235" s="62" t="s">
        <v>43</v>
      </c>
    </row>
    <row r="236" spans="1:5" ht="15" customHeight="1" x14ac:dyDescent="0.2">
      <c r="A236" s="160"/>
      <c r="B236" s="121"/>
      <c r="C236" s="64">
        <v>3299</v>
      </c>
      <c r="D236" s="65" t="s">
        <v>122</v>
      </c>
      <c r="E236" s="123">
        <f>71356.49+606530.13+17696.41+150419.47+6422.08+54587.71</f>
        <v>907012.28999999992</v>
      </c>
    </row>
    <row r="237" spans="1:5" ht="15" customHeight="1" x14ac:dyDescent="0.2">
      <c r="A237" s="160"/>
      <c r="B237" s="121"/>
      <c r="C237" s="64">
        <v>3299</v>
      </c>
      <c r="D237" s="122" t="s">
        <v>73</v>
      </c>
      <c r="E237" s="123">
        <f>1096027.92+9316237.34</f>
        <v>10412265.26</v>
      </c>
    </row>
    <row r="238" spans="1:5" ht="15" customHeight="1" x14ac:dyDescent="0.2">
      <c r="A238" s="160"/>
      <c r="B238" s="121"/>
      <c r="C238" s="64">
        <v>3299</v>
      </c>
      <c r="D238" s="65" t="s">
        <v>164</v>
      </c>
      <c r="E238" s="123">
        <f>37500+318750</f>
        <v>356250</v>
      </c>
    </row>
    <row r="239" spans="1:5" ht="15" customHeight="1" x14ac:dyDescent="0.2">
      <c r="A239" s="124"/>
      <c r="B239" s="66"/>
      <c r="C239" s="50" t="s">
        <v>45</v>
      </c>
      <c r="D239" s="51"/>
      <c r="E239" s="52">
        <f>SUM(E236:E238)</f>
        <v>11675527.549999999</v>
      </c>
    </row>
    <row r="240" spans="1:5" ht="15" customHeight="1" x14ac:dyDescent="0.2"/>
    <row r="241" spans="1:5" ht="15" customHeight="1" x14ac:dyDescent="0.2"/>
    <row r="242" spans="1:5" ht="15" customHeight="1" x14ac:dyDescent="0.25">
      <c r="A242" s="35" t="s">
        <v>206</v>
      </c>
    </row>
    <row r="243" spans="1:5" ht="15" customHeight="1" x14ac:dyDescent="0.2">
      <c r="A243" s="219" t="s">
        <v>35</v>
      </c>
      <c r="B243" s="219"/>
      <c r="C243" s="219"/>
      <c r="D243" s="219"/>
      <c r="E243" s="219"/>
    </row>
    <row r="244" spans="1:5" ht="15" customHeight="1" x14ac:dyDescent="0.2">
      <c r="A244" s="216" t="s">
        <v>207</v>
      </c>
      <c r="B244" s="216"/>
      <c r="C244" s="216"/>
      <c r="D244" s="216"/>
      <c r="E244" s="216"/>
    </row>
    <row r="245" spans="1:5" ht="15" customHeight="1" x14ac:dyDescent="0.2">
      <c r="A245" s="216"/>
      <c r="B245" s="216"/>
      <c r="C245" s="216"/>
      <c r="D245" s="216"/>
      <c r="E245" s="216"/>
    </row>
    <row r="246" spans="1:5" ht="15" customHeight="1" x14ac:dyDescent="0.2">
      <c r="A246" s="216"/>
      <c r="B246" s="216"/>
      <c r="C246" s="216"/>
      <c r="D246" s="216"/>
      <c r="E246" s="216"/>
    </row>
    <row r="247" spans="1:5" ht="15" customHeight="1" x14ac:dyDescent="0.2">
      <c r="A247" s="216"/>
      <c r="B247" s="216"/>
      <c r="C247" s="216"/>
      <c r="D247" s="216"/>
      <c r="E247" s="216"/>
    </row>
    <row r="248" spans="1:5" ht="15" customHeight="1" x14ac:dyDescent="0.2">
      <c r="A248" s="216"/>
      <c r="B248" s="216"/>
      <c r="C248" s="216"/>
      <c r="D248" s="216"/>
      <c r="E248" s="216"/>
    </row>
    <row r="249" spans="1:5" ht="15" customHeight="1" x14ac:dyDescent="0.2">
      <c r="A249" s="216"/>
      <c r="B249" s="216"/>
      <c r="C249" s="216"/>
      <c r="D249" s="216"/>
      <c r="E249" s="216"/>
    </row>
    <row r="250" spans="1:5" ht="15" customHeight="1" x14ac:dyDescent="0.2">
      <c r="A250" s="216"/>
      <c r="B250" s="216"/>
      <c r="C250" s="216"/>
      <c r="D250" s="216"/>
      <c r="E250" s="216"/>
    </row>
    <row r="251" spans="1:5" ht="15" customHeight="1" x14ac:dyDescent="0.2">
      <c r="A251" s="53" t="s">
        <v>97</v>
      </c>
    </row>
    <row r="252" spans="1:5" ht="15" customHeight="1" x14ac:dyDescent="0.25">
      <c r="A252" s="37" t="s">
        <v>1</v>
      </c>
      <c r="B252" s="38"/>
      <c r="C252" s="38"/>
      <c r="D252" s="38"/>
      <c r="E252" s="38"/>
    </row>
    <row r="253" spans="1:5" ht="15" customHeight="1" x14ac:dyDescent="0.2">
      <c r="A253" s="39" t="s">
        <v>38</v>
      </c>
      <c r="B253" s="38"/>
      <c r="C253" s="38"/>
      <c r="D253" s="38"/>
      <c r="E253" s="40" t="s">
        <v>39</v>
      </c>
    </row>
    <row r="254" spans="1:5" ht="15" customHeight="1" x14ac:dyDescent="0.25">
      <c r="A254" s="53"/>
      <c r="B254" s="37"/>
      <c r="C254" s="38"/>
      <c r="D254" s="38"/>
      <c r="E254" s="41"/>
    </row>
    <row r="255" spans="1:5" ht="15" customHeight="1" x14ac:dyDescent="0.2">
      <c r="B255" s="61"/>
      <c r="C255" s="42" t="s">
        <v>41</v>
      </c>
      <c r="D255" s="43" t="s">
        <v>42</v>
      </c>
      <c r="E255" s="44" t="s">
        <v>43</v>
      </c>
    </row>
    <row r="256" spans="1:5" ht="15" customHeight="1" x14ac:dyDescent="0.2">
      <c r="B256" s="138"/>
      <c r="C256" s="143">
        <v>6172</v>
      </c>
      <c r="D256" s="65" t="s">
        <v>98</v>
      </c>
      <c r="E256" s="123">
        <v>46089</v>
      </c>
    </row>
    <row r="257" spans="1:5" ht="15" customHeight="1" x14ac:dyDescent="0.2">
      <c r="B257" s="138"/>
      <c r="C257" s="50" t="s">
        <v>45</v>
      </c>
      <c r="D257" s="51"/>
      <c r="E257" s="52">
        <f>SUM(E256:E256)</f>
        <v>46089</v>
      </c>
    </row>
    <row r="258" spans="1:5" ht="15" customHeight="1" x14ac:dyDescent="0.2"/>
    <row r="259" spans="1:5" ht="15" customHeight="1" x14ac:dyDescent="0.2"/>
    <row r="260" spans="1:5" ht="15" customHeight="1" x14ac:dyDescent="0.2"/>
    <row r="261" spans="1:5" ht="15" customHeight="1" x14ac:dyDescent="0.2"/>
    <row r="262" spans="1:5" ht="15" customHeight="1" x14ac:dyDescent="0.25">
      <c r="A262" s="37" t="s">
        <v>16</v>
      </c>
      <c r="B262" s="38"/>
      <c r="C262" s="38"/>
      <c r="D262" s="38"/>
      <c r="E262" s="38"/>
    </row>
    <row r="263" spans="1:5" ht="15" customHeight="1" x14ac:dyDescent="0.2">
      <c r="A263" s="39" t="s">
        <v>90</v>
      </c>
      <c r="B263" s="109"/>
      <c r="C263" s="109"/>
      <c r="D263" s="109"/>
      <c r="E263" s="53" t="s">
        <v>91</v>
      </c>
    </row>
    <row r="264" spans="1:5" ht="15" customHeight="1" x14ac:dyDescent="0.25">
      <c r="A264" s="37"/>
      <c r="B264" s="53"/>
      <c r="C264" s="38"/>
      <c r="D264" s="38"/>
      <c r="E264" s="41"/>
    </row>
    <row r="265" spans="1:5" ht="15" customHeight="1" x14ac:dyDescent="0.2">
      <c r="A265" s="110"/>
      <c r="B265" s="62" t="s">
        <v>40</v>
      </c>
      <c r="C265" s="42" t="s">
        <v>41</v>
      </c>
      <c r="D265" s="84" t="s">
        <v>42</v>
      </c>
      <c r="E265" s="44" t="s">
        <v>43</v>
      </c>
    </row>
    <row r="266" spans="1:5" ht="15" customHeight="1" x14ac:dyDescent="0.2">
      <c r="A266" s="138"/>
      <c r="B266" s="144">
        <v>305</v>
      </c>
      <c r="C266" s="86"/>
      <c r="D266" s="75" t="s">
        <v>93</v>
      </c>
      <c r="E266" s="123">
        <v>46089</v>
      </c>
    </row>
    <row r="267" spans="1:5" ht="15" customHeight="1" x14ac:dyDescent="0.2">
      <c r="A267" s="141"/>
      <c r="B267" s="145"/>
      <c r="C267" s="50" t="s">
        <v>45</v>
      </c>
      <c r="D267" s="88"/>
      <c r="E267" s="89">
        <f>SUM(E266:E266)</f>
        <v>46089</v>
      </c>
    </row>
    <row r="268" spans="1:5" ht="15" customHeight="1" x14ac:dyDescent="0.2"/>
    <row r="269" spans="1:5" ht="15" customHeight="1" x14ac:dyDescent="0.2"/>
    <row r="270" spans="1:5" ht="15" customHeight="1" x14ac:dyDescent="0.25">
      <c r="A270" s="35" t="s">
        <v>208</v>
      </c>
    </row>
    <row r="271" spans="1:5" ht="15" customHeight="1" x14ac:dyDescent="0.2">
      <c r="A271" s="219" t="s">
        <v>35</v>
      </c>
      <c r="B271" s="219"/>
      <c r="C271" s="219"/>
      <c r="D271" s="219"/>
      <c r="E271" s="219"/>
    </row>
    <row r="272" spans="1:5" ht="15" customHeight="1" x14ac:dyDescent="0.2">
      <c r="A272" s="216" t="s">
        <v>209</v>
      </c>
      <c r="B272" s="216"/>
      <c r="C272" s="216"/>
      <c r="D272" s="216"/>
      <c r="E272" s="216"/>
    </row>
    <row r="273" spans="1:5" ht="15" customHeight="1" x14ac:dyDescent="0.2">
      <c r="A273" s="216"/>
      <c r="B273" s="216"/>
      <c r="C273" s="216"/>
      <c r="D273" s="216"/>
      <c r="E273" s="216"/>
    </row>
    <row r="274" spans="1:5" ht="15" customHeight="1" x14ac:dyDescent="0.2">
      <c r="A274" s="216"/>
      <c r="B274" s="216"/>
      <c r="C274" s="216"/>
      <c r="D274" s="216"/>
      <c r="E274" s="216"/>
    </row>
    <row r="275" spans="1:5" ht="15" customHeight="1" x14ac:dyDescent="0.2">
      <c r="A275" s="216"/>
      <c r="B275" s="216"/>
      <c r="C275" s="216"/>
      <c r="D275" s="216"/>
      <c r="E275" s="216"/>
    </row>
    <row r="276" spans="1:5" ht="15" customHeight="1" x14ac:dyDescent="0.2">
      <c r="A276" s="216"/>
      <c r="B276" s="216"/>
      <c r="C276" s="216"/>
      <c r="D276" s="216"/>
      <c r="E276" s="216"/>
    </row>
    <row r="277" spans="1:5" ht="15" customHeight="1" x14ac:dyDescent="0.2">
      <c r="A277" s="216"/>
      <c r="B277" s="216"/>
      <c r="C277" s="216"/>
      <c r="D277" s="216"/>
      <c r="E277" s="216"/>
    </row>
    <row r="278" spans="1:5" ht="15" customHeight="1" x14ac:dyDescent="0.2">
      <c r="A278" s="216"/>
      <c r="B278" s="216"/>
      <c r="C278" s="216"/>
      <c r="D278" s="216"/>
      <c r="E278" s="216"/>
    </row>
    <row r="279" spans="1:5" ht="15" customHeight="1" x14ac:dyDescent="0.2">
      <c r="A279" s="53" t="s">
        <v>97</v>
      </c>
    </row>
    <row r="280" spans="1:5" ht="15" customHeight="1" x14ac:dyDescent="0.25">
      <c r="A280" s="37" t="s">
        <v>1</v>
      </c>
      <c r="B280" s="38"/>
      <c r="C280" s="38"/>
      <c r="D280" s="38"/>
      <c r="E280" s="38"/>
    </row>
    <row r="281" spans="1:5" ht="15" customHeight="1" x14ac:dyDescent="0.2">
      <c r="A281" s="39" t="s">
        <v>38</v>
      </c>
      <c r="B281" s="38"/>
      <c r="C281" s="38"/>
      <c r="D281" s="38"/>
      <c r="E281" s="40" t="s">
        <v>39</v>
      </c>
    </row>
    <row r="282" spans="1:5" ht="15" customHeight="1" x14ac:dyDescent="0.25">
      <c r="A282" s="53"/>
      <c r="B282" s="37"/>
      <c r="C282" s="38"/>
      <c r="D282" s="38"/>
      <c r="E282" s="41"/>
    </row>
    <row r="283" spans="1:5" ht="15" customHeight="1" x14ac:dyDescent="0.2">
      <c r="B283" s="61"/>
      <c r="C283" s="42" t="s">
        <v>41</v>
      </c>
      <c r="D283" s="43" t="s">
        <v>42</v>
      </c>
      <c r="E283" s="44" t="s">
        <v>43</v>
      </c>
    </row>
    <row r="284" spans="1:5" ht="15" customHeight="1" x14ac:dyDescent="0.2">
      <c r="B284" s="138"/>
      <c r="C284" s="143">
        <v>6172</v>
      </c>
      <c r="D284" s="65" t="s">
        <v>98</v>
      </c>
      <c r="E284" s="123">
        <v>230414</v>
      </c>
    </row>
    <row r="285" spans="1:5" ht="15" customHeight="1" x14ac:dyDescent="0.2">
      <c r="B285" s="138"/>
      <c r="C285" s="50" t="s">
        <v>45</v>
      </c>
      <c r="D285" s="51"/>
      <c r="E285" s="52">
        <f>SUM(E284:E284)</f>
        <v>230414</v>
      </c>
    </row>
    <row r="286" spans="1:5" ht="15" customHeight="1" x14ac:dyDescent="0.2"/>
    <row r="287" spans="1:5" ht="15" customHeight="1" x14ac:dyDescent="0.25">
      <c r="A287" s="37" t="s">
        <v>16</v>
      </c>
      <c r="B287" s="38"/>
      <c r="C287" s="38"/>
      <c r="D287" s="38"/>
      <c r="E287" s="38"/>
    </row>
    <row r="288" spans="1:5" ht="15" customHeight="1" x14ac:dyDescent="0.2">
      <c r="A288" s="39" t="s">
        <v>90</v>
      </c>
      <c r="B288" s="109"/>
      <c r="C288" s="109"/>
      <c r="D288" s="109"/>
      <c r="E288" s="53" t="s">
        <v>91</v>
      </c>
    </row>
    <row r="289" spans="1:5" ht="15" customHeight="1" x14ac:dyDescent="0.25">
      <c r="A289" s="37"/>
      <c r="B289" s="53"/>
      <c r="C289" s="38"/>
      <c r="D289" s="38"/>
      <c r="E289" s="41"/>
    </row>
    <row r="290" spans="1:5" ht="15" customHeight="1" x14ac:dyDescent="0.2">
      <c r="A290" s="110"/>
      <c r="B290" s="62" t="s">
        <v>40</v>
      </c>
      <c r="C290" s="42" t="s">
        <v>41</v>
      </c>
      <c r="D290" s="84" t="s">
        <v>42</v>
      </c>
      <c r="E290" s="44" t="s">
        <v>43</v>
      </c>
    </row>
    <row r="291" spans="1:5" ht="15" customHeight="1" x14ac:dyDescent="0.2">
      <c r="A291" s="138"/>
      <c r="B291" s="144">
        <v>305</v>
      </c>
      <c r="C291" s="86"/>
      <c r="D291" s="75" t="s">
        <v>93</v>
      </c>
      <c r="E291" s="123">
        <v>230414</v>
      </c>
    </row>
    <row r="292" spans="1:5" ht="15" customHeight="1" x14ac:dyDescent="0.2">
      <c r="A292" s="141"/>
      <c r="B292" s="145"/>
      <c r="C292" s="50" t="s">
        <v>45</v>
      </c>
      <c r="D292" s="88"/>
      <c r="E292" s="89">
        <f>SUM(E291:E291)</f>
        <v>230414</v>
      </c>
    </row>
    <row r="293" spans="1:5" ht="15" customHeight="1" x14ac:dyDescent="0.2"/>
    <row r="294" spans="1:5" ht="15" customHeight="1" x14ac:dyDescent="0.2"/>
    <row r="295" spans="1:5" ht="15" customHeight="1" x14ac:dyDescent="0.25">
      <c r="A295" s="35" t="s">
        <v>210</v>
      </c>
    </row>
    <row r="296" spans="1:5" ht="15" customHeight="1" x14ac:dyDescent="0.2">
      <c r="A296" s="220" t="s">
        <v>85</v>
      </c>
      <c r="B296" s="220"/>
      <c r="C296" s="220"/>
      <c r="D296" s="220"/>
      <c r="E296" s="220"/>
    </row>
    <row r="297" spans="1:5" ht="15" customHeight="1" x14ac:dyDescent="0.2">
      <c r="A297" s="221" t="s">
        <v>211</v>
      </c>
      <c r="B297" s="221"/>
      <c r="C297" s="221"/>
      <c r="D297" s="221"/>
      <c r="E297" s="221"/>
    </row>
    <row r="298" spans="1:5" ht="15" customHeight="1" x14ac:dyDescent="0.2">
      <c r="A298" s="221"/>
      <c r="B298" s="221"/>
      <c r="C298" s="221"/>
      <c r="D298" s="221"/>
      <c r="E298" s="221"/>
    </row>
    <row r="299" spans="1:5" ht="15" customHeight="1" x14ac:dyDescent="0.2">
      <c r="A299" s="221"/>
      <c r="B299" s="221"/>
      <c r="C299" s="221"/>
      <c r="D299" s="221"/>
      <c r="E299" s="221"/>
    </row>
    <row r="300" spans="1:5" ht="15" customHeight="1" x14ac:dyDescent="0.2">
      <c r="A300" s="221"/>
      <c r="B300" s="221"/>
      <c r="C300" s="221"/>
      <c r="D300" s="221"/>
      <c r="E300" s="221"/>
    </row>
    <row r="301" spans="1:5" ht="15" customHeight="1" x14ac:dyDescent="0.2">
      <c r="A301" s="221"/>
      <c r="B301" s="221"/>
      <c r="C301" s="221"/>
      <c r="D301" s="221"/>
      <c r="E301" s="221"/>
    </row>
    <row r="302" spans="1:5" ht="15" customHeight="1" x14ac:dyDescent="0.2">
      <c r="A302" s="221"/>
      <c r="B302" s="221"/>
      <c r="C302" s="221"/>
      <c r="D302" s="221"/>
      <c r="E302" s="221"/>
    </row>
    <row r="303" spans="1:5" ht="15" customHeight="1" x14ac:dyDescent="0.2">
      <c r="A303" s="221"/>
      <c r="B303" s="221"/>
      <c r="C303" s="221"/>
      <c r="D303" s="221"/>
      <c r="E303" s="221"/>
    </row>
    <row r="304" spans="1:5" ht="15" customHeight="1" x14ac:dyDescent="0.2">
      <c r="A304" s="221"/>
      <c r="B304" s="221"/>
      <c r="C304" s="221"/>
      <c r="D304" s="221"/>
      <c r="E304" s="221"/>
    </row>
    <row r="305" spans="1:5" ht="15" customHeight="1" x14ac:dyDescent="0.2">
      <c r="A305" s="170"/>
      <c r="B305" s="170"/>
      <c r="C305" s="170"/>
      <c r="D305" s="170"/>
      <c r="E305" s="170"/>
    </row>
    <row r="306" spans="1:5" ht="15" customHeight="1" x14ac:dyDescent="0.25">
      <c r="A306" s="54" t="s">
        <v>1</v>
      </c>
      <c r="B306" s="38"/>
      <c r="C306" s="38"/>
      <c r="D306" s="38"/>
      <c r="E306" s="38"/>
    </row>
    <row r="307" spans="1:5" ht="15" customHeight="1" x14ac:dyDescent="0.2">
      <c r="A307" s="56" t="s">
        <v>53</v>
      </c>
      <c r="B307" s="38"/>
      <c r="C307" s="38"/>
      <c r="D307" s="38"/>
      <c r="E307" s="40" t="s">
        <v>54</v>
      </c>
    </row>
    <row r="308" spans="1:5" ht="15" customHeight="1" x14ac:dyDescent="0.25">
      <c r="A308" s="37"/>
      <c r="B308" s="53"/>
      <c r="C308" s="38"/>
      <c r="D308" s="38"/>
      <c r="E308" s="41"/>
    </row>
    <row r="309" spans="1:5" ht="15" customHeight="1" x14ac:dyDescent="0.2">
      <c r="A309" s="61"/>
      <c r="B309" s="110"/>
      <c r="C309" s="42" t="s">
        <v>41</v>
      </c>
      <c r="D309" s="43" t="s">
        <v>42</v>
      </c>
      <c r="E309" s="44" t="s">
        <v>43</v>
      </c>
    </row>
    <row r="310" spans="1:5" ht="15" customHeight="1" x14ac:dyDescent="0.2">
      <c r="A310" s="101"/>
      <c r="B310" s="121"/>
      <c r="C310" s="64">
        <v>6172</v>
      </c>
      <c r="D310" s="122" t="s">
        <v>87</v>
      </c>
      <c r="E310" s="123">
        <v>12006</v>
      </c>
    </row>
    <row r="311" spans="1:5" ht="15" customHeight="1" x14ac:dyDescent="0.2">
      <c r="A311" s="101"/>
      <c r="B311" s="124"/>
      <c r="C311" s="50" t="s">
        <v>45</v>
      </c>
      <c r="D311" s="51"/>
      <c r="E311" s="52">
        <f>SUM(E310:E310)</f>
        <v>12006</v>
      </c>
    </row>
    <row r="312" spans="1:5" ht="15" customHeight="1" x14ac:dyDescent="0.2">
      <c r="A312" s="187"/>
      <c r="B312" s="187"/>
      <c r="C312" s="187"/>
      <c r="D312" s="187"/>
      <c r="E312" s="187"/>
    </row>
    <row r="313" spans="1:5" ht="15" customHeight="1" x14ac:dyDescent="0.2">
      <c r="A313" s="187"/>
      <c r="B313" s="187"/>
      <c r="C313" s="187"/>
      <c r="D313" s="187"/>
      <c r="E313" s="187"/>
    </row>
    <row r="314" spans="1:5" ht="15" customHeight="1" x14ac:dyDescent="0.25">
      <c r="A314" s="37" t="s">
        <v>16</v>
      </c>
      <c r="B314" s="38"/>
      <c r="C314" s="38"/>
      <c r="D314" s="38"/>
      <c r="E314" s="38"/>
    </row>
    <row r="315" spans="1:5" ht="15" customHeight="1" x14ac:dyDescent="0.2">
      <c r="A315" s="56" t="s">
        <v>53</v>
      </c>
      <c r="B315" s="38"/>
      <c r="C315" s="38"/>
      <c r="D315" s="38"/>
      <c r="E315" s="40" t="s">
        <v>54</v>
      </c>
    </row>
    <row r="316" spans="1:5" ht="15" customHeight="1" x14ac:dyDescent="0.25">
      <c r="A316" s="37"/>
      <c r="B316" s="53"/>
      <c r="C316" s="38"/>
      <c r="D316" s="38"/>
      <c r="E316" s="41"/>
    </row>
    <row r="317" spans="1:5" ht="15" customHeight="1" x14ac:dyDescent="0.2">
      <c r="A317" s="110"/>
      <c r="B317" s="110"/>
      <c r="C317" s="42" t="s">
        <v>41</v>
      </c>
      <c r="D317" s="73" t="s">
        <v>48</v>
      </c>
      <c r="E317" s="44" t="s">
        <v>43</v>
      </c>
    </row>
    <row r="318" spans="1:5" ht="15" customHeight="1" x14ac:dyDescent="0.2">
      <c r="A318" s="138"/>
      <c r="B318" s="121"/>
      <c r="C318" s="139">
        <v>6409</v>
      </c>
      <c r="D318" s="65" t="s">
        <v>94</v>
      </c>
      <c r="E318" s="123">
        <v>12006</v>
      </c>
    </row>
    <row r="319" spans="1:5" ht="15" customHeight="1" x14ac:dyDescent="0.2">
      <c r="A319" s="141"/>
      <c r="B319" s="142"/>
      <c r="C319" s="50" t="s">
        <v>45</v>
      </c>
      <c r="D319" s="51"/>
      <c r="E319" s="52">
        <f>E318</f>
        <v>12006</v>
      </c>
    </row>
    <row r="320" spans="1:5" ht="15" customHeight="1" x14ac:dyDescent="0.2"/>
    <row r="321" spans="1:5" ht="15" customHeight="1" x14ac:dyDescent="0.2"/>
    <row r="322" spans="1:5" ht="15" customHeight="1" x14ac:dyDescent="0.2"/>
    <row r="323" spans="1:5" ht="15" customHeight="1" x14ac:dyDescent="0.25">
      <c r="A323" s="35" t="s">
        <v>212</v>
      </c>
    </row>
    <row r="324" spans="1:5" ht="15" customHeight="1" x14ac:dyDescent="0.2">
      <c r="A324" s="220" t="s">
        <v>213</v>
      </c>
      <c r="B324" s="220"/>
      <c r="C324" s="220"/>
      <c r="D324" s="220"/>
      <c r="E324" s="220"/>
    </row>
    <row r="325" spans="1:5" ht="15" customHeight="1" x14ac:dyDescent="0.2">
      <c r="A325" s="220"/>
      <c r="B325" s="220"/>
      <c r="C325" s="220"/>
      <c r="D325" s="220"/>
      <c r="E325" s="220"/>
    </row>
    <row r="326" spans="1:5" ht="15" customHeight="1" x14ac:dyDescent="0.2">
      <c r="A326" s="216" t="s">
        <v>214</v>
      </c>
      <c r="B326" s="216"/>
      <c r="C326" s="216"/>
      <c r="D326" s="216"/>
      <c r="E326" s="216"/>
    </row>
    <row r="327" spans="1:5" ht="15" customHeight="1" x14ac:dyDescent="0.2">
      <c r="A327" s="216"/>
      <c r="B327" s="216"/>
      <c r="C327" s="216"/>
      <c r="D327" s="216"/>
      <c r="E327" s="216"/>
    </row>
    <row r="328" spans="1:5" ht="15" customHeight="1" x14ac:dyDescent="0.2">
      <c r="A328" s="216"/>
      <c r="B328" s="216"/>
      <c r="C328" s="216"/>
      <c r="D328" s="216"/>
      <c r="E328" s="216"/>
    </row>
    <row r="329" spans="1:5" ht="15" customHeight="1" x14ac:dyDescent="0.2">
      <c r="A329" s="216"/>
      <c r="B329" s="216"/>
      <c r="C329" s="216"/>
      <c r="D329" s="216"/>
      <c r="E329" s="216"/>
    </row>
    <row r="330" spans="1:5" ht="15" customHeight="1" x14ac:dyDescent="0.2">
      <c r="A330" s="216"/>
      <c r="B330" s="216"/>
      <c r="C330" s="216"/>
      <c r="D330" s="216"/>
      <c r="E330" s="216"/>
    </row>
    <row r="331" spans="1:5" ht="15" customHeight="1" x14ac:dyDescent="0.2">
      <c r="A331" s="216"/>
      <c r="B331" s="216"/>
      <c r="C331" s="216"/>
      <c r="D331" s="216"/>
      <c r="E331" s="216"/>
    </row>
    <row r="332" spans="1:5" ht="15" customHeight="1" x14ac:dyDescent="0.2">
      <c r="A332" s="216"/>
      <c r="B332" s="216"/>
      <c r="C332" s="216"/>
      <c r="D332" s="216"/>
      <c r="E332" s="216"/>
    </row>
    <row r="333" spans="1:5" ht="15" customHeight="1" x14ac:dyDescent="0.2">
      <c r="A333" s="216"/>
      <c r="B333" s="216"/>
      <c r="C333" s="216"/>
      <c r="D333" s="216"/>
      <c r="E333" s="216"/>
    </row>
    <row r="334" spans="1:5" ht="15" customHeight="1" x14ac:dyDescent="0.2">
      <c r="A334" s="216"/>
      <c r="B334" s="216"/>
      <c r="C334" s="216"/>
      <c r="D334" s="216"/>
      <c r="E334" s="216"/>
    </row>
    <row r="335" spans="1:5" ht="15" customHeight="1" x14ac:dyDescent="0.2"/>
    <row r="336" spans="1:5" ht="15" customHeight="1" x14ac:dyDescent="0.25">
      <c r="A336" s="54" t="s">
        <v>16</v>
      </c>
      <c r="B336" s="55"/>
      <c r="C336" s="55"/>
      <c r="D336" s="55"/>
      <c r="E336" s="55"/>
    </row>
    <row r="337" spans="1:5" ht="15" customHeight="1" x14ac:dyDescent="0.2">
      <c r="A337" s="56" t="s">
        <v>38</v>
      </c>
      <c r="B337" s="55"/>
      <c r="C337" s="55"/>
      <c r="D337" s="55"/>
      <c r="E337" s="92" t="s">
        <v>39</v>
      </c>
    </row>
    <row r="338" spans="1:5" ht="15" customHeight="1" x14ac:dyDescent="0.25">
      <c r="A338" s="54"/>
      <c r="B338" s="134"/>
      <c r="C338" s="55"/>
      <c r="D338" s="55"/>
      <c r="E338" s="94"/>
    </row>
    <row r="339" spans="1:5" ht="15" customHeight="1" x14ac:dyDescent="0.2">
      <c r="B339" s="62" t="s">
        <v>40</v>
      </c>
      <c r="C339" s="62" t="s">
        <v>41</v>
      </c>
      <c r="D339" s="188" t="s">
        <v>48</v>
      </c>
      <c r="E339" s="44" t="s">
        <v>43</v>
      </c>
    </row>
    <row r="340" spans="1:5" ht="15" customHeight="1" x14ac:dyDescent="0.2">
      <c r="B340" s="189">
        <v>13307</v>
      </c>
      <c r="C340" s="190">
        <v>4324</v>
      </c>
      <c r="D340" s="191" t="s">
        <v>94</v>
      </c>
      <c r="E340" s="192">
        <f>-68400-20520</f>
        <v>-88920</v>
      </c>
    </row>
    <row r="341" spans="1:5" ht="15" customHeight="1" x14ac:dyDescent="0.2">
      <c r="B341" s="145"/>
      <c r="C341" s="77" t="s">
        <v>45</v>
      </c>
      <c r="D341" s="97"/>
      <c r="E341" s="98">
        <f>SUM(E340:E340)</f>
        <v>-88920</v>
      </c>
    </row>
    <row r="342" spans="1:5" ht="15" customHeight="1" x14ac:dyDescent="0.2"/>
    <row r="343" spans="1:5" ht="15" customHeight="1" x14ac:dyDescent="0.25">
      <c r="A343" s="37" t="s">
        <v>16</v>
      </c>
      <c r="B343" s="38"/>
      <c r="C343" s="38"/>
      <c r="D343" s="38"/>
      <c r="E343" s="38"/>
    </row>
    <row r="344" spans="1:5" ht="15" customHeight="1" x14ac:dyDescent="0.2">
      <c r="A344" s="39" t="s">
        <v>80</v>
      </c>
      <c r="B344" s="109"/>
      <c r="C344" s="109"/>
      <c r="D344" s="109"/>
      <c r="E344" s="109" t="s">
        <v>81</v>
      </c>
    </row>
    <row r="345" spans="1:5" ht="15" customHeight="1" x14ac:dyDescent="0.2">
      <c r="A345" s="109"/>
      <c r="B345" s="82"/>
      <c r="C345" s="38"/>
      <c r="D345" s="109"/>
      <c r="E345" s="83"/>
    </row>
    <row r="346" spans="1:5" ht="15" customHeight="1" x14ac:dyDescent="0.2">
      <c r="B346" s="62" t="s">
        <v>40</v>
      </c>
      <c r="C346" s="42" t="s">
        <v>41</v>
      </c>
      <c r="D346" s="84" t="s">
        <v>42</v>
      </c>
      <c r="E346" s="44" t="s">
        <v>43</v>
      </c>
    </row>
    <row r="347" spans="1:5" ht="15" customHeight="1" x14ac:dyDescent="0.2">
      <c r="B347" s="189">
        <v>13307</v>
      </c>
      <c r="C347" s="129"/>
      <c r="D347" s="75" t="s">
        <v>83</v>
      </c>
      <c r="E347" s="87">
        <v>20520</v>
      </c>
    </row>
    <row r="348" spans="1:5" ht="15" customHeight="1" x14ac:dyDescent="0.2">
      <c r="B348" s="145"/>
      <c r="C348" s="50" t="s">
        <v>45</v>
      </c>
      <c r="D348" s="88"/>
      <c r="E348" s="89">
        <f>SUM(E347:E347)</f>
        <v>20520</v>
      </c>
    </row>
    <row r="349" spans="1:5" ht="15" customHeight="1" x14ac:dyDescent="0.2">
      <c r="A349" s="109"/>
      <c r="B349" s="109"/>
      <c r="C349" s="109"/>
      <c r="D349" s="109"/>
      <c r="E349" s="109"/>
    </row>
    <row r="350" spans="1:5" ht="15" customHeight="1" x14ac:dyDescent="0.25">
      <c r="A350" s="37" t="s">
        <v>16</v>
      </c>
      <c r="B350" s="38"/>
      <c r="C350" s="38"/>
      <c r="D350" s="38"/>
      <c r="E350" s="38"/>
    </row>
    <row r="351" spans="1:5" ht="15" customHeight="1" x14ac:dyDescent="0.2">
      <c r="A351" s="39" t="s">
        <v>215</v>
      </c>
      <c r="B351" s="109"/>
      <c r="C351" s="109"/>
      <c r="D351" s="109"/>
      <c r="E351" s="109" t="s">
        <v>216</v>
      </c>
    </row>
    <row r="352" spans="1:5" ht="15" customHeight="1" x14ac:dyDescent="0.2">
      <c r="A352" s="109"/>
      <c r="B352" s="82"/>
      <c r="C352" s="38"/>
      <c r="D352" s="109"/>
      <c r="E352" s="83"/>
    </row>
    <row r="353" spans="1:5" ht="15" customHeight="1" x14ac:dyDescent="0.2">
      <c r="A353" s="61"/>
      <c r="B353" s="62" t="s">
        <v>40</v>
      </c>
      <c r="C353" s="42" t="s">
        <v>41</v>
      </c>
      <c r="D353" s="84" t="s">
        <v>42</v>
      </c>
      <c r="E353" s="44" t="s">
        <v>43</v>
      </c>
    </row>
    <row r="354" spans="1:5" ht="15" customHeight="1" x14ac:dyDescent="0.2">
      <c r="A354" s="193"/>
      <c r="B354" s="189">
        <v>13307</v>
      </c>
      <c r="C354" s="129"/>
      <c r="D354" s="75" t="s">
        <v>83</v>
      </c>
      <c r="E354" s="107">
        <v>68400</v>
      </c>
    </row>
    <row r="355" spans="1:5" ht="15" customHeight="1" x14ac:dyDescent="0.2">
      <c r="A355" s="194"/>
      <c r="B355" s="145"/>
      <c r="C355" s="50" t="s">
        <v>45</v>
      </c>
      <c r="D355" s="88"/>
      <c r="E355" s="89">
        <f>SUM(E354)</f>
        <v>68400</v>
      </c>
    </row>
    <row r="356" spans="1:5" ht="15" customHeight="1" x14ac:dyDescent="0.2"/>
    <row r="357" spans="1:5" ht="15" customHeight="1" x14ac:dyDescent="0.2"/>
    <row r="358" spans="1:5" ht="15" customHeight="1" x14ac:dyDescent="0.2"/>
    <row r="359" spans="1:5" ht="15" customHeight="1" x14ac:dyDescent="0.2"/>
    <row r="360" spans="1:5" ht="15" customHeight="1" x14ac:dyDescent="0.2"/>
    <row r="361" spans="1:5" ht="15" customHeight="1" x14ac:dyDescent="0.2"/>
    <row r="362" spans="1:5" ht="15" customHeight="1" x14ac:dyDescent="0.2"/>
    <row r="363" spans="1:5" ht="15" customHeight="1" x14ac:dyDescent="0.2"/>
    <row r="364" spans="1:5" ht="15" customHeight="1" x14ac:dyDescent="0.2"/>
    <row r="365" spans="1:5" ht="15" customHeight="1" x14ac:dyDescent="0.2"/>
    <row r="366" spans="1:5" ht="15" customHeight="1" x14ac:dyDescent="0.25">
      <c r="A366" s="35" t="s">
        <v>217</v>
      </c>
    </row>
    <row r="367" spans="1:5" ht="15" customHeight="1" x14ac:dyDescent="0.2">
      <c r="A367" s="223" t="s">
        <v>218</v>
      </c>
      <c r="B367" s="223"/>
      <c r="C367" s="223"/>
      <c r="D367" s="223"/>
      <c r="E367" s="223"/>
    </row>
    <row r="368" spans="1:5" ht="15" customHeight="1" x14ac:dyDescent="0.2">
      <c r="A368" s="223"/>
      <c r="B368" s="223"/>
      <c r="C368" s="223"/>
      <c r="D368" s="223"/>
      <c r="E368" s="223"/>
    </row>
    <row r="369" spans="1:5" ht="15" customHeight="1" x14ac:dyDescent="0.2">
      <c r="A369" s="216" t="s">
        <v>219</v>
      </c>
      <c r="B369" s="216"/>
      <c r="C369" s="216"/>
      <c r="D369" s="216"/>
      <c r="E369" s="216"/>
    </row>
    <row r="370" spans="1:5" ht="15" customHeight="1" x14ac:dyDescent="0.2">
      <c r="A370" s="216"/>
      <c r="B370" s="216"/>
      <c r="C370" s="216"/>
      <c r="D370" s="216"/>
      <c r="E370" s="216"/>
    </row>
    <row r="371" spans="1:5" ht="15" customHeight="1" x14ac:dyDescent="0.2">
      <c r="A371" s="216"/>
      <c r="B371" s="216"/>
      <c r="C371" s="216"/>
      <c r="D371" s="216"/>
      <c r="E371" s="216"/>
    </row>
    <row r="372" spans="1:5" ht="15" customHeight="1" x14ac:dyDescent="0.2">
      <c r="A372" s="216"/>
      <c r="B372" s="216"/>
      <c r="C372" s="216"/>
      <c r="D372" s="216"/>
      <c r="E372" s="216"/>
    </row>
    <row r="373" spans="1:5" ht="15" customHeight="1" x14ac:dyDescent="0.2">
      <c r="A373" s="216"/>
      <c r="B373" s="216"/>
      <c r="C373" s="216"/>
      <c r="D373" s="216"/>
      <c r="E373" s="216"/>
    </row>
    <row r="374" spans="1:5" ht="15" customHeight="1" x14ac:dyDescent="0.2">
      <c r="A374" s="216"/>
      <c r="B374" s="216"/>
      <c r="C374" s="216"/>
      <c r="D374" s="216"/>
      <c r="E374" s="216"/>
    </row>
    <row r="375" spans="1:5" ht="15" customHeight="1" x14ac:dyDescent="0.2">
      <c r="A375" s="216"/>
      <c r="B375" s="216"/>
      <c r="C375" s="216"/>
      <c r="D375" s="216"/>
      <c r="E375" s="216"/>
    </row>
    <row r="376" spans="1:5" ht="15" customHeight="1" x14ac:dyDescent="0.2">
      <c r="A376" s="216"/>
      <c r="B376" s="216"/>
      <c r="C376" s="216"/>
      <c r="D376" s="216"/>
      <c r="E376" s="216"/>
    </row>
    <row r="377" spans="1:5" ht="15" customHeight="1" x14ac:dyDescent="0.2"/>
    <row r="378" spans="1:5" ht="15" customHeight="1" x14ac:dyDescent="0.25">
      <c r="A378" s="54" t="s">
        <v>16</v>
      </c>
      <c r="B378" s="55"/>
      <c r="C378" s="55"/>
      <c r="D378" s="55"/>
      <c r="E378" s="55"/>
    </row>
    <row r="379" spans="1:5" ht="15" customHeight="1" x14ac:dyDescent="0.2">
      <c r="A379" s="56" t="s">
        <v>38</v>
      </c>
      <c r="B379" s="55"/>
      <c r="C379" s="55"/>
      <c r="D379" s="55"/>
      <c r="E379" s="92" t="s">
        <v>39</v>
      </c>
    </row>
    <row r="380" spans="1:5" ht="15" customHeight="1" x14ac:dyDescent="0.25">
      <c r="A380" s="54"/>
      <c r="B380" s="134"/>
      <c r="C380" s="55"/>
      <c r="D380" s="55"/>
      <c r="E380" s="94"/>
    </row>
    <row r="381" spans="1:5" ht="15" customHeight="1" x14ac:dyDescent="0.2">
      <c r="B381" s="62" t="s">
        <v>40</v>
      </c>
      <c r="C381" s="62" t="s">
        <v>41</v>
      </c>
      <c r="D381" s="188" t="s">
        <v>48</v>
      </c>
      <c r="E381" s="44" t="s">
        <v>43</v>
      </c>
    </row>
    <row r="382" spans="1:5" ht="15" customHeight="1" x14ac:dyDescent="0.2">
      <c r="B382" s="189">
        <v>13307</v>
      </c>
      <c r="C382" s="190">
        <v>4324</v>
      </c>
      <c r="D382" s="191" t="s">
        <v>94</v>
      </c>
      <c r="E382" s="192">
        <v>-500000</v>
      </c>
    </row>
    <row r="383" spans="1:5" ht="15" customHeight="1" x14ac:dyDescent="0.2">
      <c r="B383" s="145"/>
      <c r="C383" s="77" t="s">
        <v>45</v>
      </c>
      <c r="D383" s="97"/>
      <c r="E383" s="98">
        <f>SUM(E382:E382)</f>
        <v>-500000</v>
      </c>
    </row>
    <row r="384" spans="1:5" ht="15" customHeight="1" x14ac:dyDescent="0.2"/>
    <row r="385" spans="1:5" ht="15" customHeight="1" x14ac:dyDescent="0.25">
      <c r="A385" s="37" t="s">
        <v>16</v>
      </c>
      <c r="B385" s="80"/>
      <c r="C385" s="38"/>
      <c r="D385" s="38"/>
      <c r="E385" s="38"/>
    </row>
    <row r="386" spans="1:5" ht="15" customHeight="1" x14ac:dyDescent="0.2">
      <c r="A386" s="39" t="s">
        <v>80</v>
      </c>
      <c r="B386" s="72"/>
      <c r="C386" s="53"/>
      <c r="D386" s="53"/>
      <c r="E386" s="53" t="s">
        <v>81</v>
      </c>
    </row>
    <row r="387" spans="1:5" ht="15" customHeight="1" x14ac:dyDescent="0.2">
      <c r="A387" s="53"/>
      <c r="B387" s="195"/>
      <c r="C387" s="38"/>
      <c r="D387" s="53"/>
      <c r="E387" s="83"/>
    </row>
    <row r="388" spans="1:5" ht="15" customHeight="1" x14ac:dyDescent="0.2">
      <c r="B388" s="61"/>
      <c r="C388" s="42" t="s">
        <v>41</v>
      </c>
      <c r="D388" s="188" t="s">
        <v>48</v>
      </c>
      <c r="E388" s="42" t="s">
        <v>43</v>
      </c>
    </row>
    <row r="389" spans="1:5" ht="15" customHeight="1" x14ac:dyDescent="0.2">
      <c r="B389" s="124"/>
      <c r="C389" s="64">
        <v>4324</v>
      </c>
      <c r="D389" s="122" t="s">
        <v>163</v>
      </c>
      <c r="E389" s="107">
        <v>500000</v>
      </c>
    </row>
    <row r="390" spans="1:5" ht="15" customHeight="1" x14ac:dyDescent="0.2">
      <c r="B390" s="155"/>
      <c r="C390" s="50" t="s">
        <v>45</v>
      </c>
      <c r="D390" s="88"/>
      <c r="E390" s="89">
        <f>SUM(E389:E389)</f>
        <v>500000</v>
      </c>
    </row>
    <row r="391" spans="1:5" ht="15" customHeight="1" x14ac:dyDescent="0.2"/>
    <row r="392" spans="1:5" ht="15" customHeight="1" x14ac:dyDescent="0.2"/>
    <row r="393" spans="1:5" ht="15" customHeight="1" x14ac:dyDescent="0.25">
      <c r="A393" s="35" t="s">
        <v>220</v>
      </c>
    </row>
    <row r="394" spans="1:5" ht="15" customHeight="1" x14ac:dyDescent="0.2">
      <c r="A394" s="220" t="s">
        <v>221</v>
      </c>
      <c r="B394" s="220"/>
      <c r="C394" s="220"/>
      <c r="D394" s="220"/>
      <c r="E394" s="220"/>
    </row>
    <row r="395" spans="1:5" ht="15" customHeight="1" x14ac:dyDescent="0.2">
      <c r="A395" s="220"/>
      <c r="B395" s="220"/>
      <c r="C395" s="220"/>
      <c r="D395" s="220"/>
      <c r="E395" s="220"/>
    </row>
    <row r="396" spans="1:5" ht="15" customHeight="1" x14ac:dyDescent="0.2">
      <c r="A396" s="216" t="s">
        <v>222</v>
      </c>
      <c r="B396" s="216"/>
      <c r="C396" s="216"/>
      <c r="D396" s="216"/>
      <c r="E396" s="216"/>
    </row>
    <row r="397" spans="1:5" ht="15" customHeight="1" x14ac:dyDescent="0.2">
      <c r="A397" s="216"/>
      <c r="B397" s="216"/>
      <c r="C397" s="216"/>
      <c r="D397" s="216"/>
      <c r="E397" s="216"/>
    </row>
    <row r="398" spans="1:5" ht="15" customHeight="1" x14ac:dyDescent="0.2">
      <c r="A398" s="216"/>
      <c r="B398" s="216"/>
      <c r="C398" s="216"/>
      <c r="D398" s="216"/>
      <c r="E398" s="216"/>
    </row>
    <row r="399" spans="1:5" ht="15" customHeight="1" x14ac:dyDescent="0.2">
      <c r="A399" s="216"/>
      <c r="B399" s="216"/>
      <c r="C399" s="216"/>
      <c r="D399" s="216"/>
      <c r="E399" s="216"/>
    </row>
    <row r="400" spans="1:5" ht="15" customHeight="1" x14ac:dyDescent="0.2">
      <c r="A400" s="216"/>
      <c r="B400" s="216"/>
      <c r="C400" s="216"/>
      <c r="D400" s="216"/>
      <c r="E400" s="216"/>
    </row>
    <row r="401" spans="1:5" ht="15" customHeight="1" x14ac:dyDescent="0.2">
      <c r="A401" s="216"/>
      <c r="B401" s="216"/>
      <c r="C401" s="216"/>
      <c r="D401" s="216"/>
      <c r="E401" s="216"/>
    </row>
    <row r="402" spans="1:5" ht="15" customHeight="1" x14ac:dyDescent="0.2">
      <c r="A402" s="216"/>
      <c r="B402" s="216"/>
      <c r="C402" s="216"/>
      <c r="D402" s="216"/>
      <c r="E402" s="216"/>
    </row>
    <row r="403" spans="1:5" ht="15" customHeight="1" x14ac:dyDescent="0.2">
      <c r="A403" s="216"/>
      <c r="B403" s="216"/>
      <c r="C403" s="216"/>
      <c r="D403" s="216"/>
      <c r="E403" s="216"/>
    </row>
    <row r="404" spans="1:5" ht="15" customHeight="1" x14ac:dyDescent="0.2">
      <c r="A404" s="216"/>
      <c r="B404" s="216"/>
      <c r="C404" s="216"/>
      <c r="D404" s="216"/>
      <c r="E404" s="216"/>
    </row>
    <row r="405" spans="1:5" ht="15" customHeight="1" x14ac:dyDescent="0.2">
      <c r="A405" s="146"/>
      <c r="B405" s="146"/>
      <c r="C405" s="146"/>
      <c r="D405" s="146"/>
      <c r="E405" s="146"/>
    </row>
    <row r="406" spans="1:5" ht="15" customHeight="1" x14ac:dyDescent="0.25">
      <c r="A406" s="37" t="s">
        <v>16</v>
      </c>
      <c r="B406" s="38"/>
      <c r="C406" s="38"/>
      <c r="D406" s="38"/>
      <c r="E406" s="53"/>
    </row>
    <row r="407" spans="1:5" ht="15" customHeight="1" x14ac:dyDescent="0.2">
      <c r="A407" s="39" t="s">
        <v>38</v>
      </c>
      <c r="B407" s="38"/>
      <c r="C407" s="38"/>
      <c r="D407" s="38"/>
      <c r="E407" s="40" t="s">
        <v>39</v>
      </c>
    </row>
    <row r="408" spans="1:5" ht="15" customHeight="1" x14ac:dyDescent="0.2">
      <c r="A408" s="39"/>
      <c r="B408" s="53"/>
      <c r="C408" s="38"/>
      <c r="D408" s="38"/>
      <c r="E408" s="41"/>
    </row>
    <row r="409" spans="1:5" ht="15" customHeight="1" x14ac:dyDescent="0.2">
      <c r="A409" s="110"/>
      <c r="B409" s="110"/>
      <c r="C409" s="42" t="s">
        <v>41</v>
      </c>
      <c r="D409" s="73" t="s">
        <v>48</v>
      </c>
      <c r="E409" s="44" t="s">
        <v>43</v>
      </c>
    </row>
    <row r="410" spans="1:5" ht="15" customHeight="1" x14ac:dyDescent="0.2">
      <c r="A410" s="110"/>
      <c r="B410" s="110"/>
      <c r="C410" s="139">
        <v>6172</v>
      </c>
      <c r="D410" s="65" t="s">
        <v>82</v>
      </c>
      <c r="E410" s="123">
        <v>-900000</v>
      </c>
    </row>
    <row r="411" spans="1:5" ht="15" customHeight="1" x14ac:dyDescent="0.2">
      <c r="A411" s="124"/>
      <c r="B411" s="124"/>
      <c r="C411" s="50" t="s">
        <v>45</v>
      </c>
      <c r="D411" s="51"/>
      <c r="E411" s="52">
        <f>SUM(E410:E410)</f>
        <v>-900000</v>
      </c>
    </row>
    <row r="412" spans="1:5" ht="15" customHeight="1" x14ac:dyDescent="0.2">
      <c r="A412" s="58"/>
      <c r="B412" s="58"/>
      <c r="C412" s="58"/>
      <c r="D412" s="58"/>
      <c r="E412" s="58"/>
    </row>
    <row r="413" spans="1:5" ht="15" customHeight="1" x14ac:dyDescent="0.2">
      <c r="A413" s="58"/>
      <c r="B413" s="58"/>
      <c r="C413" s="58"/>
      <c r="D413" s="58"/>
      <c r="E413" s="58"/>
    </row>
    <row r="414" spans="1:5" ht="15" customHeight="1" x14ac:dyDescent="0.2">
      <c r="A414" s="58"/>
      <c r="B414" s="58"/>
      <c r="C414" s="58"/>
      <c r="D414" s="58"/>
      <c r="E414" s="58"/>
    </row>
    <row r="415" spans="1:5" ht="15" customHeight="1" x14ac:dyDescent="0.2">
      <c r="A415" s="58"/>
      <c r="B415" s="58"/>
      <c r="C415" s="58"/>
      <c r="D415" s="58"/>
      <c r="E415" s="58"/>
    </row>
    <row r="416" spans="1:5" ht="15" customHeight="1" x14ac:dyDescent="0.2">
      <c r="A416" s="58"/>
      <c r="B416" s="58"/>
      <c r="C416" s="58"/>
      <c r="D416" s="58"/>
      <c r="E416" s="58"/>
    </row>
    <row r="417" spans="1:5" ht="15" customHeight="1" x14ac:dyDescent="0.2">
      <c r="A417" s="58"/>
      <c r="B417" s="58"/>
      <c r="C417" s="58"/>
      <c r="D417" s="58"/>
      <c r="E417" s="58"/>
    </row>
    <row r="418" spans="1:5" ht="15" customHeight="1" x14ac:dyDescent="0.25">
      <c r="A418" s="54" t="s">
        <v>16</v>
      </c>
      <c r="B418" s="55"/>
      <c r="C418" s="55"/>
      <c r="D418" s="53"/>
      <c r="E418" s="53"/>
    </row>
    <row r="419" spans="1:5" ht="15" customHeight="1" x14ac:dyDescent="0.2">
      <c r="A419" s="91" t="s">
        <v>66</v>
      </c>
      <c r="B419" s="55"/>
      <c r="C419" s="55"/>
      <c r="D419" s="55"/>
      <c r="E419" s="92" t="s">
        <v>67</v>
      </c>
    </row>
    <row r="420" spans="1:5" ht="15" customHeight="1" x14ac:dyDescent="0.2">
      <c r="A420" s="58"/>
      <c r="B420" s="59"/>
      <c r="C420" s="55"/>
      <c r="D420" s="58"/>
      <c r="E420" s="60"/>
    </row>
    <row r="421" spans="1:5" ht="15" customHeight="1" x14ac:dyDescent="0.2">
      <c r="B421" s="42" t="s">
        <v>40</v>
      </c>
      <c r="C421" s="42" t="s">
        <v>41</v>
      </c>
      <c r="D421" s="43" t="s">
        <v>42</v>
      </c>
      <c r="E421" s="44" t="s">
        <v>43</v>
      </c>
    </row>
    <row r="422" spans="1:5" ht="15" customHeight="1" x14ac:dyDescent="0.2">
      <c r="B422" s="45">
        <v>303</v>
      </c>
      <c r="C422" s="64"/>
      <c r="D422" s="75" t="s">
        <v>93</v>
      </c>
      <c r="E422" s="123">
        <v>900000</v>
      </c>
    </row>
    <row r="423" spans="1:5" ht="15" customHeight="1" x14ac:dyDescent="0.2">
      <c r="B423" s="45"/>
      <c r="C423" s="50" t="s">
        <v>45</v>
      </c>
      <c r="D423" s="51"/>
      <c r="E423" s="52">
        <f>SUM(E422:E422)</f>
        <v>900000</v>
      </c>
    </row>
    <row r="424" spans="1:5" ht="15" customHeight="1" x14ac:dyDescent="0.2"/>
    <row r="425" spans="1:5" ht="15" customHeight="1" x14ac:dyDescent="0.2"/>
    <row r="426" spans="1:5" ht="15" customHeight="1" x14ac:dyDescent="0.25">
      <c r="A426" s="35" t="s">
        <v>223</v>
      </c>
    </row>
    <row r="427" spans="1:5" ht="15" customHeight="1" x14ac:dyDescent="0.2">
      <c r="A427" s="219" t="s">
        <v>224</v>
      </c>
      <c r="B427" s="219"/>
      <c r="C427" s="219"/>
      <c r="D427" s="219"/>
      <c r="E427" s="219"/>
    </row>
    <row r="428" spans="1:5" ht="15" customHeight="1" x14ac:dyDescent="0.2">
      <c r="A428" s="219"/>
      <c r="B428" s="219"/>
      <c r="C428" s="219"/>
      <c r="D428" s="219"/>
      <c r="E428" s="219"/>
    </row>
    <row r="429" spans="1:5" ht="15" customHeight="1" x14ac:dyDescent="0.2">
      <c r="A429" s="216" t="s">
        <v>225</v>
      </c>
      <c r="B429" s="216"/>
      <c r="C429" s="216"/>
      <c r="D429" s="216"/>
      <c r="E429" s="216"/>
    </row>
    <row r="430" spans="1:5" ht="15" customHeight="1" x14ac:dyDescent="0.2">
      <c r="A430" s="216"/>
      <c r="B430" s="216"/>
      <c r="C430" s="216"/>
      <c r="D430" s="216"/>
      <c r="E430" s="216"/>
    </row>
    <row r="431" spans="1:5" ht="15" customHeight="1" x14ac:dyDescent="0.2">
      <c r="A431" s="216"/>
      <c r="B431" s="216"/>
      <c r="C431" s="216"/>
      <c r="D431" s="216"/>
      <c r="E431" s="216"/>
    </row>
    <row r="432" spans="1:5" ht="15" customHeight="1" x14ac:dyDescent="0.2">
      <c r="A432" s="216"/>
      <c r="B432" s="216"/>
      <c r="C432" s="216"/>
      <c r="D432" s="216"/>
      <c r="E432" s="216"/>
    </row>
    <row r="433" spans="1:5" ht="15" customHeight="1" x14ac:dyDescent="0.2">
      <c r="A433" s="216"/>
      <c r="B433" s="216"/>
      <c r="C433" s="216"/>
      <c r="D433" s="216"/>
      <c r="E433" s="216"/>
    </row>
    <row r="434" spans="1:5" ht="15" customHeight="1" x14ac:dyDescent="0.2">
      <c r="A434" s="216"/>
      <c r="B434" s="216"/>
      <c r="C434" s="216"/>
      <c r="D434" s="216"/>
      <c r="E434" s="216"/>
    </row>
    <row r="435" spans="1:5" ht="15" customHeight="1" x14ac:dyDescent="0.2">
      <c r="A435" s="216"/>
      <c r="B435" s="216"/>
      <c r="C435" s="216"/>
      <c r="D435" s="216"/>
      <c r="E435" s="216"/>
    </row>
    <row r="436" spans="1:5" ht="15" customHeight="1" x14ac:dyDescent="0.2"/>
    <row r="437" spans="1:5" ht="15" customHeight="1" x14ac:dyDescent="0.25">
      <c r="A437" s="54" t="s">
        <v>16</v>
      </c>
      <c r="B437" s="38"/>
      <c r="C437" s="38"/>
      <c r="D437" s="38"/>
      <c r="E437" s="38"/>
    </row>
    <row r="438" spans="1:5" ht="15" customHeight="1" x14ac:dyDescent="0.2">
      <c r="A438" s="39" t="s">
        <v>38</v>
      </c>
      <c r="E438" t="s">
        <v>39</v>
      </c>
    </row>
    <row r="439" spans="1:5" ht="15" customHeight="1" x14ac:dyDescent="0.25">
      <c r="B439" s="37"/>
      <c r="C439" s="38"/>
      <c r="D439" s="38"/>
      <c r="E439" s="41"/>
    </row>
    <row r="440" spans="1:5" ht="15" customHeight="1" x14ac:dyDescent="0.2">
      <c r="A440" s="110"/>
      <c r="B440" s="110"/>
      <c r="C440" s="42" t="s">
        <v>41</v>
      </c>
      <c r="D440" s="43" t="s">
        <v>42</v>
      </c>
      <c r="E440" s="62" t="s">
        <v>43</v>
      </c>
    </row>
    <row r="441" spans="1:5" ht="15" customHeight="1" x14ac:dyDescent="0.2">
      <c r="A441" s="101"/>
      <c r="B441" s="125"/>
      <c r="C441" s="86">
        <v>6172</v>
      </c>
      <c r="D441" s="122" t="s">
        <v>107</v>
      </c>
      <c r="E441" s="96">
        <v>-2777.4</v>
      </c>
    </row>
    <row r="442" spans="1:5" ht="15" customHeight="1" x14ac:dyDescent="0.2">
      <c r="A442" s="101"/>
      <c r="B442" s="125"/>
      <c r="C442" s="77" t="s">
        <v>45</v>
      </c>
      <c r="D442" s="97"/>
      <c r="E442" s="98">
        <f>SUM(E441:E441)</f>
        <v>-2777.4</v>
      </c>
    </row>
    <row r="443" spans="1:5" ht="15" customHeight="1" x14ac:dyDescent="0.2"/>
    <row r="444" spans="1:5" ht="15" customHeight="1" x14ac:dyDescent="0.25">
      <c r="A444" s="54" t="s">
        <v>16</v>
      </c>
      <c r="B444" s="55"/>
      <c r="C444" s="55"/>
      <c r="D444" s="53"/>
      <c r="E444" s="53"/>
    </row>
    <row r="445" spans="1:5" ht="15" customHeight="1" x14ac:dyDescent="0.2">
      <c r="A445" s="56" t="s">
        <v>159</v>
      </c>
      <c r="B445" s="55"/>
      <c r="C445" s="55"/>
      <c r="D445" s="55"/>
      <c r="E445" s="92" t="s">
        <v>203</v>
      </c>
    </row>
    <row r="446" spans="1:5" ht="15" customHeight="1" x14ac:dyDescent="0.2">
      <c r="A446" s="58"/>
      <c r="B446" s="59"/>
      <c r="C446" s="55"/>
      <c r="D446" s="58"/>
      <c r="E446" s="60"/>
    </row>
    <row r="447" spans="1:5" ht="15" customHeight="1" x14ac:dyDescent="0.2">
      <c r="B447" s="110"/>
      <c r="C447" s="62" t="s">
        <v>41</v>
      </c>
      <c r="D447" s="73" t="s">
        <v>48</v>
      </c>
      <c r="E447" s="62" t="s">
        <v>43</v>
      </c>
    </row>
    <row r="448" spans="1:5" ht="15" customHeight="1" x14ac:dyDescent="0.2">
      <c r="B448" s="149"/>
      <c r="C448" s="86">
        <v>3123</v>
      </c>
      <c r="D448" s="65" t="s">
        <v>107</v>
      </c>
      <c r="E448" s="96">
        <f>154.32+2623.1</f>
        <v>2777.42</v>
      </c>
    </row>
    <row r="449" spans="1:5" ht="15" customHeight="1" x14ac:dyDescent="0.2">
      <c r="B449" s="66"/>
      <c r="C449" s="77" t="s">
        <v>45</v>
      </c>
      <c r="D449" s="78"/>
      <c r="E449" s="79">
        <f>SUM(E448:E448)</f>
        <v>2777.42</v>
      </c>
    </row>
    <row r="450" spans="1:5" ht="15" customHeight="1" x14ac:dyDescent="0.2"/>
    <row r="451" spans="1:5" ht="15" customHeight="1" x14ac:dyDescent="0.2"/>
    <row r="452" spans="1:5" ht="15" customHeight="1" x14ac:dyDescent="0.25">
      <c r="A452" s="35" t="s">
        <v>226</v>
      </c>
    </row>
    <row r="453" spans="1:5" ht="15" customHeight="1" x14ac:dyDescent="0.2">
      <c r="A453" s="219" t="s">
        <v>102</v>
      </c>
      <c r="B453" s="219"/>
      <c r="C453" s="219"/>
      <c r="D453" s="219"/>
      <c r="E453" s="219"/>
    </row>
    <row r="454" spans="1:5" ht="15" customHeight="1" x14ac:dyDescent="0.2">
      <c r="A454" s="219"/>
      <c r="B454" s="219"/>
      <c r="C454" s="219"/>
      <c r="D454" s="219"/>
      <c r="E454" s="219"/>
    </row>
    <row r="455" spans="1:5" ht="15" customHeight="1" x14ac:dyDescent="0.2">
      <c r="A455" s="216" t="s">
        <v>227</v>
      </c>
      <c r="B455" s="216"/>
      <c r="C455" s="216"/>
      <c r="D455" s="216"/>
      <c r="E455" s="216"/>
    </row>
    <row r="456" spans="1:5" ht="15" customHeight="1" x14ac:dyDescent="0.2">
      <c r="A456" s="216"/>
      <c r="B456" s="216"/>
      <c r="C456" s="216"/>
      <c r="D456" s="216"/>
      <c r="E456" s="216"/>
    </row>
    <row r="457" spans="1:5" ht="15" customHeight="1" x14ac:dyDescent="0.2">
      <c r="A457" s="216"/>
      <c r="B457" s="216"/>
      <c r="C457" s="216"/>
      <c r="D457" s="216"/>
      <c r="E457" s="216"/>
    </row>
    <row r="458" spans="1:5" ht="15" customHeight="1" x14ac:dyDescent="0.2">
      <c r="A458" s="216"/>
      <c r="B458" s="216"/>
      <c r="C458" s="216"/>
      <c r="D458" s="216"/>
      <c r="E458" s="216"/>
    </row>
    <row r="459" spans="1:5" ht="15" customHeight="1" x14ac:dyDescent="0.2">
      <c r="A459" s="216"/>
      <c r="B459" s="216"/>
      <c r="C459" s="216"/>
      <c r="D459" s="216"/>
      <c r="E459" s="216"/>
    </row>
    <row r="460" spans="1:5" ht="15" customHeight="1" x14ac:dyDescent="0.2">
      <c r="A460" s="216"/>
      <c r="B460" s="216"/>
      <c r="C460" s="216"/>
      <c r="D460" s="216"/>
      <c r="E460" s="216"/>
    </row>
    <row r="461" spans="1:5" ht="15" customHeight="1" x14ac:dyDescent="0.2">
      <c r="A461" s="146"/>
      <c r="B461" s="146"/>
      <c r="C461" s="146"/>
      <c r="D461" s="146"/>
      <c r="E461" s="146"/>
    </row>
    <row r="462" spans="1:5" ht="15" customHeight="1" x14ac:dyDescent="0.25">
      <c r="A462" s="54" t="s">
        <v>16</v>
      </c>
      <c r="B462" s="38"/>
      <c r="C462" s="38"/>
      <c r="D462" s="38"/>
      <c r="E462" s="38"/>
    </row>
    <row r="463" spans="1:5" ht="15" customHeight="1" x14ac:dyDescent="0.2">
      <c r="A463" s="39" t="s">
        <v>38</v>
      </c>
      <c r="E463" t="s">
        <v>39</v>
      </c>
    </row>
    <row r="464" spans="1:5" ht="15" customHeight="1" x14ac:dyDescent="0.25">
      <c r="B464" s="37"/>
      <c r="C464" s="38"/>
      <c r="D464" s="38"/>
      <c r="E464" s="41"/>
    </row>
    <row r="465" spans="1:5" ht="15" customHeight="1" x14ac:dyDescent="0.2">
      <c r="A465" s="110"/>
      <c r="B465" s="110"/>
      <c r="C465" s="42" t="s">
        <v>41</v>
      </c>
      <c r="D465" s="43" t="s">
        <v>42</v>
      </c>
      <c r="E465" s="62" t="s">
        <v>43</v>
      </c>
    </row>
    <row r="466" spans="1:5" ht="15" customHeight="1" x14ac:dyDescent="0.2">
      <c r="A466" s="101"/>
      <c r="B466" s="125"/>
      <c r="C466" s="86">
        <v>6172</v>
      </c>
      <c r="D466" s="122" t="s">
        <v>107</v>
      </c>
      <c r="E466" s="96">
        <v>-2483255.81</v>
      </c>
    </row>
    <row r="467" spans="1:5" ht="15" customHeight="1" x14ac:dyDescent="0.2">
      <c r="A467" s="101"/>
      <c r="B467" s="125"/>
      <c r="C467" s="77" t="s">
        <v>45</v>
      </c>
      <c r="D467" s="97"/>
      <c r="E467" s="98">
        <f>SUM(E466:E466)</f>
        <v>-2483255.81</v>
      </c>
    </row>
    <row r="468" spans="1:5" ht="15" customHeight="1" x14ac:dyDescent="0.2"/>
    <row r="469" spans="1:5" ht="15" customHeight="1" x14ac:dyDescent="0.2"/>
    <row r="470" spans="1:5" ht="15" customHeight="1" x14ac:dyDescent="0.25">
      <c r="A470" s="54" t="s">
        <v>16</v>
      </c>
      <c r="B470" s="55"/>
      <c r="C470" s="55"/>
      <c r="D470" s="53"/>
      <c r="E470" s="53"/>
    </row>
    <row r="471" spans="1:5" ht="15" customHeight="1" x14ac:dyDescent="0.2">
      <c r="A471" s="56" t="s">
        <v>104</v>
      </c>
      <c r="B471" s="38"/>
      <c r="C471" s="38"/>
      <c r="D471" s="38"/>
      <c r="E471" s="40" t="s">
        <v>118</v>
      </c>
    </row>
    <row r="472" spans="1:5" ht="15" customHeight="1" x14ac:dyDescent="0.2">
      <c r="A472" s="58"/>
      <c r="B472" s="59"/>
      <c r="C472" s="55"/>
      <c r="D472" s="58"/>
      <c r="E472" s="60"/>
    </row>
    <row r="473" spans="1:5" ht="15" customHeight="1" x14ac:dyDescent="0.2">
      <c r="B473" s="110"/>
      <c r="C473" s="62" t="s">
        <v>41</v>
      </c>
      <c r="D473" s="73" t="s">
        <v>48</v>
      </c>
      <c r="E473" s="62" t="s">
        <v>43</v>
      </c>
    </row>
    <row r="474" spans="1:5" ht="15" customHeight="1" x14ac:dyDescent="0.2">
      <c r="B474" s="149"/>
      <c r="C474" s="86">
        <v>2212</v>
      </c>
      <c r="D474" s="65" t="s">
        <v>107</v>
      </c>
      <c r="E474" s="96">
        <f>2345297.15+137958.66</f>
        <v>2483255.81</v>
      </c>
    </row>
    <row r="475" spans="1:5" ht="15" customHeight="1" x14ac:dyDescent="0.2">
      <c r="B475" s="66"/>
      <c r="C475" s="77" t="s">
        <v>45</v>
      </c>
      <c r="D475" s="78"/>
      <c r="E475" s="79">
        <f>SUM(E474:E474)</f>
        <v>2483255.81</v>
      </c>
    </row>
    <row r="476" spans="1:5" ht="15" customHeight="1" x14ac:dyDescent="0.2"/>
    <row r="477" spans="1:5" ht="15" customHeight="1" x14ac:dyDescent="0.2"/>
    <row r="478" spans="1:5" ht="15" customHeight="1" x14ac:dyDescent="0.25">
      <c r="A478" s="35" t="s">
        <v>228</v>
      </c>
    </row>
    <row r="479" spans="1:5" ht="15" customHeight="1" x14ac:dyDescent="0.2">
      <c r="A479" s="219" t="s">
        <v>102</v>
      </c>
      <c r="B479" s="219"/>
      <c r="C479" s="219"/>
      <c r="D479" s="219"/>
      <c r="E479" s="219"/>
    </row>
    <row r="480" spans="1:5" ht="15" customHeight="1" x14ac:dyDescent="0.2">
      <c r="A480" s="219"/>
      <c r="B480" s="219"/>
      <c r="C480" s="219"/>
      <c r="D480" s="219"/>
      <c r="E480" s="219"/>
    </row>
    <row r="481" spans="1:5" ht="15" customHeight="1" x14ac:dyDescent="0.2">
      <c r="A481" s="216" t="s">
        <v>229</v>
      </c>
      <c r="B481" s="216"/>
      <c r="C481" s="216"/>
      <c r="D481" s="216"/>
      <c r="E481" s="216"/>
    </row>
    <row r="482" spans="1:5" ht="15" customHeight="1" x14ac:dyDescent="0.2">
      <c r="A482" s="216"/>
      <c r="B482" s="216"/>
      <c r="C482" s="216"/>
      <c r="D482" s="216"/>
      <c r="E482" s="216"/>
    </row>
    <row r="483" spans="1:5" ht="15" customHeight="1" x14ac:dyDescent="0.2">
      <c r="A483" s="216"/>
      <c r="B483" s="216"/>
      <c r="C483" s="216"/>
      <c r="D483" s="216"/>
      <c r="E483" s="216"/>
    </row>
    <row r="484" spans="1:5" ht="15" customHeight="1" x14ac:dyDescent="0.2">
      <c r="A484" s="216"/>
      <c r="B484" s="216"/>
      <c r="C484" s="216"/>
      <c r="D484" s="216"/>
      <c r="E484" s="216"/>
    </row>
    <row r="485" spans="1:5" ht="15" customHeight="1" x14ac:dyDescent="0.2">
      <c r="A485" s="216"/>
      <c r="B485" s="216"/>
      <c r="C485" s="216"/>
      <c r="D485" s="216"/>
      <c r="E485" s="216"/>
    </row>
    <row r="486" spans="1:5" ht="15" customHeight="1" x14ac:dyDescent="0.2">
      <c r="A486" s="216"/>
      <c r="B486" s="216"/>
      <c r="C486" s="216"/>
      <c r="D486" s="216"/>
      <c r="E486" s="216"/>
    </row>
    <row r="487" spans="1:5" ht="15" customHeight="1" x14ac:dyDescent="0.2">
      <c r="A487" s="146"/>
      <c r="B487" s="146"/>
      <c r="C487" s="146"/>
      <c r="D487" s="146"/>
      <c r="E487" s="146"/>
    </row>
    <row r="488" spans="1:5" ht="15" customHeight="1" x14ac:dyDescent="0.25">
      <c r="A488" s="54" t="s">
        <v>16</v>
      </c>
      <c r="B488" s="38"/>
      <c r="C488" s="38"/>
      <c r="D488" s="38"/>
      <c r="E488" s="38"/>
    </row>
    <row r="489" spans="1:5" ht="15" customHeight="1" x14ac:dyDescent="0.2">
      <c r="A489" s="39" t="s">
        <v>38</v>
      </c>
      <c r="E489" t="s">
        <v>39</v>
      </c>
    </row>
    <row r="490" spans="1:5" ht="15" customHeight="1" x14ac:dyDescent="0.25">
      <c r="B490" s="37"/>
      <c r="C490" s="38"/>
      <c r="D490" s="38"/>
      <c r="E490" s="41"/>
    </row>
    <row r="491" spans="1:5" ht="15" customHeight="1" x14ac:dyDescent="0.2">
      <c r="A491" s="110"/>
      <c r="B491" s="110"/>
      <c r="C491" s="42" t="s">
        <v>41</v>
      </c>
      <c r="D491" s="43" t="s">
        <v>42</v>
      </c>
      <c r="E491" s="62" t="s">
        <v>43</v>
      </c>
    </row>
    <row r="492" spans="1:5" ht="15" customHeight="1" x14ac:dyDescent="0.2">
      <c r="A492" s="101"/>
      <c r="B492" s="125"/>
      <c r="C492" s="86">
        <v>6172</v>
      </c>
      <c r="D492" s="122" t="s">
        <v>107</v>
      </c>
      <c r="E492" s="96">
        <v>-11801945.550000001</v>
      </c>
    </row>
    <row r="493" spans="1:5" ht="15" customHeight="1" x14ac:dyDescent="0.2">
      <c r="A493" s="101"/>
      <c r="B493" s="125"/>
      <c r="C493" s="77" t="s">
        <v>45</v>
      </c>
      <c r="D493" s="97"/>
      <c r="E493" s="98">
        <f>SUM(E492:E492)</f>
        <v>-11801945.550000001</v>
      </c>
    </row>
    <row r="494" spans="1:5" ht="15" customHeight="1" x14ac:dyDescent="0.2"/>
    <row r="495" spans="1:5" ht="15" customHeight="1" x14ac:dyDescent="0.25">
      <c r="A495" s="54" t="s">
        <v>16</v>
      </c>
      <c r="B495" s="55"/>
      <c r="C495" s="55"/>
      <c r="D495" s="53"/>
      <c r="E495" s="53"/>
    </row>
    <row r="496" spans="1:5" ht="15" customHeight="1" x14ac:dyDescent="0.2">
      <c r="A496" s="56" t="s">
        <v>104</v>
      </c>
      <c r="B496" s="38"/>
      <c r="C496" s="38"/>
      <c r="D496" s="38"/>
      <c r="E496" s="40" t="s">
        <v>118</v>
      </c>
    </row>
    <row r="497" spans="1:5" ht="15" customHeight="1" x14ac:dyDescent="0.2">
      <c r="A497" s="58"/>
      <c r="B497" s="59"/>
      <c r="C497" s="55"/>
      <c r="D497" s="58"/>
      <c r="E497" s="60"/>
    </row>
    <row r="498" spans="1:5" ht="15" customHeight="1" x14ac:dyDescent="0.2">
      <c r="B498" s="110"/>
      <c r="C498" s="62" t="s">
        <v>41</v>
      </c>
      <c r="D498" s="73" t="s">
        <v>48</v>
      </c>
      <c r="E498" s="62" t="s">
        <v>43</v>
      </c>
    </row>
    <row r="499" spans="1:5" ht="15" customHeight="1" x14ac:dyDescent="0.2">
      <c r="B499" s="149"/>
      <c r="C499" s="86">
        <v>2212</v>
      </c>
      <c r="D499" s="65" t="s">
        <v>107</v>
      </c>
      <c r="E499" s="96">
        <f>11146281.91+655663.64</f>
        <v>11801945.550000001</v>
      </c>
    </row>
    <row r="500" spans="1:5" ht="15" customHeight="1" x14ac:dyDescent="0.2">
      <c r="B500" s="66"/>
      <c r="C500" s="77" t="s">
        <v>45</v>
      </c>
      <c r="D500" s="78"/>
      <c r="E500" s="79">
        <f>SUM(E499:E499)</f>
        <v>11801945.550000001</v>
      </c>
    </row>
    <row r="501" spans="1:5" ht="15" customHeight="1" x14ac:dyDescent="0.2"/>
    <row r="502" spans="1:5" ht="15" customHeight="1" x14ac:dyDescent="0.2"/>
    <row r="503" spans="1:5" ht="15" customHeight="1" x14ac:dyDescent="0.25">
      <c r="A503" s="35" t="s">
        <v>230</v>
      </c>
    </row>
    <row r="504" spans="1:5" ht="15" customHeight="1" x14ac:dyDescent="0.2">
      <c r="A504" s="219" t="s">
        <v>102</v>
      </c>
      <c r="B504" s="219"/>
      <c r="C504" s="219"/>
      <c r="D504" s="219"/>
      <c r="E504" s="219"/>
    </row>
    <row r="505" spans="1:5" ht="15" customHeight="1" x14ac:dyDescent="0.2">
      <c r="A505" s="219"/>
      <c r="B505" s="219"/>
      <c r="C505" s="219"/>
      <c r="D505" s="219"/>
      <c r="E505" s="219"/>
    </row>
    <row r="506" spans="1:5" ht="15" customHeight="1" x14ac:dyDescent="0.2">
      <c r="A506" s="216" t="s">
        <v>231</v>
      </c>
      <c r="B506" s="216"/>
      <c r="C506" s="216"/>
      <c r="D506" s="216"/>
      <c r="E506" s="216"/>
    </row>
    <row r="507" spans="1:5" ht="15" customHeight="1" x14ac:dyDescent="0.2">
      <c r="A507" s="216"/>
      <c r="B507" s="216"/>
      <c r="C507" s="216"/>
      <c r="D507" s="216"/>
      <c r="E507" s="216"/>
    </row>
    <row r="508" spans="1:5" ht="15" customHeight="1" x14ac:dyDescent="0.2">
      <c r="A508" s="216"/>
      <c r="B508" s="216"/>
      <c r="C508" s="216"/>
      <c r="D508" s="216"/>
      <c r="E508" s="216"/>
    </row>
    <row r="509" spans="1:5" ht="15" customHeight="1" x14ac:dyDescent="0.2">
      <c r="A509" s="216"/>
      <c r="B509" s="216"/>
      <c r="C509" s="216"/>
      <c r="D509" s="216"/>
      <c r="E509" s="216"/>
    </row>
    <row r="510" spans="1:5" ht="15" customHeight="1" x14ac:dyDescent="0.2">
      <c r="A510" s="216"/>
      <c r="B510" s="216"/>
      <c r="C510" s="216"/>
      <c r="D510" s="216"/>
      <c r="E510" s="216"/>
    </row>
    <row r="511" spans="1:5" ht="15" customHeight="1" x14ac:dyDescent="0.2">
      <c r="A511" s="216"/>
      <c r="B511" s="216"/>
      <c r="C511" s="216"/>
      <c r="D511" s="216"/>
      <c r="E511" s="216"/>
    </row>
    <row r="512" spans="1:5" ht="15" customHeight="1" x14ac:dyDescent="0.2"/>
    <row r="513" spans="1:5" ht="15" customHeight="1" x14ac:dyDescent="0.25">
      <c r="A513" s="54" t="s">
        <v>16</v>
      </c>
      <c r="B513" s="38"/>
      <c r="C513" s="38"/>
      <c r="D513" s="38"/>
      <c r="E513" s="38"/>
    </row>
    <row r="514" spans="1:5" ht="15" customHeight="1" x14ac:dyDescent="0.2">
      <c r="A514" s="39" t="s">
        <v>38</v>
      </c>
      <c r="E514" t="s">
        <v>39</v>
      </c>
    </row>
    <row r="515" spans="1:5" ht="15" customHeight="1" x14ac:dyDescent="0.25">
      <c r="B515" s="37"/>
      <c r="C515" s="38"/>
      <c r="D515" s="38"/>
      <c r="E515" s="41"/>
    </row>
    <row r="516" spans="1:5" ht="15" customHeight="1" x14ac:dyDescent="0.2">
      <c r="A516" s="110"/>
      <c r="B516" s="110"/>
      <c r="C516" s="42" t="s">
        <v>41</v>
      </c>
      <c r="D516" s="43" t="s">
        <v>42</v>
      </c>
      <c r="E516" s="62" t="s">
        <v>43</v>
      </c>
    </row>
    <row r="517" spans="1:5" ht="15" customHeight="1" x14ac:dyDescent="0.2">
      <c r="A517" s="101"/>
      <c r="B517" s="125"/>
      <c r="C517" s="86">
        <v>6172</v>
      </c>
      <c r="D517" s="122" t="s">
        <v>107</v>
      </c>
      <c r="E517" s="96">
        <v>-5312452.82</v>
      </c>
    </row>
    <row r="518" spans="1:5" ht="15" customHeight="1" x14ac:dyDescent="0.2">
      <c r="A518" s="101"/>
      <c r="B518" s="125"/>
      <c r="C518" s="77" t="s">
        <v>45</v>
      </c>
      <c r="D518" s="97"/>
      <c r="E518" s="98">
        <f>SUM(E517:E517)</f>
        <v>-5312452.82</v>
      </c>
    </row>
    <row r="519" spans="1:5" ht="15" customHeight="1" x14ac:dyDescent="0.2"/>
    <row r="520" spans="1:5" ht="15" customHeight="1" x14ac:dyDescent="0.2"/>
    <row r="521" spans="1:5" ht="15" customHeight="1" x14ac:dyDescent="0.25">
      <c r="A521" s="54" t="s">
        <v>16</v>
      </c>
      <c r="B521" s="55"/>
      <c r="C521" s="55"/>
      <c r="D521" s="53"/>
      <c r="E521" s="53"/>
    </row>
    <row r="522" spans="1:5" ht="15" customHeight="1" x14ac:dyDescent="0.2">
      <c r="A522" s="56" t="s">
        <v>104</v>
      </c>
      <c r="B522" s="38"/>
      <c r="C522" s="38"/>
      <c r="D522" s="38"/>
      <c r="E522" s="40" t="s">
        <v>118</v>
      </c>
    </row>
    <row r="523" spans="1:5" ht="15" customHeight="1" x14ac:dyDescent="0.2">
      <c r="A523" s="58"/>
      <c r="B523" s="59"/>
      <c r="C523" s="55"/>
      <c r="D523" s="58"/>
      <c r="E523" s="60"/>
    </row>
    <row r="524" spans="1:5" ht="15" customHeight="1" x14ac:dyDescent="0.2">
      <c r="B524" s="110"/>
      <c r="C524" s="62" t="s">
        <v>41</v>
      </c>
      <c r="D524" s="73" t="s">
        <v>48</v>
      </c>
      <c r="E524" s="62" t="s">
        <v>43</v>
      </c>
    </row>
    <row r="525" spans="1:5" ht="15" customHeight="1" x14ac:dyDescent="0.2">
      <c r="B525" s="149"/>
      <c r="C525" s="86">
        <v>2212</v>
      </c>
      <c r="D525" s="65" t="s">
        <v>107</v>
      </c>
      <c r="E525" s="96">
        <f>5017316.55+295136.27</f>
        <v>5312452.82</v>
      </c>
    </row>
    <row r="526" spans="1:5" ht="15" customHeight="1" x14ac:dyDescent="0.2">
      <c r="B526" s="66"/>
      <c r="C526" s="77" t="s">
        <v>45</v>
      </c>
      <c r="D526" s="78"/>
      <c r="E526" s="79">
        <f>SUM(E525:E525)</f>
        <v>5312452.82</v>
      </c>
    </row>
    <row r="527" spans="1:5" ht="15" customHeight="1" x14ac:dyDescent="0.2"/>
    <row r="528" spans="1:5" ht="15" customHeight="1" x14ac:dyDescent="0.2"/>
    <row r="529" spans="1:5" ht="15" customHeight="1" x14ac:dyDescent="0.25">
      <c r="A529" s="35" t="s">
        <v>232</v>
      </c>
    </row>
    <row r="530" spans="1:5" ht="15" customHeight="1" x14ac:dyDescent="0.2">
      <c r="A530" s="219" t="s">
        <v>102</v>
      </c>
      <c r="B530" s="219"/>
      <c r="C530" s="219"/>
      <c r="D530" s="219"/>
      <c r="E530" s="219"/>
    </row>
    <row r="531" spans="1:5" ht="15" customHeight="1" x14ac:dyDescent="0.2">
      <c r="A531" s="219"/>
      <c r="B531" s="219"/>
      <c r="C531" s="219"/>
      <c r="D531" s="219"/>
      <c r="E531" s="219"/>
    </row>
    <row r="532" spans="1:5" ht="15" customHeight="1" x14ac:dyDescent="0.2">
      <c r="A532" s="216" t="s">
        <v>233</v>
      </c>
      <c r="B532" s="216"/>
      <c r="C532" s="216"/>
      <c r="D532" s="216"/>
      <c r="E532" s="216"/>
    </row>
    <row r="533" spans="1:5" ht="15" customHeight="1" x14ac:dyDescent="0.2">
      <c r="A533" s="216"/>
      <c r="B533" s="216"/>
      <c r="C533" s="216"/>
      <c r="D533" s="216"/>
      <c r="E533" s="216"/>
    </row>
    <row r="534" spans="1:5" ht="15" customHeight="1" x14ac:dyDescent="0.2">
      <c r="A534" s="216"/>
      <c r="B534" s="216"/>
      <c r="C534" s="216"/>
      <c r="D534" s="216"/>
      <c r="E534" s="216"/>
    </row>
    <row r="535" spans="1:5" ht="15" customHeight="1" x14ac:dyDescent="0.2">
      <c r="A535" s="216"/>
      <c r="B535" s="216"/>
      <c r="C535" s="216"/>
      <c r="D535" s="216"/>
      <c r="E535" s="216"/>
    </row>
    <row r="536" spans="1:5" ht="15" customHeight="1" x14ac:dyDescent="0.2">
      <c r="A536" s="216"/>
      <c r="B536" s="216"/>
      <c r="C536" s="216"/>
      <c r="D536" s="216"/>
      <c r="E536" s="216"/>
    </row>
    <row r="537" spans="1:5" ht="15" customHeight="1" x14ac:dyDescent="0.2">
      <c r="A537" s="216"/>
      <c r="B537" s="216"/>
      <c r="C537" s="216"/>
      <c r="D537" s="216"/>
      <c r="E537" s="216"/>
    </row>
    <row r="538" spans="1:5" ht="15" customHeight="1" x14ac:dyDescent="0.2">
      <c r="A538" s="216"/>
      <c r="B538" s="216"/>
      <c r="C538" s="216"/>
      <c r="D538" s="216"/>
      <c r="E538" s="216"/>
    </row>
    <row r="539" spans="1:5" ht="15" customHeight="1" x14ac:dyDescent="0.2"/>
    <row r="540" spans="1:5" ht="15" customHeight="1" x14ac:dyDescent="0.25">
      <c r="A540" s="54" t="s">
        <v>16</v>
      </c>
      <c r="B540" s="38"/>
      <c r="C540" s="38"/>
      <c r="D540" s="38"/>
      <c r="E540" s="38"/>
    </row>
    <row r="541" spans="1:5" ht="15" customHeight="1" x14ac:dyDescent="0.2">
      <c r="A541" s="39" t="s">
        <v>38</v>
      </c>
      <c r="E541" t="s">
        <v>39</v>
      </c>
    </row>
    <row r="542" spans="1:5" ht="15" customHeight="1" x14ac:dyDescent="0.25">
      <c r="B542" s="37"/>
      <c r="C542" s="38"/>
      <c r="D542" s="38"/>
      <c r="E542" s="41"/>
    </row>
    <row r="543" spans="1:5" ht="15" customHeight="1" x14ac:dyDescent="0.2">
      <c r="A543" s="110"/>
      <c r="B543" s="110"/>
      <c r="C543" s="42" t="s">
        <v>41</v>
      </c>
      <c r="D543" s="43" t="s">
        <v>42</v>
      </c>
      <c r="E543" s="62" t="s">
        <v>43</v>
      </c>
    </row>
    <row r="544" spans="1:5" ht="15" customHeight="1" x14ac:dyDescent="0.2">
      <c r="A544" s="101"/>
      <c r="B544" s="125"/>
      <c r="C544" s="86">
        <v>6172</v>
      </c>
      <c r="D544" s="122" t="s">
        <v>107</v>
      </c>
      <c r="E544" s="96">
        <v>-253962.57</v>
      </c>
    </row>
    <row r="545" spans="1:5" ht="15" customHeight="1" x14ac:dyDescent="0.2">
      <c r="A545" s="101"/>
      <c r="B545" s="125"/>
      <c r="C545" s="77" t="s">
        <v>45</v>
      </c>
      <c r="D545" s="97"/>
      <c r="E545" s="98">
        <f>SUM(E544:E544)</f>
        <v>-253962.57</v>
      </c>
    </row>
    <row r="546" spans="1:5" ht="15" customHeight="1" x14ac:dyDescent="0.2"/>
    <row r="547" spans="1:5" ht="15" customHeight="1" x14ac:dyDescent="0.25">
      <c r="A547" s="54" t="s">
        <v>16</v>
      </c>
      <c r="B547" s="55"/>
      <c r="C547" s="55"/>
      <c r="D547" s="53"/>
      <c r="E547" s="53"/>
    </row>
    <row r="548" spans="1:5" ht="15" customHeight="1" x14ac:dyDescent="0.2">
      <c r="A548" s="56" t="s">
        <v>104</v>
      </c>
      <c r="B548" s="38"/>
      <c r="C548" s="38"/>
      <c r="D548" s="38"/>
      <c r="E548" s="40" t="s">
        <v>234</v>
      </c>
    </row>
    <row r="549" spans="1:5" ht="15" customHeight="1" x14ac:dyDescent="0.2">
      <c r="A549" s="58"/>
      <c r="B549" s="59"/>
      <c r="C549" s="55"/>
      <c r="D549" s="58"/>
      <c r="E549" s="60"/>
    </row>
    <row r="550" spans="1:5" ht="15" customHeight="1" x14ac:dyDescent="0.2">
      <c r="B550" s="110"/>
      <c r="C550" s="62" t="s">
        <v>41</v>
      </c>
      <c r="D550" s="73" t="s">
        <v>48</v>
      </c>
      <c r="E550" s="62" t="s">
        <v>43</v>
      </c>
    </row>
    <row r="551" spans="1:5" ht="15" customHeight="1" x14ac:dyDescent="0.2">
      <c r="B551" s="149"/>
      <c r="C551" s="86">
        <v>4357</v>
      </c>
      <c r="D551" s="65" t="s">
        <v>107</v>
      </c>
      <c r="E551" s="96">
        <f>239853.54+14109.03</f>
        <v>253962.57</v>
      </c>
    </row>
    <row r="552" spans="1:5" ht="15" customHeight="1" x14ac:dyDescent="0.2">
      <c r="B552" s="66"/>
      <c r="C552" s="77" t="s">
        <v>45</v>
      </c>
      <c r="D552" s="78"/>
      <c r="E552" s="79">
        <f>SUM(E551:E551)</f>
        <v>253962.57</v>
      </c>
    </row>
    <row r="553" spans="1:5" ht="15" customHeight="1" x14ac:dyDescent="0.2"/>
    <row r="554" spans="1:5" ht="15" customHeight="1" x14ac:dyDescent="0.2"/>
    <row r="555" spans="1:5" ht="15" customHeight="1" x14ac:dyDescent="0.25">
      <c r="A555" s="35" t="s">
        <v>235</v>
      </c>
    </row>
    <row r="556" spans="1:5" ht="15" customHeight="1" x14ac:dyDescent="0.2">
      <c r="A556" s="219" t="s">
        <v>102</v>
      </c>
      <c r="B556" s="219"/>
      <c r="C556" s="219"/>
      <c r="D556" s="219"/>
      <c r="E556" s="219"/>
    </row>
    <row r="557" spans="1:5" ht="15" customHeight="1" x14ac:dyDescent="0.2">
      <c r="A557" s="219"/>
      <c r="B557" s="219"/>
      <c r="C557" s="219"/>
      <c r="D557" s="219"/>
      <c r="E557" s="219"/>
    </row>
    <row r="558" spans="1:5" ht="15" customHeight="1" x14ac:dyDescent="0.2">
      <c r="A558" s="216" t="s">
        <v>236</v>
      </c>
      <c r="B558" s="216"/>
      <c r="C558" s="216"/>
      <c r="D558" s="216"/>
      <c r="E558" s="216"/>
    </row>
    <row r="559" spans="1:5" ht="15" customHeight="1" x14ac:dyDescent="0.2">
      <c r="A559" s="216"/>
      <c r="B559" s="216"/>
      <c r="C559" s="216"/>
      <c r="D559" s="216"/>
      <c r="E559" s="216"/>
    </row>
    <row r="560" spans="1:5" ht="15" customHeight="1" x14ac:dyDescent="0.2">
      <c r="A560" s="216"/>
      <c r="B560" s="216"/>
      <c r="C560" s="216"/>
      <c r="D560" s="216"/>
      <c r="E560" s="216"/>
    </row>
    <row r="561" spans="1:5" ht="15" customHeight="1" x14ac:dyDescent="0.2">
      <c r="A561" s="216"/>
      <c r="B561" s="216"/>
      <c r="C561" s="216"/>
      <c r="D561" s="216"/>
      <c r="E561" s="216"/>
    </row>
    <row r="562" spans="1:5" ht="15" customHeight="1" x14ac:dyDescent="0.2">
      <c r="A562" s="216"/>
      <c r="B562" s="216"/>
      <c r="C562" s="216"/>
      <c r="D562" s="216"/>
      <c r="E562" s="216"/>
    </row>
    <row r="563" spans="1:5" ht="15" customHeight="1" x14ac:dyDescent="0.2">
      <c r="A563" s="216"/>
      <c r="B563" s="216"/>
      <c r="C563" s="216"/>
      <c r="D563" s="216"/>
      <c r="E563" s="216"/>
    </row>
    <row r="564" spans="1:5" ht="15" customHeight="1" x14ac:dyDescent="0.2">
      <c r="A564" s="216"/>
      <c r="B564" s="216"/>
      <c r="C564" s="216"/>
      <c r="D564" s="216"/>
      <c r="E564" s="216"/>
    </row>
    <row r="565" spans="1:5" ht="15" customHeight="1" x14ac:dyDescent="0.2"/>
    <row r="566" spans="1:5" ht="15" customHeight="1" x14ac:dyDescent="0.25">
      <c r="A566" s="54" t="s">
        <v>16</v>
      </c>
      <c r="B566" s="38"/>
      <c r="C566" s="38"/>
      <c r="D566" s="38"/>
      <c r="E566" s="38"/>
    </row>
    <row r="567" spans="1:5" ht="15" customHeight="1" x14ac:dyDescent="0.2">
      <c r="A567" s="39" t="s">
        <v>38</v>
      </c>
      <c r="E567" t="s">
        <v>39</v>
      </c>
    </row>
    <row r="568" spans="1:5" ht="15" customHeight="1" x14ac:dyDescent="0.25">
      <c r="B568" s="37"/>
      <c r="C568" s="38"/>
      <c r="D568" s="38"/>
      <c r="E568" s="41"/>
    </row>
    <row r="569" spans="1:5" ht="15" customHeight="1" x14ac:dyDescent="0.2">
      <c r="A569" s="110"/>
      <c r="B569" s="110"/>
      <c r="C569" s="42" t="s">
        <v>41</v>
      </c>
      <c r="D569" s="43" t="s">
        <v>42</v>
      </c>
      <c r="E569" s="62" t="s">
        <v>43</v>
      </c>
    </row>
    <row r="570" spans="1:5" ht="15" customHeight="1" x14ac:dyDescent="0.2">
      <c r="A570" s="101"/>
      <c r="B570" s="125"/>
      <c r="C570" s="86">
        <v>6172</v>
      </c>
      <c r="D570" s="122" t="s">
        <v>107</v>
      </c>
      <c r="E570" s="96">
        <v>-130000</v>
      </c>
    </row>
    <row r="571" spans="1:5" ht="15" customHeight="1" x14ac:dyDescent="0.2">
      <c r="A571" s="101"/>
      <c r="B571" s="125"/>
      <c r="C571" s="77" t="s">
        <v>45</v>
      </c>
      <c r="D571" s="97"/>
      <c r="E571" s="98">
        <f>SUM(E570:E570)</f>
        <v>-130000</v>
      </c>
    </row>
    <row r="572" spans="1:5" ht="15" customHeight="1" x14ac:dyDescent="0.2"/>
    <row r="573" spans="1:5" ht="15" customHeight="1" x14ac:dyDescent="0.25">
      <c r="A573" s="54" t="s">
        <v>16</v>
      </c>
      <c r="B573" s="55"/>
      <c r="C573" s="55"/>
      <c r="D573" s="53"/>
      <c r="E573" s="53"/>
    </row>
    <row r="574" spans="1:5" ht="15" customHeight="1" x14ac:dyDescent="0.2">
      <c r="A574" s="56" t="s">
        <v>104</v>
      </c>
      <c r="B574" s="38"/>
      <c r="C574" s="38"/>
      <c r="D574" s="38"/>
      <c r="E574" s="40" t="s">
        <v>234</v>
      </c>
    </row>
    <row r="575" spans="1:5" ht="15" customHeight="1" x14ac:dyDescent="0.2">
      <c r="A575" s="58"/>
      <c r="B575" s="59"/>
      <c r="C575" s="55"/>
      <c r="D575" s="58"/>
      <c r="E575" s="60"/>
    </row>
    <row r="576" spans="1:5" ht="15" customHeight="1" x14ac:dyDescent="0.2">
      <c r="B576" s="110"/>
      <c r="C576" s="62" t="s">
        <v>41</v>
      </c>
      <c r="D576" s="73" t="s">
        <v>48</v>
      </c>
      <c r="E576" s="62" t="s">
        <v>43</v>
      </c>
    </row>
    <row r="577" spans="1:5" ht="15" customHeight="1" x14ac:dyDescent="0.2">
      <c r="B577" s="149"/>
      <c r="C577" s="86">
        <v>3522</v>
      </c>
      <c r="D577" s="65" t="s">
        <v>107</v>
      </c>
      <c r="E577" s="96">
        <f>123809.52+6190.48</f>
        <v>130000</v>
      </c>
    </row>
    <row r="578" spans="1:5" ht="15" customHeight="1" x14ac:dyDescent="0.2">
      <c r="B578" s="66"/>
      <c r="C578" s="77" t="s">
        <v>45</v>
      </c>
      <c r="D578" s="78"/>
      <c r="E578" s="79">
        <f>SUM(E577:E577)</f>
        <v>130000</v>
      </c>
    </row>
    <row r="579" spans="1:5" ht="15" customHeight="1" x14ac:dyDescent="0.2"/>
    <row r="580" spans="1:5" ht="15" customHeight="1" x14ac:dyDescent="0.2"/>
    <row r="581" spans="1:5" ht="15" customHeight="1" x14ac:dyDescent="0.25">
      <c r="A581" s="35" t="s">
        <v>237</v>
      </c>
    </row>
    <row r="582" spans="1:5" ht="15" customHeight="1" x14ac:dyDescent="0.2">
      <c r="A582" s="219" t="s">
        <v>102</v>
      </c>
      <c r="B582" s="219"/>
      <c r="C582" s="219"/>
      <c r="D582" s="219"/>
      <c r="E582" s="219"/>
    </row>
    <row r="583" spans="1:5" ht="15" customHeight="1" x14ac:dyDescent="0.2">
      <c r="A583" s="219"/>
      <c r="B583" s="219"/>
      <c r="C583" s="219"/>
      <c r="D583" s="219"/>
      <c r="E583" s="219"/>
    </row>
    <row r="584" spans="1:5" ht="15" customHeight="1" x14ac:dyDescent="0.2">
      <c r="A584" s="216" t="s">
        <v>238</v>
      </c>
      <c r="B584" s="216"/>
      <c r="C584" s="216"/>
      <c r="D584" s="216"/>
      <c r="E584" s="216"/>
    </row>
    <row r="585" spans="1:5" ht="15" customHeight="1" x14ac:dyDescent="0.2">
      <c r="A585" s="216"/>
      <c r="B585" s="216"/>
      <c r="C585" s="216"/>
      <c r="D585" s="216"/>
      <c r="E585" s="216"/>
    </row>
    <row r="586" spans="1:5" ht="15" customHeight="1" x14ac:dyDescent="0.2">
      <c r="A586" s="216"/>
      <c r="B586" s="216"/>
      <c r="C586" s="216"/>
      <c r="D586" s="216"/>
      <c r="E586" s="216"/>
    </row>
    <row r="587" spans="1:5" ht="15" customHeight="1" x14ac:dyDescent="0.2">
      <c r="A587" s="216"/>
      <c r="B587" s="216"/>
      <c r="C587" s="216"/>
      <c r="D587" s="216"/>
      <c r="E587" s="216"/>
    </row>
    <row r="588" spans="1:5" ht="15" customHeight="1" x14ac:dyDescent="0.2">
      <c r="A588" s="216"/>
      <c r="B588" s="216"/>
      <c r="C588" s="216"/>
      <c r="D588" s="216"/>
      <c r="E588" s="216"/>
    </row>
    <row r="589" spans="1:5" ht="15" customHeight="1" x14ac:dyDescent="0.2">
      <c r="A589" s="216"/>
      <c r="B589" s="216"/>
      <c r="C589" s="216"/>
      <c r="D589" s="216"/>
      <c r="E589" s="216"/>
    </row>
    <row r="590" spans="1:5" ht="15" customHeight="1" x14ac:dyDescent="0.2">
      <c r="A590" s="216"/>
      <c r="B590" s="216"/>
      <c r="C590" s="216"/>
      <c r="D590" s="216"/>
      <c r="E590" s="216"/>
    </row>
    <row r="591" spans="1:5" ht="15" customHeight="1" x14ac:dyDescent="0.2"/>
    <row r="592" spans="1:5" ht="15" customHeight="1" x14ac:dyDescent="0.25">
      <c r="A592" s="54" t="s">
        <v>16</v>
      </c>
      <c r="B592" s="38"/>
      <c r="C592" s="38"/>
      <c r="D592" s="38"/>
      <c r="E592" s="38"/>
    </row>
    <row r="593" spans="1:5" ht="15" customHeight="1" x14ac:dyDescent="0.2">
      <c r="A593" s="39" t="s">
        <v>38</v>
      </c>
      <c r="E593" t="s">
        <v>39</v>
      </c>
    </row>
    <row r="594" spans="1:5" ht="15" customHeight="1" x14ac:dyDescent="0.25">
      <c r="B594" s="37"/>
      <c r="C594" s="38"/>
      <c r="D594" s="38"/>
      <c r="E594" s="41"/>
    </row>
    <row r="595" spans="1:5" ht="15" customHeight="1" x14ac:dyDescent="0.2">
      <c r="A595" s="110"/>
      <c r="B595" s="110"/>
      <c r="C595" s="42" t="s">
        <v>41</v>
      </c>
      <c r="D595" s="43" t="s">
        <v>42</v>
      </c>
      <c r="E595" s="62" t="s">
        <v>43</v>
      </c>
    </row>
    <row r="596" spans="1:5" ht="15" customHeight="1" x14ac:dyDescent="0.2">
      <c r="A596" s="101"/>
      <c r="B596" s="125"/>
      <c r="C596" s="86">
        <v>6172</v>
      </c>
      <c r="D596" s="122" t="s">
        <v>107</v>
      </c>
      <c r="E596" s="96">
        <v>-607217.09</v>
      </c>
    </row>
    <row r="597" spans="1:5" ht="15" customHeight="1" x14ac:dyDescent="0.2">
      <c r="A597" s="101"/>
      <c r="B597" s="125"/>
      <c r="C597" s="77" t="s">
        <v>45</v>
      </c>
      <c r="D597" s="97"/>
      <c r="E597" s="98">
        <f>SUM(E596:E596)</f>
        <v>-607217.09</v>
      </c>
    </row>
    <row r="598" spans="1:5" ht="15" customHeight="1" x14ac:dyDescent="0.2"/>
    <row r="599" spans="1:5" ht="15" customHeight="1" x14ac:dyDescent="0.25">
      <c r="A599" s="54" t="s">
        <v>16</v>
      </c>
      <c r="B599" s="55"/>
      <c r="C599" s="55"/>
      <c r="D599" s="53"/>
      <c r="E599" s="53"/>
    </row>
    <row r="600" spans="1:5" ht="15" customHeight="1" x14ac:dyDescent="0.2">
      <c r="A600" s="56" t="s">
        <v>104</v>
      </c>
      <c r="B600" s="38"/>
      <c r="C600" s="38"/>
      <c r="D600" s="38"/>
      <c r="E600" s="40" t="s">
        <v>234</v>
      </c>
    </row>
    <row r="601" spans="1:5" ht="15" customHeight="1" x14ac:dyDescent="0.2">
      <c r="A601" s="58"/>
      <c r="B601" s="59"/>
      <c r="C601" s="55"/>
      <c r="D601" s="58"/>
      <c r="E601" s="60"/>
    </row>
    <row r="602" spans="1:5" ht="15" customHeight="1" x14ac:dyDescent="0.2">
      <c r="B602" s="110"/>
      <c r="C602" s="62" t="s">
        <v>41</v>
      </c>
      <c r="D602" s="73" t="s">
        <v>48</v>
      </c>
      <c r="E602" s="62" t="s">
        <v>43</v>
      </c>
    </row>
    <row r="603" spans="1:5" ht="15" customHeight="1" x14ac:dyDescent="0.2">
      <c r="B603" s="149"/>
      <c r="C603" s="86">
        <v>3122</v>
      </c>
      <c r="D603" s="65" t="s">
        <v>107</v>
      </c>
      <c r="E603" s="96">
        <v>607217.09</v>
      </c>
    </row>
    <row r="604" spans="1:5" ht="15" customHeight="1" x14ac:dyDescent="0.2">
      <c r="B604" s="66"/>
      <c r="C604" s="77" t="s">
        <v>45</v>
      </c>
      <c r="D604" s="78"/>
      <c r="E604" s="79">
        <f>SUM(E603:E603)</f>
        <v>607217.09</v>
      </c>
    </row>
    <row r="605" spans="1:5" ht="15" customHeight="1" x14ac:dyDescent="0.2"/>
    <row r="606" spans="1:5" ht="15" customHeight="1" x14ac:dyDescent="0.2"/>
    <row r="607" spans="1:5" ht="15" customHeight="1" x14ac:dyDescent="0.25">
      <c r="A607" s="35" t="s">
        <v>239</v>
      </c>
    </row>
    <row r="608" spans="1:5" ht="15" customHeight="1" x14ac:dyDescent="0.2">
      <c r="A608" s="219" t="s">
        <v>102</v>
      </c>
      <c r="B608" s="219"/>
      <c r="C608" s="219"/>
      <c r="D608" s="219"/>
      <c r="E608" s="219"/>
    </row>
    <row r="609" spans="1:5" ht="15" customHeight="1" x14ac:dyDescent="0.2">
      <c r="A609" s="219"/>
      <c r="B609" s="219"/>
      <c r="C609" s="219"/>
      <c r="D609" s="219"/>
      <c r="E609" s="219"/>
    </row>
    <row r="610" spans="1:5" ht="15" customHeight="1" x14ac:dyDescent="0.2">
      <c r="A610" s="216" t="s">
        <v>240</v>
      </c>
      <c r="B610" s="216"/>
      <c r="C610" s="216"/>
      <c r="D610" s="216"/>
      <c r="E610" s="216"/>
    </row>
    <row r="611" spans="1:5" ht="15" customHeight="1" x14ac:dyDescent="0.2">
      <c r="A611" s="216"/>
      <c r="B611" s="216"/>
      <c r="C611" s="216"/>
      <c r="D611" s="216"/>
      <c r="E611" s="216"/>
    </row>
    <row r="612" spans="1:5" ht="15" customHeight="1" x14ac:dyDescent="0.2">
      <c r="A612" s="216"/>
      <c r="B612" s="216"/>
      <c r="C612" s="216"/>
      <c r="D612" s="216"/>
      <c r="E612" s="216"/>
    </row>
    <row r="613" spans="1:5" ht="15" customHeight="1" x14ac:dyDescent="0.2">
      <c r="A613" s="216"/>
      <c r="B613" s="216"/>
      <c r="C613" s="216"/>
      <c r="D613" s="216"/>
      <c r="E613" s="216"/>
    </row>
    <row r="614" spans="1:5" ht="15" customHeight="1" x14ac:dyDescent="0.2">
      <c r="A614" s="216"/>
      <c r="B614" s="216"/>
      <c r="C614" s="216"/>
      <c r="D614" s="216"/>
      <c r="E614" s="216"/>
    </row>
    <row r="615" spans="1:5" ht="15" customHeight="1" x14ac:dyDescent="0.2">
      <c r="A615" s="216"/>
      <c r="B615" s="216"/>
      <c r="C615" s="216"/>
      <c r="D615" s="216"/>
      <c r="E615" s="216"/>
    </row>
    <row r="616" spans="1:5" ht="15" customHeight="1" x14ac:dyDescent="0.2">
      <c r="A616" s="216"/>
      <c r="B616" s="216"/>
      <c r="C616" s="216"/>
      <c r="D616" s="216"/>
      <c r="E616" s="216"/>
    </row>
    <row r="617" spans="1:5" ht="15" customHeight="1" x14ac:dyDescent="0.2"/>
    <row r="618" spans="1:5" ht="15" customHeight="1" x14ac:dyDescent="0.25">
      <c r="A618" s="54" t="s">
        <v>16</v>
      </c>
      <c r="B618" s="55"/>
      <c r="C618" s="55"/>
      <c r="D618" s="53"/>
      <c r="E618" s="53"/>
    </row>
    <row r="619" spans="1:5" ht="15" customHeight="1" x14ac:dyDescent="0.2">
      <c r="A619" s="56" t="s">
        <v>104</v>
      </c>
      <c r="B619" s="38"/>
      <c r="C619" s="38"/>
      <c r="D619" s="38"/>
      <c r="E619" s="40" t="s">
        <v>234</v>
      </c>
    </row>
    <row r="620" spans="1:5" ht="15" customHeight="1" x14ac:dyDescent="0.2">
      <c r="A620" s="58"/>
      <c r="B620" s="59"/>
      <c r="C620" s="55"/>
      <c r="D620" s="58"/>
      <c r="E620" s="60"/>
    </row>
    <row r="621" spans="1:5" ht="15" customHeight="1" x14ac:dyDescent="0.2">
      <c r="B621" s="110"/>
      <c r="C621" s="62" t="s">
        <v>41</v>
      </c>
      <c r="D621" s="73" t="s">
        <v>48</v>
      </c>
      <c r="E621" s="62" t="s">
        <v>43</v>
      </c>
    </row>
    <row r="622" spans="1:5" ht="15" customHeight="1" x14ac:dyDescent="0.2">
      <c r="B622" s="149"/>
      <c r="C622" s="86">
        <v>3114</v>
      </c>
      <c r="D622" s="65" t="s">
        <v>107</v>
      </c>
      <c r="E622" s="96">
        <v>-1809242.88</v>
      </c>
    </row>
    <row r="623" spans="1:5" ht="15" customHeight="1" x14ac:dyDescent="0.2">
      <c r="B623" s="66"/>
      <c r="C623" s="77" t="s">
        <v>45</v>
      </c>
      <c r="D623" s="78"/>
      <c r="E623" s="79">
        <f>SUM(E622:E622)</f>
        <v>-1809242.88</v>
      </c>
    </row>
    <row r="624" spans="1:5" ht="15" customHeight="1" x14ac:dyDescent="0.2"/>
    <row r="625" spans="1:5" ht="15" customHeight="1" x14ac:dyDescent="0.2"/>
    <row r="626" spans="1:5" ht="15" customHeight="1" x14ac:dyDescent="0.25">
      <c r="A626" s="37" t="s">
        <v>16</v>
      </c>
      <c r="B626" s="38"/>
      <c r="C626" s="38"/>
      <c r="D626" s="38"/>
      <c r="E626" s="38"/>
    </row>
    <row r="627" spans="1:5" ht="15" customHeight="1" x14ac:dyDescent="0.2">
      <c r="A627" s="39" t="s">
        <v>38</v>
      </c>
      <c r="B627" s="38"/>
      <c r="C627" s="38"/>
      <c r="D627" s="38"/>
      <c r="E627" s="40" t="s">
        <v>39</v>
      </c>
    </row>
    <row r="628" spans="1:5" ht="15" customHeight="1" x14ac:dyDescent="0.2"/>
    <row r="629" spans="1:5" ht="15" customHeight="1" x14ac:dyDescent="0.2">
      <c r="C629" s="42" t="s">
        <v>41</v>
      </c>
      <c r="D629" s="43" t="s">
        <v>42</v>
      </c>
      <c r="E629" s="44" t="s">
        <v>43</v>
      </c>
    </row>
    <row r="630" spans="1:5" ht="15" customHeight="1" x14ac:dyDescent="0.2">
      <c r="C630" s="139"/>
      <c r="D630" s="122" t="s">
        <v>134</v>
      </c>
      <c r="E630" s="96">
        <f>1718780.74+90462.14</f>
        <v>1809242.88</v>
      </c>
    </row>
    <row r="631" spans="1:5" ht="15" customHeight="1" x14ac:dyDescent="0.2">
      <c r="C631" s="50" t="s">
        <v>45</v>
      </c>
      <c r="D631" s="51"/>
      <c r="E631" s="52">
        <f>SUM(E630:E630)</f>
        <v>1809242.88</v>
      </c>
    </row>
    <row r="632" spans="1:5" ht="15" customHeight="1" x14ac:dyDescent="0.2"/>
    <row r="633" spans="1:5" ht="15" customHeight="1" x14ac:dyDescent="0.2"/>
    <row r="634" spans="1:5" ht="15" customHeight="1" x14ac:dyDescent="0.25">
      <c r="A634" s="35" t="s">
        <v>241</v>
      </c>
    </row>
    <row r="635" spans="1:5" ht="15" customHeight="1" x14ac:dyDescent="0.2">
      <c r="A635" s="220" t="s">
        <v>242</v>
      </c>
      <c r="B635" s="220"/>
      <c r="C635" s="220"/>
      <c r="D635" s="220"/>
      <c r="E635" s="220"/>
    </row>
    <row r="636" spans="1:5" ht="15" customHeight="1" x14ac:dyDescent="0.2">
      <c r="A636" s="220"/>
      <c r="B636" s="220"/>
      <c r="C636" s="220"/>
      <c r="D636" s="220"/>
      <c r="E636" s="220"/>
    </row>
    <row r="637" spans="1:5" ht="15" customHeight="1" x14ac:dyDescent="0.2">
      <c r="A637" s="216" t="s">
        <v>243</v>
      </c>
      <c r="B637" s="216"/>
      <c r="C637" s="216"/>
      <c r="D637" s="216"/>
      <c r="E637" s="216"/>
    </row>
    <row r="638" spans="1:5" ht="15" customHeight="1" x14ac:dyDescent="0.2">
      <c r="A638" s="216"/>
      <c r="B638" s="216"/>
      <c r="C638" s="216"/>
      <c r="D638" s="216"/>
      <c r="E638" s="216"/>
    </row>
    <row r="639" spans="1:5" ht="15" customHeight="1" x14ac:dyDescent="0.2">
      <c r="A639" s="216"/>
      <c r="B639" s="216"/>
      <c r="C639" s="216"/>
      <c r="D639" s="216"/>
      <c r="E639" s="216"/>
    </row>
    <row r="640" spans="1:5" ht="15" customHeight="1" x14ac:dyDescent="0.2">
      <c r="A640" s="216"/>
      <c r="B640" s="216"/>
      <c r="C640" s="216"/>
      <c r="D640" s="216"/>
      <c r="E640" s="216"/>
    </row>
    <row r="641" spans="1:5" ht="15" customHeight="1" x14ac:dyDescent="0.2">
      <c r="A641" s="216"/>
      <c r="B641" s="216"/>
      <c r="C641" s="216"/>
      <c r="D641" s="216"/>
      <c r="E641" s="216"/>
    </row>
    <row r="642" spans="1:5" ht="15" customHeight="1" x14ac:dyDescent="0.2">
      <c r="A642" s="216"/>
      <c r="B642" s="216"/>
      <c r="C642" s="216"/>
      <c r="D642" s="216"/>
      <c r="E642" s="216"/>
    </row>
    <row r="643" spans="1:5" ht="15" customHeight="1" x14ac:dyDescent="0.2">
      <c r="A643" s="53"/>
      <c r="B643" s="72"/>
      <c r="C643" s="53"/>
      <c r="D643" s="53"/>
      <c r="E643" s="53"/>
    </row>
    <row r="644" spans="1:5" ht="15" customHeight="1" x14ac:dyDescent="0.25">
      <c r="A644" s="54" t="s">
        <v>16</v>
      </c>
      <c r="B644" s="55"/>
      <c r="C644" s="55"/>
      <c r="D644" s="53"/>
      <c r="E644" s="53"/>
    </row>
    <row r="645" spans="1:5" ht="15" customHeight="1" x14ac:dyDescent="0.2">
      <c r="A645" s="56" t="s">
        <v>104</v>
      </c>
      <c r="B645" s="55"/>
      <c r="C645" s="55"/>
      <c r="D645" s="55"/>
      <c r="E645" s="92" t="s">
        <v>105</v>
      </c>
    </row>
    <row r="646" spans="1:5" ht="15" customHeight="1" x14ac:dyDescent="0.2">
      <c r="A646" s="58"/>
      <c r="B646" s="59"/>
      <c r="C646" s="55"/>
      <c r="D646" s="58"/>
      <c r="E646" s="60"/>
    </row>
    <row r="647" spans="1:5" ht="15" customHeight="1" x14ac:dyDescent="0.2">
      <c r="B647" s="42" t="s">
        <v>106</v>
      </c>
      <c r="C647" s="42" t="s">
        <v>41</v>
      </c>
      <c r="D647" s="43" t="s">
        <v>48</v>
      </c>
      <c r="E647" s="62" t="s">
        <v>43</v>
      </c>
    </row>
    <row r="648" spans="1:5" ht="15" customHeight="1" x14ac:dyDescent="0.2">
      <c r="B648" s="81">
        <v>11</v>
      </c>
      <c r="C648" s="86"/>
      <c r="D648" s="65" t="s">
        <v>107</v>
      </c>
      <c r="E648" s="96">
        <v>-362175</v>
      </c>
    </row>
    <row r="649" spans="1:5" ht="15" customHeight="1" x14ac:dyDescent="0.2">
      <c r="B649" s="45"/>
      <c r="C649" s="50" t="s">
        <v>45</v>
      </c>
      <c r="D649" s="51"/>
      <c r="E649" s="52">
        <f>SUM(E648:E648)</f>
        <v>-362175</v>
      </c>
    </row>
    <row r="650" spans="1:5" ht="15" customHeight="1" x14ac:dyDescent="0.2"/>
    <row r="651" spans="1:5" ht="15" customHeight="1" x14ac:dyDescent="0.2"/>
    <row r="652" spans="1:5" ht="15" customHeight="1" x14ac:dyDescent="0.25">
      <c r="A652" s="37" t="s">
        <v>16</v>
      </c>
      <c r="B652" s="38"/>
      <c r="C652" s="38"/>
      <c r="D652" s="38"/>
      <c r="E652" s="38"/>
    </row>
    <row r="653" spans="1:5" ht="15" customHeight="1" x14ac:dyDescent="0.2">
      <c r="A653" s="39" t="s">
        <v>90</v>
      </c>
      <c r="B653" s="109"/>
      <c r="C653" s="109"/>
      <c r="D653" s="109"/>
      <c r="E653" s="53" t="s">
        <v>91</v>
      </c>
    </row>
    <row r="654" spans="1:5" ht="15" customHeight="1" x14ac:dyDescent="0.25">
      <c r="A654" s="37"/>
      <c r="B654" s="53"/>
      <c r="C654" s="38"/>
      <c r="D654" s="38"/>
      <c r="E654" s="41"/>
    </row>
    <row r="655" spans="1:5" ht="15" customHeight="1" x14ac:dyDescent="0.2">
      <c r="A655" s="110"/>
      <c r="B655" s="62" t="s">
        <v>40</v>
      </c>
      <c r="C655" s="42" t="s">
        <v>41</v>
      </c>
      <c r="D655" s="84" t="s">
        <v>42</v>
      </c>
      <c r="E655" s="44" t="s">
        <v>43</v>
      </c>
    </row>
    <row r="656" spans="1:5" ht="15" customHeight="1" x14ac:dyDescent="0.2">
      <c r="A656" s="138"/>
      <c r="B656" s="144">
        <v>303</v>
      </c>
      <c r="C656" s="86"/>
      <c r="D656" s="75" t="s">
        <v>93</v>
      </c>
      <c r="E656" s="123">
        <v>187671</v>
      </c>
    </row>
    <row r="657" spans="1:5" ht="15" customHeight="1" x14ac:dyDescent="0.2">
      <c r="A657" s="138"/>
      <c r="B657" s="144">
        <v>11</v>
      </c>
      <c r="C657" s="86"/>
      <c r="D657" s="75" t="s">
        <v>111</v>
      </c>
      <c r="E657" s="123">
        <v>174504</v>
      </c>
    </row>
    <row r="658" spans="1:5" ht="15" customHeight="1" x14ac:dyDescent="0.2">
      <c r="A658" s="141"/>
      <c r="B658" s="145"/>
      <c r="C658" s="50" t="s">
        <v>45</v>
      </c>
      <c r="D658" s="88"/>
      <c r="E658" s="89">
        <f>SUM(E656:E657)</f>
        <v>362175</v>
      </c>
    </row>
    <row r="659" spans="1:5" ht="15" customHeight="1" x14ac:dyDescent="0.2"/>
    <row r="660" spans="1:5" ht="15" customHeight="1" x14ac:dyDescent="0.2"/>
    <row r="661" spans="1:5" ht="15" customHeight="1" x14ac:dyDescent="0.25">
      <c r="A661" s="35" t="s">
        <v>244</v>
      </c>
    </row>
    <row r="662" spans="1:5" ht="15" customHeight="1" x14ac:dyDescent="0.2">
      <c r="A662" s="220" t="s">
        <v>132</v>
      </c>
      <c r="B662" s="220"/>
      <c r="C662" s="220"/>
      <c r="D662" s="220"/>
      <c r="E662" s="220"/>
    </row>
    <row r="663" spans="1:5" ht="15" customHeight="1" x14ac:dyDescent="0.2">
      <c r="A663" s="220"/>
      <c r="B663" s="220"/>
      <c r="C663" s="220"/>
      <c r="D663" s="220"/>
      <c r="E663" s="220"/>
    </row>
    <row r="664" spans="1:5" ht="15" customHeight="1" x14ac:dyDescent="0.2">
      <c r="A664" s="216" t="s">
        <v>245</v>
      </c>
      <c r="B664" s="216"/>
      <c r="C664" s="216"/>
      <c r="D664" s="216"/>
      <c r="E664" s="216"/>
    </row>
    <row r="665" spans="1:5" ht="15" customHeight="1" x14ac:dyDescent="0.2">
      <c r="A665" s="216"/>
      <c r="B665" s="216"/>
      <c r="C665" s="216"/>
      <c r="D665" s="216"/>
      <c r="E665" s="216"/>
    </row>
    <row r="666" spans="1:5" ht="15" customHeight="1" x14ac:dyDescent="0.2">
      <c r="A666" s="216"/>
      <c r="B666" s="216"/>
      <c r="C666" s="216"/>
      <c r="D666" s="216"/>
      <c r="E666" s="216"/>
    </row>
    <row r="667" spans="1:5" ht="15" customHeight="1" x14ac:dyDescent="0.2">
      <c r="A667" s="216"/>
      <c r="B667" s="216"/>
      <c r="C667" s="216"/>
      <c r="D667" s="216"/>
      <c r="E667" s="216"/>
    </row>
    <row r="668" spans="1:5" ht="15" customHeight="1" x14ac:dyDescent="0.2">
      <c r="A668" s="216"/>
      <c r="B668" s="216"/>
      <c r="C668" s="216"/>
      <c r="D668" s="216"/>
      <c r="E668" s="216"/>
    </row>
    <row r="669" spans="1:5" ht="15" customHeight="1" x14ac:dyDescent="0.2">
      <c r="A669" s="216"/>
      <c r="B669" s="216"/>
      <c r="C669" s="216"/>
      <c r="D669" s="216"/>
      <c r="E669" s="216"/>
    </row>
    <row r="670" spans="1:5" ht="15" customHeight="1" x14ac:dyDescent="0.2">
      <c r="A670" s="216"/>
      <c r="B670" s="216"/>
      <c r="C670" s="216"/>
      <c r="D670" s="216"/>
      <c r="E670" s="216"/>
    </row>
    <row r="671" spans="1:5" ht="15" customHeight="1" x14ac:dyDescent="0.2"/>
    <row r="672" spans="1:5" ht="15" customHeight="1" x14ac:dyDescent="0.2"/>
    <row r="673" spans="1:5" ht="15" customHeight="1" x14ac:dyDescent="0.2"/>
    <row r="674" spans="1:5" ht="15" customHeight="1" x14ac:dyDescent="0.2"/>
    <row r="675" spans="1:5" ht="15" customHeight="1" x14ac:dyDescent="0.2"/>
    <row r="676" spans="1:5" ht="15" customHeight="1" x14ac:dyDescent="0.2"/>
    <row r="677" spans="1:5" ht="15" customHeight="1" x14ac:dyDescent="0.2"/>
    <row r="678" spans="1:5" ht="15" customHeight="1" x14ac:dyDescent="0.25">
      <c r="A678" s="54" t="s">
        <v>16</v>
      </c>
      <c r="B678" s="55"/>
      <c r="C678" s="55"/>
      <c r="D678" s="55"/>
      <c r="E678" s="55"/>
    </row>
    <row r="679" spans="1:5" ht="15" customHeight="1" x14ac:dyDescent="0.2">
      <c r="A679" s="56" t="s">
        <v>38</v>
      </c>
      <c r="B679" s="55"/>
      <c r="C679" s="55"/>
      <c r="D679" s="55"/>
      <c r="E679" s="92" t="s">
        <v>39</v>
      </c>
    </row>
    <row r="680" spans="1:5" ht="15" customHeight="1" x14ac:dyDescent="0.25">
      <c r="A680" s="58"/>
      <c r="B680" s="54"/>
      <c r="C680" s="55"/>
      <c r="D680" s="55"/>
      <c r="E680" s="94"/>
    </row>
    <row r="681" spans="1:5" ht="15" customHeight="1" x14ac:dyDescent="0.2">
      <c r="A681" s="61"/>
      <c r="B681" s="110"/>
      <c r="C681" s="62" t="s">
        <v>41</v>
      </c>
      <c r="D681" s="73" t="s">
        <v>48</v>
      </c>
      <c r="E681" s="62" t="s">
        <v>43</v>
      </c>
    </row>
    <row r="682" spans="1:5" ht="15" customHeight="1" x14ac:dyDescent="0.2">
      <c r="A682" s="101"/>
      <c r="B682" s="125"/>
      <c r="C682" s="86">
        <v>6409</v>
      </c>
      <c r="D682" s="65" t="s">
        <v>94</v>
      </c>
      <c r="E682" s="96">
        <v>-404673.5</v>
      </c>
    </row>
    <row r="683" spans="1:5" ht="15" customHeight="1" x14ac:dyDescent="0.2">
      <c r="A683" s="104"/>
      <c r="B683" s="155"/>
      <c r="C683" s="77" t="s">
        <v>45</v>
      </c>
      <c r="D683" s="78"/>
      <c r="E683" s="79">
        <f>SUM(E682:E682)</f>
        <v>-404673.5</v>
      </c>
    </row>
    <row r="684" spans="1:5" ht="15" customHeight="1" x14ac:dyDescent="0.2"/>
    <row r="685" spans="1:5" ht="15" customHeight="1" x14ac:dyDescent="0.25">
      <c r="A685" s="54" t="s">
        <v>16</v>
      </c>
      <c r="B685" s="68"/>
      <c r="C685" s="55"/>
      <c r="D685" s="55"/>
      <c r="E685" s="53"/>
    </row>
    <row r="686" spans="1:5" ht="15" customHeight="1" x14ac:dyDescent="0.2">
      <c r="A686" s="56" t="s">
        <v>38</v>
      </c>
      <c r="B686" s="68"/>
      <c r="C686" s="55"/>
      <c r="D686" s="55"/>
      <c r="E686" t="s">
        <v>39</v>
      </c>
    </row>
    <row r="687" spans="1:5" ht="15" customHeight="1" x14ac:dyDescent="0.2">
      <c r="A687" s="56"/>
      <c r="B687" s="68"/>
      <c r="C687" s="55"/>
      <c r="D687" s="55"/>
    </row>
    <row r="688" spans="1:5" ht="15" customHeight="1" x14ac:dyDescent="0.2">
      <c r="A688" s="56"/>
      <c r="B688" s="68"/>
      <c r="C688" s="42" t="s">
        <v>41</v>
      </c>
      <c r="D688" s="43" t="s">
        <v>42</v>
      </c>
      <c r="E688" s="44" t="s">
        <v>43</v>
      </c>
    </row>
    <row r="689" spans="1:5" ht="15" customHeight="1" x14ac:dyDescent="0.2">
      <c r="A689" s="56"/>
      <c r="B689" s="68"/>
      <c r="C689" s="139"/>
      <c r="D689" s="122" t="s">
        <v>134</v>
      </c>
      <c r="E689" s="96">
        <v>404673.5</v>
      </c>
    </row>
    <row r="690" spans="1:5" ht="15" customHeight="1" x14ac:dyDescent="0.2">
      <c r="A690" s="56"/>
      <c r="B690" s="68"/>
      <c r="C690" s="50" t="s">
        <v>45</v>
      </c>
      <c r="D690" s="51"/>
      <c r="E690" s="98">
        <f>SUM(E689:E689)</f>
        <v>404673.5</v>
      </c>
    </row>
    <row r="691" spans="1:5" ht="15" customHeight="1" x14ac:dyDescent="0.2"/>
    <row r="692" spans="1:5" ht="15" customHeight="1" x14ac:dyDescent="0.2"/>
    <row r="693" spans="1:5" ht="15" customHeight="1" x14ac:dyDescent="0.25">
      <c r="A693" s="35" t="s">
        <v>246</v>
      </c>
    </row>
    <row r="694" spans="1:5" ht="15" customHeight="1" x14ac:dyDescent="0.2">
      <c r="A694" s="220" t="s">
        <v>247</v>
      </c>
      <c r="B694" s="220"/>
      <c r="C694" s="220"/>
      <c r="D694" s="220"/>
      <c r="E694" s="220"/>
    </row>
    <row r="695" spans="1:5" ht="15" customHeight="1" x14ac:dyDescent="0.2">
      <c r="A695" s="220"/>
      <c r="B695" s="220"/>
      <c r="C695" s="220"/>
      <c r="D695" s="220"/>
      <c r="E695" s="220"/>
    </row>
    <row r="696" spans="1:5" ht="15" customHeight="1" x14ac:dyDescent="0.2">
      <c r="A696" s="216" t="s">
        <v>248</v>
      </c>
      <c r="B696" s="216"/>
      <c r="C696" s="216"/>
      <c r="D696" s="216"/>
      <c r="E696" s="216"/>
    </row>
    <row r="697" spans="1:5" ht="15" customHeight="1" x14ac:dyDescent="0.2">
      <c r="A697" s="216"/>
      <c r="B697" s="216"/>
      <c r="C697" s="216"/>
      <c r="D697" s="216"/>
      <c r="E697" s="216"/>
    </row>
    <row r="698" spans="1:5" ht="15" customHeight="1" x14ac:dyDescent="0.2">
      <c r="A698" s="216"/>
      <c r="B698" s="216"/>
      <c r="C698" s="216"/>
      <c r="D698" s="216"/>
      <c r="E698" s="216"/>
    </row>
    <row r="699" spans="1:5" ht="15" customHeight="1" x14ac:dyDescent="0.2">
      <c r="A699" s="216"/>
      <c r="B699" s="216"/>
      <c r="C699" s="216"/>
      <c r="D699" s="216"/>
      <c r="E699" s="216"/>
    </row>
    <row r="700" spans="1:5" ht="15" customHeight="1" x14ac:dyDescent="0.2">
      <c r="A700" s="216"/>
      <c r="B700" s="216"/>
      <c r="C700" s="216"/>
      <c r="D700" s="216"/>
      <c r="E700" s="216"/>
    </row>
    <row r="701" spans="1:5" ht="15" customHeight="1" x14ac:dyDescent="0.2">
      <c r="A701" s="216"/>
      <c r="B701" s="216"/>
      <c r="C701" s="216"/>
      <c r="D701" s="216"/>
      <c r="E701" s="216"/>
    </row>
    <row r="702" spans="1:5" ht="15" customHeight="1" x14ac:dyDescent="0.2">
      <c r="A702" s="216"/>
      <c r="B702" s="216"/>
      <c r="C702" s="216"/>
      <c r="D702" s="216"/>
      <c r="E702" s="216"/>
    </row>
    <row r="703" spans="1:5" ht="15" customHeight="1" x14ac:dyDescent="0.2">
      <c r="A703" s="146"/>
      <c r="B703" s="146"/>
      <c r="C703" s="146"/>
      <c r="D703" s="146"/>
      <c r="E703" s="146"/>
    </row>
    <row r="704" spans="1:5" ht="15" customHeight="1" x14ac:dyDescent="0.25">
      <c r="A704" s="37" t="s">
        <v>16</v>
      </c>
      <c r="B704" s="38"/>
      <c r="C704" s="38"/>
      <c r="D704" s="38"/>
      <c r="E704" s="53"/>
    </row>
    <row r="705" spans="1:5" ht="15" customHeight="1" x14ac:dyDescent="0.2">
      <c r="A705" s="56" t="s">
        <v>53</v>
      </c>
      <c r="B705" s="38"/>
      <c r="C705" s="38"/>
      <c r="D705" s="38"/>
      <c r="E705" s="40" t="s">
        <v>54</v>
      </c>
    </row>
    <row r="706" spans="1:5" ht="15" customHeight="1" x14ac:dyDescent="0.2">
      <c r="A706" s="39"/>
      <c r="B706" s="53"/>
      <c r="C706" s="38"/>
      <c r="D706" s="38"/>
      <c r="E706" s="41"/>
    </row>
    <row r="707" spans="1:5" ht="15" customHeight="1" x14ac:dyDescent="0.2">
      <c r="A707" s="39"/>
      <c r="B707" s="53"/>
      <c r="C707" s="42" t="s">
        <v>41</v>
      </c>
      <c r="D707" s="43" t="s">
        <v>48</v>
      </c>
      <c r="E707" s="62" t="s">
        <v>43</v>
      </c>
    </row>
    <row r="708" spans="1:5" ht="15" customHeight="1" x14ac:dyDescent="0.2">
      <c r="A708" s="39"/>
      <c r="B708" s="53"/>
      <c r="C708" s="64">
        <v>3269</v>
      </c>
      <c r="D708" s="90" t="s">
        <v>82</v>
      </c>
      <c r="E708" s="123">
        <v>-106104</v>
      </c>
    </row>
    <row r="709" spans="1:5" ht="15" customHeight="1" x14ac:dyDescent="0.2">
      <c r="A709" s="39"/>
      <c r="B709" s="53"/>
      <c r="C709" s="64">
        <v>3792</v>
      </c>
      <c r="D709" s="65" t="s">
        <v>82</v>
      </c>
      <c r="E709" s="123">
        <f>-20000-40000-44020</f>
        <v>-104020</v>
      </c>
    </row>
    <row r="710" spans="1:5" ht="15" customHeight="1" x14ac:dyDescent="0.2">
      <c r="A710" s="39"/>
      <c r="B710" s="53"/>
      <c r="C710" s="50" t="s">
        <v>45</v>
      </c>
      <c r="D710" s="51"/>
      <c r="E710" s="52">
        <f>SUM(E708:E709)</f>
        <v>-210124</v>
      </c>
    </row>
    <row r="711" spans="1:5" ht="15" customHeight="1" x14ac:dyDescent="0.2">
      <c r="A711" s="39"/>
      <c r="B711" s="53"/>
      <c r="C711" s="38"/>
      <c r="D711" s="38"/>
      <c r="E711" s="41"/>
    </row>
    <row r="712" spans="1:5" ht="15" customHeight="1" x14ac:dyDescent="0.2">
      <c r="B712" s="62" t="s">
        <v>40</v>
      </c>
      <c r="C712" s="42" t="s">
        <v>41</v>
      </c>
      <c r="D712" s="84" t="s">
        <v>42</v>
      </c>
      <c r="E712" s="44" t="s">
        <v>43</v>
      </c>
    </row>
    <row r="713" spans="1:5" ht="15" customHeight="1" x14ac:dyDescent="0.2">
      <c r="B713" s="144">
        <v>112</v>
      </c>
      <c r="C713" s="86"/>
      <c r="D713" s="75" t="s">
        <v>93</v>
      </c>
      <c r="E713" s="123">
        <v>-66400</v>
      </c>
    </row>
    <row r="714" spans="1:5" ht="15" customHeight="1" x14ac:dyDescent="0.2">
      <c r="B714" s="144">
        <v>113</v>
      </c>
      <c r="C714" s="86"/>
      <c r="D714" s="75" t="s">
        <v>93</v>
      </c>
      <c r="E714" s="123">
        <v>276524</v>
      </c>
    </row>
    <row r="715" spans="1:5" ht="15" customHeight="1" x14ac:dyDescent="0.2">
      <c r="B715" s="145"/>
      <c r="C715" s="50" t="s">
        <v>45</v>
      </c>
      <c r="D715" s="88"/>
      <c r="E715" s="89">
        <f>SUM(E713:E714)</f>
        <v>210124</v>
      </c>
    </row>
    <row r="716" spans="1:5" ht="15" customHeight="1" x14ac:dyDescent="0.2"/>
    <row r="717" spans="1:5" ht="15" customHeight="1" x14ac:dyDescent="0.2"/>
    <row r="718" spans="1:5" ht="15" customHeight="1" x14ac:dyDescent="0.25">
      <c r="A718" s="35" t="s">
        <v>249</v>
      </c>
    </row>
    <row r="719" spans="1:5" ht="15" customHeight="1" x14ac:dyDescent="0.2">
      <c r="A719" s="220" t="s">
        <v>250</v>
      </c>
      <c r="B719" s="220"/>
      <c r="C719" s="220"/>
      <c r="D719" s="220"/>
      <c r="E719" s="220"/>
    </row>
    <row r="720" spans="1:5" ht="15" customHeight="1" x14ac:dyDescent="0.2">
      <c r="A720" s="220"/>
      <c r="B720" s="220"/>
      <c r="C720" s="220"/>
      <c r="D720" s="220"/>
      <c r="E720" s="220"/>
    </row>
    <row r="721" spans="1:5" ht="15" customHeight="1" x14ac:dyDescent="0.2">
      <c r="A721" s="216" t="s">
        <v>251</v>
      </c>
      <c r="B721" s="216"/>
      <c r="C721" s="216"/>
      <c r="D721" s="216"/>
      <c r="E721" s="216"/>
    </row>
    <row r="722" spans="1:5" ht="15" customHeight="1" x14ac:dyDescent="0.2">
      <c r="A722" s="216"/>
      <c r="B722" s="216"/>
      <c r="C722" s="216"/>
      <c r="D722" s="216"/>
      <c r="E722" s="216"/>
    </row>
    <row r="723" spans="1:5" ht="15" customHeight="1" x14ac:dyDescent="0.2">
      <c r="A723" s="216"/>
      <c r="B723" s="216"/>
      <c r="C723" s="216"/>
      <c r="D723" s="216"/>
      <c r="E723" s="216"/>
    </row>
    <row r="724" spans="1:5" ht="15" customHeight="1" x14ac:dyDescent="0.2">
      <c r="A724" s="216"/>
      <c r="B724" s="216"/>
      <c r="C724" s="216"/>
      <c r="D724" s="216"/>
      <c r="E724" s="216"/>
    </row>
    <row r="725" spans="1:5" ht="15" customHeight="1" x14ac:dyDescent="0.2">
      <c r="A725" s="216"/>
      <c r="B725" s="216"/>
      <c r="C725" s="216"/>
      <c r="D725" s="216"/>
      <c r="E725" s="216"/>
    </row>
    <row r="726" spans="1:5" ht="15" customHeight="1" x14ac:dyDescent="0.2">
      <c r="A726" s="216"/>
      <c r="B726" s="216"/>
      <c r="C726" s="216"/>
      <c r="D726" s="216"/>
      <c r="E726" s="216"/>
    </row>
    <row r="727" spans="1:5" ht="15" customHeight="1" x14ac:dyDescent="0.2">
      <c r="A727" s="216"/>
      <c r="B727" s="216"/>
      <c r="C727" s="216"/>
      <c r="D727" s="216"/>
      <c r="E727" s="216"/>
    </row>
    <row r="728" spans="1:5" ht="15" customHeight="1" x14ac:dyDescent="0.2"/>
    <row r="729" spans="1:5" ht="15" customHeight="1" x14ac:dyDescent="0.2"/>
    <row r="730" spans="1:5" ht="15" customHeight="1" x14ac:dyDescent="0.25">
      <c r="A730" s="54" t="s">
        <v>16</v>
      </c>
      <c r="B730" s="55"/>
      <c r="C730" s="55"/>
      <c r="D730" s="53"/>
      <c r="E730" s="53"/>
    </row>
    <row r="731" spans="1:5" ht="15" customHeight="1" x14ac:dyDescent="0.2">
      <c r="A731" s="91" t="s">
        <v>66</v>
      </c>
      <c r="B731" s="55"/>
      <c r="C731" s="55"/>
      <c r="D731" s="55"/>
      <c r="E731" s="92" t="s">
        <v>67</v>
      </c>
    </row>
    <row r="732" spans="1:5" ht="15" customHeight="1" x14ac:dyDescent="0.2">
      <c r="A732" s="58"/>
      <c r="B732" s="59"/>
      <c r="C732" s="55"/>
      <c r="D732" s="58"/>
      <c r="E732" s="60"/>
    </row>
    <row r="733" spans="1:5" ht="15" customHeight="1" x14ac:dyDescent="0.2">
      <c r="B733" s="42" t="s">
        <v>40</v>
      </c>
      <c r="C733" s="42" t="s">
        <v>41</v>
      </c>
      <c r="D733" s="43" t="s">
        <v>42</v>
      </c>
      <c r="E733" s="44" t="s">
        <v>43</v>
      </c>
    </row>
    <row r="734" spans="1:5" ht="15" customHeight="1" x14ac:dyDescent="0.2">
      <c r="B734" s="45">
        <v>880</v>
      </c>
      <c r="C734" s="64"/>
      <c r="D734" s="65" t="s">
        <v>111</v>
      </c>
      <c r="E734" s="123">
        <v>-1122522.46</v>
      </c>
    </row>
    <row r="735" spans="1:5" ht="15" customHeight="1" x14ac:dyDescent="0.2">
      <c r="B735" s="45">
        <v>884</v>
      </c>
      <c r="C735" s="64"/>
      <c r="D735" s="65" t="s">
        <v>111</v>
      </c>
      <c r="E735" s="123">
        <v>1122522.46</v>
      </c>
    </row>
    <row r="736" spans="1:5" ht="15" customHeight="1" x14ac:dyDescent="0.2">
      <c r="B736" s="45"/>
      <c r="C736" s="50" t="s">
        <v>45</v>
      </c>
      <c r="D736" s="51"/>
      <c r="E736" s="52">
        <f>SUM(E734:E735)</f>
        <v>0</v>
      </c>
    </row>
    <row r="737" spans="1:5" ht="15" customHeight="1" x14ac:dyDescent="0.2"/>
    <row r="738" spans="1:5" ht="15" customHeight="1" x14ac:dyDescent="0.2"/>
    <row r="739" spans="1:5" ht="15" customHeight="1" x14ac:dyDescent="0.25">
      <c r="A739" s="35" t="s">
        <v>252</v>
      </c>
    </row>
    <row r="740" spans="1:5" ht="15" customHeight="1" x14ac:dyDescent="0.2">
      <c r="A740" s="220" t="s">
        <v>253</v>
      </c>
      <c r="B740" s="220"/>
      <c r="C740" s="220"/>
      <c r="D740" s="220"/>
      <c r="E740" s="220"/>
    </row>
    <row r="741" spans="1:5" ht="15" customHeight="1" x14ac:dyDescent="0.2">
      <c r="A741" s="220"/>
      <c r="B741" s="220"/>
      <c r="C741" s="220"/>
      <c r="D741" s="220"/>
      <c r="E741" s="220"/>
    </row>
    <row r="742" spans="1:5" ht="15" customHeight="1" x14ac:dyDescent="0.2">
      <c r="A742" s="216" t="s">
        <v>254</v>
      </c>
      <c r="B742" s="216"/>
      <c r="C742" s="216"/>
      <c r="D742" s="216"/>
      <c r="E742" s="216"/>
    </row>
    <row r="743" spans="1:5" ht="15" customHeight="1" x14ac:dyDescent="0.2">
      <c r="A743" s="216"/>
      <c r="B743" s="216"/>
      <c r="C743" s="216"/>
      <c r="D743" s="216"/>
      <c r="E743" s="216"/>
    </row>
    <row r="744" spans="1:5" ht="15" customHeight="1" x14ac:dyDescent="0.2">
      <c r="A744" s="216"/>
      <c r="B744" s="216"/>
      <c r="C744" s="216"/>
      <c r="D744" s="216"/>
      <c r="E744" s="216"/>
    </row>
    <row r="745" spans="1:5" ht="15" customHeight="1" x14ac:dyDescent="0.2">
      <c r="A745" s="216"/>
      <c r="B745" s="216"/>
      <c r="C745" s="216"/>
      <c r="D745" s="216"/>
      <c r="E745" s="216"/>
    </row>
    <row r="746" spans="1:5" ht="15" customHeight="1" x14ac:dyDescent="0.2">
      <c r="A746" s="216"/>
      <c r="B746" s="216"/>
      <c r="C746" s="216"/>
      <c r="D746" s="216"/>
      <c r="E746" s="216"/>
    </row>
    <row r="747" spans="1:5" ht="15" customHeight="1" x14ac:dyDescent="0.2">
      <c r="A747" s="216"/>
      <c r="B747" s="216"/>
      <c r="C747" s="216"/>
      <c r="D747" s="216"/>
      <c r="E747" s="216"/>
    </row>
    <row r="748" spans="1:5" ht="15" customHeight="1" x14ac:dyDescent="0.2">
      <c r="A748" s="216"/>
      <c r="B748" s="216"/>
      <c r="C748" s="216"/>
      <c r="D748" s="216"/>
      <c r="E748" s="216"/>
    </row>
    <row r="749" spans="1:5" ht="15" customHeight="1" x14ac:dyDescent="0.2"/>
    <row r="750" spans="1:5" ht="15" customHeight="1" x14ac:dyDescent="0.25">
      <c r="A750" s="37" t="s">
        <v>16</v>
      </c>
      <c r="B750" s="38"/>
      <c r="C750" s="38"/>
      <c r="D750" s="38"/>
      <c r="E750" s="53"/>
    </row>
    <row r="751" spans="1:5" ht="15" customHeight="1" x14ac:dyDescent="0.2">
      <c r="A751" s="56" t="s">
        <v>59</v>
      </c>
      <c r="B751" s="38"/>
      <c r="C751" s="38"/>
      <c r="D751" s="38"/>
      <c r="E751" s="40" t="s">
        <v>60</v>
      </c>
    </row>
    <row r="752" spans="1:5" ht="15" customHeight="1" x14ac:dyDescent="0.2">
      <c r="A752" s="39"/>
      <c r="B752" s="53"/>
      <c r="C752" s="38"/>
      <c r="D752" s="38"/>
      <c r="E752" s="41"/>
    </row>
    <row r="753" spans="1:5" ht="15" customHeight="1" x14ac:dyDescent="0.2">
      <c r="A753" s="110"/>
      <c r="B753" s="110"/>
      <c r="C753" s="42" t="s">
        <v>41</v>
      </c>
      <c r="D753" s="73" t="s">
        <v>48</v>
      </c>
      <c r="E753" s="44" t="s">
        <v>43</v>
      </c>
    </row>
    <row r="754" spans="1:5" ht="15" customHeight="1" x14ac:dyDescent="0.2">
      <c r="A754" s="110"/>
      <c r="B754" s="110"/>
      <c r="C754" s="86">
        <v>3319</v>
      </c>
      <c r="D754" s="122" t="s">
        <v>163</v>
      </c>
      <c r="E754" s="96">
        <v>-135000</v>
      </c>
    </row>
    <row r="755" spans="1:5" ht="15" customHeight="1" x14ac:dyDescent="0.2">
      <c r="A755" s="110"/>
      <c r="B755" s="110"/>
      <c r="C755" s="86">
        <v>3316</v>
      </c>
      <c r="D755" s="103" t="s">
        <v>123</v>
      </c>
      <c r="E755" s="96">
        <v>-60000</v>
      </c>
    </row>
    <row r="756" spans="1:5" ht="15" customHeight="1" x14ac:dyDescent="0.2">
      <c r="A756" s="110"/>
      <c r="B756" s="110"/>
      <c r="C756" s="86">
        <v>3311</v>
      </c>
      <c r="D756" s="103" t="s">
        <v>73</v>
      </c>
      <c r="E756" s="96">
        <v>195000</v>
      </c>
    </row>
    <row r="757" spans="1:5" ht="15" customHeight="1" x14ac:dyDescent="0.2">
      <c r="A757" s="124"/>
      <c r="B757" s="124"/>
      <c r="C757" s="50" t="s">
        <v>45</v>
      </c>
      <c r="D757" s="51"/>
      <c r="E757" s="52">
        <f>SUM(E754:E756)</f>
        <v>0</v>
      </c>
    </row>
    <row r="758" spans="1:5" ht="15" customHeight="1" x14ac:dyDescent="0.2"/>
    <row r="759" spans="1:5" ht="15" customHeight="1" x14ac:dyDescent="0.2"/>
    <row r="760" spans="1:5" ht="15" customHeight="1" x14ac:dyDescent="0.25">
      <c r="A760" s="35" t="s">
        <v>255</v>
      </c>
    </row>
    <row r="761" spans="1:5" ht="15" customHeight="1" x14ac:dyDescent="0.2">
      <c r="A761" s="223" t="s">
        <v>139</v>
      </c>
      <c r="B761" s="223"/>
      <c r="C761" s="223"/>
      <c r="D761" s="223"/>
      <c r="E761" s="223"/>
    </row>
    <row r="762" spans="1:5" ht="15" customHeight="1" x14ac:dyDescent="0.2">
      <c r="A762" s="223"/>
      <c r="B762" s="223"/>
      <c r="C762" s="223"/>
      <c r="D762" s="223"/>
      <c r="E762" s="223"/>
    </row>
    <row r="763" spans="1:5" ht="15" customHeight="1" x14ac:dyDescent="0.2">
      <c r="A763" s="216" t="s">
        <v>256</v>
      </c>
      <c r="B763" s="216"/>
      <c r="C763" s="216"/>
      <c r="D763" s="216"/>
      <c r="E763" s="216"/>
    </row>
    <row r="764" spans="1:5" ht="15" customHeight="1" x14ac:dyDescent="0.2">
      <c r="A764" s="216"/>
      <c r="B764" s="216"/>
      <c r="C764" s="216"/>
      <c r="D764" s="216"/>
      <c r="E764" s="216"/>
    </row>
    <row r="765" spans="1:5" ht="15" customHeight="1" x14ac:dyDescent="0.2">
      <c r="A765" s="216"/>
      <c r="B765" s="216"/>
      <c r="C765" s="216"/>
      <c r="D765" s="216"/>
      <c r="E765" s="216"/>
    </row>
    <row r="766" spans="1:5" ht="15" customHeight="1" x14ac:dyDescent="0.2">
      <c r="A766" s="216"/>
      <c r="B766" s="216"/>
      <c r="C766" s="216"/>
      <c r="D766" s="216"/>
      <c r="E766" s="216"/>
    </row>
    <row r="767" spans="1:5" ht="15" customHeight="1" x14ac:dyDescent="0.2">
      <c r="A767" s="216"/>
      <c r="B767" s="216"/>
      <c r="C767" s="216"/>
      <c r="D767" s="216"/>
      <c r="E767" s="216"/>
    </row>
    <row r="768" spans="1:5" ht="15" customHeight="1" x14ac:dyDescent="0.2">
      <c r="A768" s="216"/>
      <c r="B768" s="216"/>
      <c r="C768" s="216"/>
      <c r="D768" s="216"/>
      <c r="E768" s="216"/>
    </row>
    <row r="769" spans="1:5" ht="15" customHeight="1" x14ac:dyDescent="0.2">
      <c r="A769" s="216"/>
      <c r="B769" s="216"/>
      <c r="C769" s="216"/>
      <c r="D769" s="216"/>
      <c r="E769" s="216"/>
    </row>
    <row r="770" spans="1:5" ht="15" customHeight="1" x14ac:dyDescent="0.2">
      <c r="A770" s="38"/>
      <c r="B770" s="153"/>
      <c r="C770" s="151"/>
      <c r="D770" s="38"/>
      <c r="E770" s="154"/>
    </row>
    <row r="771" spans="1:5" ht="15" customHeight="1" x14ac:dyDescent="0.25">
      <c r="A771" s="54" t="s">
        <v>16</v>
      </c>
      <c r="B771" s="55"/>
      <c r="C771" s="55"/>
      <c r="D771" s="53"/>
      <c r="E771" s="53"/>
    </row>
    <row r="772" spans="1:5" ht="15" customHeight="1" x14ac:dyDescent="0.2">
      <c r="A772" s="56" t="s">
        <v>104</v>
      </c>
      <c r="B772" s="55"/>
      <c r="C772" s="55"/>
      <c r="D772" s="55"/>
      <c r="E772" s="92" t="s">
        <v>234</v>
      </c>
    </row>
    <row r="773" spans="1:5" ht="15" customHeight="1" x14ac:dyDescent="0.2"/>
    <row r="774" spans="1:5" ht="15" customHeight="1" x14ac:dyDescent="0.2">
      <c r="C774" s="42" t="s">
        <v>41</v>
      </c>
      <c r="D774" s="43" t="s">
        <v>48</v>
      </c>
      <c r="E774" s="62" t="s">
        <v>43</v>
      </c>
    </row>
    <row r="775" spans="1:5" ht="15" customHeight="1" x14ac:dyDescent="0.2">
      <c r="C775" s="64">
        <v>3122</v>
      </c>
      <c r="D775" s="65" t="s">
        <v>107</v>
      </c>
      <c r="E775" s="123">
        <v>-11043.23</v>
      </c>
    </row>
    <row r="776" spans="1:5" ht="15" customHeight="1" x14ac:dyDescent="0.2">
      <c r="C776" s="64">
        <v>6409</v>
      </c>
      <c r="D776" s="90" t="s">
        <v>94</v>
      </c>
      <c r="E776" s="123">
        <v>11043.23</v>
      </c>
    </row>
    <row r="777" spans="1:5" ht="15" customHeight="1" x14ac:dyDescent="0.2">
      <c r="C777" s="50" t="s">
        <v>45</v>
      </c>
      <c r="D777" s="51"/>
      <c r="E777" s="52">
        <f>SUM(E775:E776)</f>
        <v>0</v>
      </c>
    </row>
    <row r="778" spans="1:5" ht="15" customHeight="1" x14ac:dyDescent="0.2"/>
    <row r="779" spans="1:5" ht="15" customHeight="1" x14ac:dyDescent="0.2"/>
    <row r="780" spans="1:5" ht="15" customHeight="1" x14ac:dyDescent="0.2"/>
    <row r="781" spans="1:5" ht="15" customHeight="1" x14ac:dyDescent="0.2"/>
    <row r="782" spans="1:5" ht="15" customHeight="1" x14ac:dyDescent="0.25">
      <c r="A782" s="35" t="s">
        <v>257</v>
      </c>
    </row>
    <row r="783" spans="1:5" ht="15" customHeight="1" x14ac:dyDescent="0.2">
      <c r="A783" s="220" t="s">
        <v>258</v>
      </c>
      <c r="B783" s="220"/>
      <c r="C783" s="220"/>
      <c r="D783" s="220"/>
      <c r="E783" s="220"/>
    </row>
    <row r="784" spans="1:5" ht="15" customHeight="1" x14ac:dyDescent="0.2">
      <c r="A784" s="220"/>
      <c r="B784" s="220"/>
      <c r="C784" s="220"/>
      <c r="D784" s="220"/>
      <c r="E784" s="220"/>
    </row>
    <row r="785" spans="1:5" ht="15" customHeight="1" x14ac:dyDescent="0.2">
      <c r="A785" s="216" t="s">
        <v>259</v>
      </c>
      <c r="B785" s="216"/>
      <c r="C785" s="216"/>
      <c r="D785" s="216"/>
      <c r="E785" s="216"/>
    </row>
    <row r="786" spans="1:5" ht="15" customHeight="1" x14ac:dyDescent="0.2">
      <c r="A786" s="216"/>
      <c r="B786" s="216"/>
      <c r="C786" s="216"/>
      <c r="D786" s="216"/>
      <c r="E786" s="216"/>
    </row>
    <row r="787" spans="1:5" ht="15" customHeight="1" x14ac:dyDescent="0.2">
      <c r="A787" s="216"/>
      <c r="B787" s="216"/>
      <c r="C787" s="216"/>
      <c r="D787" s="216"/>
      <c r="E787" s="216"/>
    </row>
    <row r="788" spans="1:5" ht="15" customHeight="1" x14ac:dyDescent="0.2">
      <c r="A788" s="216"/>
      <c r="B788" s="216"/>
      <c r="C788" s="216"/>
      <c r="D788" s="216"/>
      <c r="E788" s="216"/>
    </row>
    <row r="789" spans="1:5" ht="15" customHeight="1" x14ac:dyDescent="0.2">
      <c r="A789" s="216"/>
      <c r="B789" s="216"/>
      <c r="C789" s="216"/>
      <c r="D789" s="216"/>
      <c r="E789" s="216"/>
    </row>
    <row r="790" spans="1:5" ht="15" customHeight="1" x14ac:dyDescent="0.2">
      <c r="A790" s="216"/>
      <c r="B790" s="216"/>
      <c r="C790" s="216"/>
      <c r="D790" s="216"/>
      <c r="E790" s="216"/>
    </row>
    <row r="791" spans="1:5" ht="15" customHeight="1" x14ac:dyDescent="0.2">
      <c r="A791" s="216"/>
      <c r="B791" s="216"/>
      <c r="C791" s="216"/>
      <c r="D791" s="216"/>
      <c r="E791" s="216"/>
    </row>
    <row r="792" spans="1:5" ht="15" customHeight="1" x14ac:dyDescent="0.2"/>
    <row r="793" spans="1:5" ht="15" customHeight="1" x14ac:dyDescent="0.25">
      <c r="A793" s="54" t="s">
        <v>16</v>
      </c>
      <c r="B793" s="55"/>
      <c r="C793" s="55"/>
      <c r="D793" s="53"/>
      <c r="E793" s="53"/>
    </row>
    <row r="794" spans="1:5" ht="15" customHeight="1" x14ac:dyDescent="0.2">
      <c r="A794" s="56" t="s">
        <v>159</v>
      </c>
      <c r="B794" s="55"/>
      <c r="C794" s="55"/>
      <c r="D794" s="55"/>
      <c r="E794" s="92" t="s">
        <v>160</v>
      </c>
    </row>
    <row r="795" spans="1:5" ht="15" customHeight="1" x14ac:dyDescent="0.2">
      <c r="A795" s="58"/>
      <c r="B795" s="59"/>
      <c r="C795" s="55"/>
      <c r="D795" s="58"/>
      <c r="E795" s="60"/>
    </row>
    <row r="796" spans="1:5" ht="15" customHeight="1" x14ac:dyDescent="0.2">
      <c r="A796" s="61"/>
      <c r="B796" s="61"/>
      <c r="C796" s="62" t="s">
        <v>41</v>
      </c>
      <c r="D796" s="73" t="s">
        <v>48</v>
      </c>
      <c r="E796" s="62" t="s">
        <v>43</v>
      </c>
    </row>
    <row r="797" spans="1:5" ht="15" customHeight="1" x14ac:dyDescent="0.2">
      <c r="A797" s="160"/>
      <c r="B797" s="121"/>
      <c r="C797" s="86">
        <v>3299</v>
      </c>
      <c r="D797" s="196" t="s">
        <v>73</v>
      </c>
      <c r="E797" s="96">
        <v>-66490.490000000005</v>
      </c>
    </row>
    <row r="798" spans="1:5" ht="15" customHeight="1" x14ac:dyDescent="0.2">
      <c r="A798" s="160"/>
      <c r="B798" s="121"/>
      <c r="C798" s="86">
        <v>3299</v>
      </c>
      <c r="D798" s="122" t="s">
        <v>122</v>
      </c>
      <c r="E798" s="96">
        <f>35678.24+8848.2+3214.05</f>
        <v>47740.490000000005</v>
      </c>
    </row>
    <row r="799" spans="1:5" ht="15" customHeight="1" x14ac:dyDescent="0.2">
      <c r="A799" s="160"/>
      <c r="B799" s="121"/>
      <c r="C799" s="86">
        <v>3299</v>
      </c>
      <c r="D799" s="90" t="s">
        <v>164</v>
      </c>
      <c r="E799" s="96">
        <v>18750</v>
      </c>
    </row>
    <row r="800" spans="1:5" ht="15" customHeight="1" x14ac:dyDescent="0.2">
      <c r="A800" s="104"/>
      <c r="B800" s="55"/>
      <c r="C800" s="77" t="s">
        <v>45</v>
      </c>
      <c r="D800" s="78"/>
      <c r="E800" s="79">
        <f>SUM(E797:E799)</f>
        <v>0</v>
      </c>
    </row>
    <row r="801" spans="1:5" ht="15" customHeight="1" x14ac:dyDescent="0.2"/>
    <row r="802" spans="1:5" ht="15" customHeight="1" x14ac:dyDescent="0.2"/>
    <row r="803" spans="1:5" ht="15" customHeight="1" x14ac:dyDescent="0.25">
      <c r="A803" s="35" t="s">
        <v>260</v>
      </c>
    </row>
    <row r="804" spans="1:5" ht="15" customHeight="1" x14ac:dyDescent="0.2">
      <c r="A804" s="220" t="s">
        <v>258</v>
      </c>
      <c r="B804" s="220"/>
      <c r="C804" s="220"/>
      <c r="D804" s="220"/>
      <c r="E804" s="220"/>
    </row>
    <row r="805" spans="1:5" ht="15" customHeight="1" x14ac:dyDescent="0.2">
      <c r="A805" s="220"/>
      <c r="B805" s="220"/>
      <c r="C805" s="220"/>
      <c r="D805" s="220"/>
      <c r="E805" s="220"/>
    </row>
    <row r="806" spans="1:5" ht="15" customHeight="1" x14ac:dyDescent="0.2">
      <c r="A806" s="216" t="s">
        <v>261</v>
      </c>
      <c r="B806" s="216"/>
      <c r="C806" s="216"/>
      <c r="D806" s="216"/>
      <c r="E806" s="216"/>
    </row>
    <row r="807" spans="1:5" ht="15" customHeight="1" x14ac:dyDescent="0.2">
      <c r="A807" s="216"/>
      <c r="B807" s="216"/>
      <c r="C807" s="216"/>
      <c r="D807" s="216"/>
      <c r="E807" s="216"/>
    </row>
    <row r="808" spans="1:5" ht="15" customHeight="1" x14ac:dyDescent="0.2">
      <c r="A808" s="216"/>
      <c r="B808" s="216"/>
      <c r="C808" s="216"/>
      <c r="D808" s="216"/>
      <c r="E808" s="216"/>
    </row>
    <row r="809" spans="1:5" ht="15" customHeight="1" x14ac:dyDescent="0.2">
      <c r="A809" s="216"/>
      <c r="B809" s="216"/>
      <c r="C809" s="216"/>
      <c r="D809" s="216"/>
      <c r="E809" s="216"/>
    </row>
    <row r="810" spans="1:5" ht="15" customHeight="1" x14ac:dyDescent="0.2">
      <c r="A810" s="216"/>
      <c r="B810" s="216"/>
      <c r="C810" s="216"/>
      <c r="D810" s="216"/>
      <c r="E810" s="216"/>
    </row>
    <row r="811" spans="1:5" ht="15" customHeight="1" x14ac:dyDescent="0.2">
      <c r="A811" s="216"/>
      <c r="B811" s="216"/>
      <c r="C811" s="216"/>
      <c r="D811" s="216"/>
      <c r="E811" s="216"/>
    </row>
    <row r="812" spans="1:5" ht="15" customHeight="1" x14ac:dyDescent="0.2">
      <c r="A812" s="216"/>
      <c r="B812" s="216"/>
      <c r="C812" s="216"/>
      <c r="D812" s="216"/>
      <c r="E812" s="216"/>
    </row>
    <row r="813" spans="1:5" ht="15" customHeight="1" x14ac:dyDescent="0.2"/>
    <row r="814" spans="1:5" ht="15" customHeight="1" x14ac:dyDescent="0.25">
      <c r="A814" s="54" t="s">
        <v>16</v>
      </c>
      <c r="B814" s="55"/>
      <c r="C814" s="55"/>
      <c r="D814" s="53"/>
      <c r="E814" s="53"/>
    </row>
    <row r="815" spans="1:5" ht="15" customHeight="1" x14ac:dyDescent="0.2">
      <c r="A815" s="56" t="s">
        <v>159</v>
      </c>
      <c r="B815" s="55"/>
      <c r="C815" s="55"/>
      <c r="D815" s="55"/>
      <c r="E815" s="92" t="s">
        <v>160</v>
      </c>
    </row>
    <row r="816" spans="1:5" ht="15" customHeight="1" x14ac:dyDescent="0.2">
      <c r="A816" s="58"/>
      <c r="B816" s="59"/>
      <c r="C816" s="55"/>
      <c r="D816" s="58"/>
      <c r="E816" s="60"/>
    </row>
    <row r="817" spans="1:5" ht="15" customHeight="1" x14ac:dyDescent="0.2">
      <c r="A817" s="61"/>
      <c r="B817" s="61"/>
      <c r="C817" s="62" t="s">
        <v>41</v>
      </c>
      <c r="D817" s="73" t="s">
        <v>48</v>
      </c>
      <c r="E817" s="62" t="s">
        <v>43</v>
      </c>
    </row>
    <row r="818" spans="1:5" ht="15" customHeight="1" x14ac:dyDescent="0.2">
      <c r="A818" s="160"/>
      <c r="B818" s="121"/>
      <c r="C818" s="86">
        <v>3299</v>
      </c>
      <c r="D818" s="122" t="s">
        <v>163</v>
      </c>
      <c r="E818" s="96">
        <v>-952470.49</v>
      </c>
    </row>
    <row r="819" spans="1:5" ht="15" customHeight="1" x14ac:dyDescent="0.2">
      <c r="A819" s="160"/>
      <c r="B819" s="121"/>
      <c r="C819" s="86">
        <v>3299</v>
      </c>
      <c r="D819" s="122" t="s">
        <v>122</v>
      </c>
      <c r="E819" s="96">
        <f>16500+3682.8+1336.5</f>
        <v>21519.3</v>
      </c>
    </row>
    <row r="820" spans="1:5" ht="15" customHeight="1" x14ac:dyDescent="0.2">
      <c r="A820" s="160"/>
      <c r="B820" s="121"/>
      <c r="C820" s="86">
        <v>3299</v>
      </c>
      <c r="D820" s="90" t="s">
        <v>164</v>
      </c>
      <c r="E820" s="96">
        <v>911934.81</v>
      </c>
    </row>
    <row r="821" spans="1:5" ht="15" customHeight="1" x14ac:dyDescent="0.2">
      <c r="A821" s="104"/>
      <c r="B821" s="55"/>
      <c r="C821" s="77" t="s">
        <v>45</v>
      </c>
      <c r="D821" s="78"/>
      <c r="E821" s="79">
        <f>SUM(E818:E820)</f>
        <v>-19016.379999999888</v>
      </c>
    </row>
    <row r="822" spans="1:5" ht="15" customHeight="1" x14ac:dyDescent="0.2"/>
    <row r="823" spans="1:5" ht="15" customHeight="1" x14ac:dyDescent="0.2">
      <c r="B823" s="62" t="s">
        <v>40</v>
      </c>
      <c r="C823" s="42" t="s">
        <v>41</v>
      </c>
      <c r="D823" s="84" t="s">
        <v>42</v>
      </c>
      <c r="E823" s="44" t="s">
        <v>43</v>
      </c>
    </row>
    <row r="824" spans="1:5" ht="15" customHeight="1" x14ac:dyDescent="0.2">
      <c r="B824" s="197">
        <v>103100880</v>
      </c>
      <c r="C824" s="129"/>
      <c r="D824" s="75" t="s">
        <v>93</v>
      </c>
      <c r="E824" s="87">
        <v>19016.38</v>
      </c>
    </row>
    <row r="825" spans="1:5" ht="15" customHeight="1" x14ac:dyDescent="0.2">
      <c r="B825" s="145"/>
      <c r="C825" s="50" t="s">
        <v>45</v>
      </c>
      <c r="D825" s="88"/>
      <c r="E825" s="89">
        <f>SUM(E824:E824)</f>
        <v>19016.38</v>
      </c>
    </row>
    <row r="826" spans="1:5" ht="15" customHeight="1" x14ac:dyDescent="0.2"/>
    <row r="827" spans="1:5" ht="15" customHeight="1" x14ac:dyDescent="0.2"/>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35" t="s">
        <v>262</v>
      </c>
    </row>
    <row r="835" spans="1:5" ht="15" customHeight="1" x14ac:dyDescent="0.2">
      <c r="A835" s="220" t="s">
        <v>142</v>
      </c>
      <c r="B835" s="220"/>
      <c r="C835" s="220"/>
      <c r="D835" s="220"/>
      <c r="E835" s="220"/>
    </row>
    <row r="836" spans="1:5" ht="15" customHeight="1" x14ac:dyDescent="0.2">
      <c r="A836" s="220"/>
      <c r="B836" s="220"/>
      <c r="C836" s="220"/>
      <c r="D836" s="220"/>
      <c r="E836" s="220"/>
    </row>
    <row r="837" spans="1:5" ht="15" customHeight="1" x14ac:dyDescent="0.2">
      <c r="A837" s="216" t="s">
        <v>263</v>
      </c>
      <c r="B837" s="216"/>
      <c r="C837" s="216"/>
      <c r="D837" s="216"/>
      <c r="E837" s="216"/>
    </row>
    <row r="838" spans="1:5" ht="15" customHeight="1" x14ac:dyDescent="0.2">
      <c r="A838" s="216"/>
      <c r="B838" s="216"/>
      <c r="C838" s="216"/>
      <c r="D838" s="216"/>
      <c r="E838" s="216"/>
    </row>
    <row r="839" spans="1:5" ht="15" customHeight="1" x14ac:dyDescent="0.2">
      <c r="A839" s="216"/>
      <c r="B839" s="216"/>
      <c r="C839" s="216"/>
      <c r="D839" s="216"/>
      <c r="E839" s="216"/>
    </row>
    <row r="840" spans="1:5" ht="15" customHeight="1" x14ac:dyDescent="0.2">
      <c r="A840" s="216"/>
      <c r="B840" s="216"/>
      <c r="C840" s="216"/>
      <c r="D840" s="216"/>
      <c r="E840" s="216"/>
    </row>
    <row r="841" spans="1:5" ht="15" customHeight="1" x14ac:dyDescent="0.2">
      <c r="A841" s="216"/>
      <c r="B841" s="216"/>
      <c r="C841" s="216"/>
      <c r="D841" s="216"/>
      <c r="E841" s="216"/>
    </row>
    <row r="842" spans="1:5" ht="15" customHeight="1" x14ac:dyDescent="0.2">
      <c r="A842" s="216"/>
      <c r="B842" s="216"/>
      <c r="C842" s="216"/>
      <c r="D842" s="216"/>
      <c r="E842" s="216"/>
    </row>
    <row r="843" spans="1:5" ht="15" customHeight="1" x14ac:dyDescent="0.2">
      <c r="A843" s="216"/>
      <c r="B843" s="216"/>
      <c r="C843" s="216"/>
      <c r="D843" s="216"/>
      <c r="E843" s="216"/>
    </row>
    <row r="844" spans="1:5" ht="15" customHeight="1" x14ac:dyDescent="0.2">
      <c r="A844" s="216"/>
      <c r="B844" s="216"/>
      <c r="C844" s="216"/>
      <c r="D844" s="216"/>
      <c r="E844" s="216"/>
    </row>
    <row r="845" spans="1:5" ht="15" customHeight="1" x14ac:dyDescent="0.2"/>
    <row r="846" spans="1:5" ht="15" customHeight="1" x14ac:dyDescent="0.25">
      <c r="A846" s="37" t="s">
        <v>16</v>
      </c>
      <c r="B846" s="38"/>
      <c r="C846" s="38"/>
      <c r="D846" s="38"/>
      <c r="E846" s="53"/>
    </row>
    <row r="847" spans="1:5" ht="15" customHeight="1" x14ac:dyDescent="0.2">
      <c r="A847" s="39" t="s">
        <v>90</v>
      </c>
      <c r="B847" s="109"/>
      <c r="C847" s="109"/>
      <c r="D847" s="109"/>
      <c r="E847" s="53" t="s">
        <v>91</v>
      </c>
    </row>
    <row r="848" spans="1:5" ht="15" customHeight="1" x14ac:dyDescent="0.2"/>
    <row r="849" spans="1:5" ht="15" customHeight="1" x14ac:dyDescent="0.2">
      <c r="B849" s="62" t="s">
        <v>40</v>
      </c>
      <c r="C849" s="42" t="s">
        <v>41</v>
      </c>
      <c r="D849" s="84" t="s">
        <v>42</v>
      </c>
      <c r="E849" s="44" t="s">
        <v>43</v>
      </c>
    </row>
    <row r="850" spans="1:5" ht="15" customHeight="1" x14ac:dyDescent="0.2">
      <c r="B850" s="81">
        <v>300</v>
      </c>
      <c r="C850" s="86"/>
      <c r="D850" s="75" t="s">
        <v>93</v>
      </c>
      <c r="E850" s="96">
        <v>-181416.6</v>
      </c>
    </row>
    <row r="851" spans="1:5" ht="15" customHeight="1" x14ac:dyDescent="0.2">
      <c r="B851" s="81">
        <v>301</v>
      </c>
      <c r="C851" s="86"/>
      <c r="D851" s="75" t="s">
        <v>93</v>
      </c>
      <c r="E851" s="96">
        <v>181416.6</v>
      </c>
    </row>
    <row r="852" spans="1:5" ht="15" customHeight="1" x14ac:dyDescent="0.2">
      <c r="B852" s="145"/>
      <c r="C852" s="50" t="s">
        <v>45</v>
      </c>
      <c r="D852" s="88"/>
      <c r="E852" s="89">
        <f>SUM(E850:E851)</f>
        <v>0</v>
      </c>
    </row>
    <row r="853" spans="1:5" ht="15" customHeight="1" x14ac:dyDescent="0.2"/>
    <row r="854" spans="1:5" ht="15" customHeight="1" x14ac:dyDescent="0.2"/>
    <row r="855" spans="1:5" ht="15" customHeight="1" x14ac:dyDescent="0.25">
      <c r="A855" s="35" t="s">
        <v>264</v>
      </c>
    </row>
    <row r="856" spans="1:5" ht="15" customHeight="1" x14ac:dyDescent="0.2">
      <c r="A856" s="220" t="s">
        <v>142</v>
      </c>
      <c r="B856" s="220"/>
      <c r="C856" s="220"/>
      <c r="D856" s="220"/>
      <c r="E856" s="220"/>
    </row>
    <row r="857" spans="1:5" ht="15" customHeight="1" x14ac:dyDescent="0.2">
      <c r="A857" s="220"/>
      <c r="B857" s="220"/>
      <c r="C857" s="220"/>
      <c r="D857" s="220"/>
      <c r="E857" s="220"/>
    </row>
    <row r="858" spans="1:5" ht="15" customHeight="1" x14ac:dyDescent="0.2">
      <c r="A858" s="216" t="s">
        <v>265</v>
      </c>
      <c r="B858" s="216"/>
      <c r="C858" s="216"/>
      <c r="D858" s="216"/>
      <c r="E858" s="216"/>
    </row>
    <row r="859" spans="1:5" ht="15" customHeight="1" x14ac:dyDescent="0.2">
      <c r="A859" s="216"/>
      <c r="B859" s="216"/>
      <c r="C859" s="216"/>
      <c r="D859" s="216"/>
      <c r="E859" s="216"/>
    </row>
    <row r="860" spans="1:5" ht="15" customHeight="1" x14ac:dyDescent="0.2">
      <c r="A860" s="216"/>
      <c r="B860" s="216"/>
      <c r="C860" s="216"/>
      <c r="D860" s="216"/>
      <c r="E860" s="216"/>
    </row>
    <row r="861" spans="1:5" ht="15" customHeight="1" x14ac:dyDescent="0.2">
      <c r="A861" s="216"/>
      <c r="B861" s="216"/>
      <c r="C861" s="216"/>
      <c r="D861" s="216"/>
      <c r="E861" s="216"/>
    </row>
    <row r="862" spans="1:5" ht="15" customHeight="1" x14ac:dyDescent="0.2">
      <c r="A862" s="216"/>
      <c r="B862" s="216"/>
      <c r="C862" s="216"/>
      <c r="D862" s="216"/>
      <c r="E862" s="216"/>
    </row>
    <row r="863" spans="1:5" ht="15" customHeight="1" x14ac:dyDescent="0.2">
      <c r="A863" s="216"/>
      <c r="B863" s="216"/>
      <c r="C863" s="216"/>
      <c r="D863" s="216"/>
      <c r="E863" s="216"/>
    </row>
    <row r="864" spans="1:5" ht="15" customHeight="1" x14ac:dyDescent="0.2">
      <c r="A864" s="216"/>
      <c r="B864" s="216"/>
      <c r="C864" s="216"/>
      <c r="D864" s="216"/>
      <c r="E864" s="216"/>
    </row>
    <row r="865" spans="1:5" ht="15" customHeight="1" x14ac:dyDescent="0.2">
      <c r="A865" s="216"/>
      <c r="B865" s="216"/>
      <c r="C865" s="216"/>
      <c r="D865" s="216"/>
      <c r="E865" s="216"/>
    </row>
    <row r="866" spans="1:5" ht="15" customHeight="1" x14ac:dyDescent="0.2"/>
    <row r="867" spans="1:5" ht="15" customHeight="1" x14ac:dyDescent="0.25">
      <c r="A867" s="37" t="s">
        <v>16</v>
      </c>
      <c r="B867" s="38"/>
      <c r="C867" s="38"/>
      <c r="D867" s="38"/>
      <c r="E867" s="53"/>
    </row>
    <row r="868" spans="1:5" ht="15" customHeight="1" x14ac:dyDescent="0.2">
      <c r="A868" s="39" t="s">
        <v>90</v>
      </c>
      <c r="B868" s="109"/>
      <c r="C868" s="109"/>
      <c r="D868" s="109"/>
      <c r="E868" s="53" t="s">
        <v>91</v>
      </c>
    </row>
    <row r="869" spans="1:5" ht="15" customHeight="1" x14ac:dyDescent="0.2"/>
    <row r="870" spans="1:5" ht="15" customHeight="1" x14ac:dyDescent="0.2">
      <c r="B870" s="62" t="s">
        <v>40</v>
      </c>
      <c r="C870" s="42" t="s">
        <v>41</v>
      </c>
      <c r="D870" s="84" t="s">
        <v>42</v>
      </c>
      <c r="E870" s="44" t="s">
        <v>43</v>
      </c>
    </row>
    <row r="871" spans="1:5" ht="15" customHeight="1" x14ac:dyDescent="0.2">
      <c r="B871" s="81">
        <v>307</v>
      </c>
      <c r="C871" s="86"/>
      <c r="D871" s="75" t="s">
        <v>93</v>
      </c>
      <c r="E871" s="96">
        <v>-56592</v>
      </c>
    </row>
    <row r="872" spans="1:5" ht="15" customHeight="1" x14ac:dyDescent="0.2">
      <c r="B872" s="81">
        <v>303</v>
      </c>
      <c r="C872" s="86"/>
      <c r="D872" s="75" t="s">
        <v>93</v>
      </c>
      <c r="E872" s="96">
        <v>56592</v>
      </c>
    </row>
    <row r="873" spans="1:5" ht="15" customHeight="1" x14ac:dyDescent="0.2">
      <c r="B873" s="145"/>
      <c r="C873" s="50" t="s">
        <v>45</v>
      </c>
      <c r="D873" s="88"/>
      <c r="E873" s="89">
        <f>SUM(E871:E872)</f>
        <v>0</v>
      </c>
    </row>
    <row r="874" spans="1:5" ht="15" customHeight="1" x14ac:dyDescent="0.2"/>
    <row r="875" spans="1:5" ht="15" customHeight="1" x14ac:dyDescent="0.2"/>
    <row r="876" spans="1:5" ht="15" customHeight="1" x14ac:dyDescent="0.25">
      <c r="A876" s="35" t="s">
        <v>266</v>
      </c>
    </row>
    <row r="877" spans="1:5" ht="15" customHeight="1" x14ac:dyDescent="0.2">
      <c r="A877" s="219" t="s">
        <v>267</v>
      </c>
      <c r="B877" s="219"/>
      <c r="C877" s="219"/>
      <c r="D877" s="219"/>
      <c r="E877" s="219"/>
    </row>
    <row r="878" spans="1:5" ht="15" customHeight="1" x14ac:dyDescent="0.2">
      <c r="A878" s="219"/>
      <c r="B878" s="219"/>
      <c r="C878" s="219"/>
      <c r="D878" s="219"/>
      <c r="E878" s="219"/>
    </row>
    <row r="879" spans="1:5" ht="15" customHeight="1" x14ac:dyDescent="0.2">
      <c r="A879" s="216" t="s">
        <v>268</v>
      </c>
      <c r="B879" s="216"/>
      <c r="C879" s="216"/>
      <c r="D879" s="216"/>
      <c r="E879" s="216"/>
    </row>
    <row r="880" spans="1:5" ht="15" customHeight="1" x14ac:dyDescent="0.2">
      <c r="A880" s="216"/>
      <c r="B880" s="216"/>
      <c r="C880" s="216"/>
      <c r="D880" s="216"/>
      <c r="E880" s="216"/>
    </row>
    <row r="881" spans="1:5" ht="15" customHeight="1" x14ac:dyDescent="0.2">
      <c r="A881" s="216"/>
      <c r="B881" s="216"/>
      <c r="C881" s="216"/>
      <c r="D881" s="216"/>
      <c r="E881" s="216"/>
    </row>
    <row r="882" spans="1:5" ht="15" customHeight="1" x14ac:dyDescent="0.2">
      <c r="A882" s="216"/>
      <c r="B882" s="216"/>
      <c r="C882" s="216"/>
      <c r="D882" s="216"/>
      <c r="E882" s="216"/>
    </row>
    <row r="883" spans="1:5" ht="15" customHeight="1" x14ac:dyDescent="0.2">
      <c r="A883" s="216"/>
      <c r="B883" s="216"/>
      <c r="C883" s="216"/>
      <c r="D883" s="216"/>
      <c r="E883" s="216"/>
    </row>
    <row r="884" spans="1:5" ht="15" customHeight="1" x14ac:dyDescent="0.2"/>
    <row r="885" spans="1:5" ht="15" customHeight="1" x14ac:dyDescent="0.2"/>
    <row r="886" spans="1:5" ht="15" customHeight="1" x14ac:dyDescent="0.25">
      <c r="A886" s="37" t="s">
        <v>16</v>
      </c>
      <c r="B886" s="38"/>
      <c r="C886" s="38"/>
      <c r="D886" s="38"/>
      <c r="E886" s="58"/>
    </row>
    <row r="887" spans="1:5" ht="15" customHeight="1" x14ac:dyDescent="0.2">
      <c r="A887" s="39" t="s">
        <v>269</v>
      </c>
      <c r="B887" s="38"/>
      <c r="C887" s="38"/>
      <c r="D887" s="38"/>
      <c r="E887" s="40" t="s">
        <v>270</v>
      </c>
    </row>
    <row r="888" spans="1:5" ht="15" customHeight="1" x14ac:dyDescent="0.2">
      <c r="A888" s="39"/>
      <c r="B888" s="53"/>
      <c r="C888" s="38"/>
      <c r="D888" s="38"/>
      <c r="E888" s="94"/>
    </row>
    <row r="889" spans="1:5" ht="15" customHeight="1" x14ac:dyDescent="0.2">
      <c r="A889" s="110"/>
      <c r="B889" s="110"/>
      <c r="C889" s="42" t="s">
        <v>41</v>
      </c>
      <c r="D889" s="73" t="s">
        <v>48</v>
      </c>
      <c r="E889" s="62" t="s">
        <v>43</v>
      </c>
    </row>
    <row r="890" spans="1:5" ht="15" customHeight="1" x14ac:dyDescent="0.2">
      <c r="A890" s="138"/>
      <c r="B890" s="121"/>
      <c r="C890" s="64">
        <v>6113</v>
      </c>
      <c r="D890" s="122" t="s">
        <v>122</v>
      </c>
      <c r="E890" s="198">
        <v>-1100</v>
      </c>
    </row>
    <row r="891" spans="1:5" ht="15" customHeight="1" x14ac:dyDescent="0.2">
      <c r="A891" s="138"/>
      <c r="B891" s="121"/>
      <c r="C891" s="64">
        <v>6113</v>
      </c>
      <c r="D891" s="65" t="s">
        <v>82</v>
      </c>
      <c r="E891" s="198">
        <f>-110000-80000-10000-9000-37300-50000</f>
        <v>-296300</v>
      </c>
    </row>
    <row r="892" spans="1:5" ht="15" customHeight="1" x14ac:dyDescent="0.2">
      <c r="A892" s="124"/>
      <c r="B892" s="124"/>
      <c r="C892" s="50" t="s">
        <v>45</v>
      </c>
      <c r="D892" s="103"/>
      <c r="E892" s="98">
        <f>SUM(E890:E891)</f>
        <v>-297400</v>
      </c>
    </row>
    <row r="893" spans="1:5" ht="15" customHeight="1" x14ac:dyDescent="0.2"/>
    <row r="894" spans="1:5" ht="15" customHeight="1" x14ac:dyDescent="0.25">
      <c r="A894" s="37" t="s">
        <v>16</v>
      </c>
      <c r="B894" s="80"/>
      <c r="C894" s="38"/>
      <c r="D894" s="38"/>
      <c r="E894" s="53"/>
    </row>
    <row r="895" spans="1:5" ht="15" customHeight="1" x14ac:dyDescent="0.2">
      <c r="A895" s="39" t="s">
        <v>175</v>
      </c>
      <c r="B895" s="38"/>
      <c r="C895" s="38"/>
      <c r="D895" s="38"/>
      <c r="E895" s="40" t="s">
        <v>176</v>
      </c>
    </row>
    <row r="896" spans="1:5" ht="15" customHeight="1" x14ac:dyDescent="0.2">
      <c r="A896" s="39"/>
      <c r="B896" s="80"/>
      <c r="C896" s="38"/>
      <c r="D896" s="38"/>
      <c r="E896" s="40"/>
    </row>
    <row r="897" spans="1:5" ht="15" customHeight="1" x14ac:dyDescent="0.2">
      <c r="B897" s="61"/>
      <c r="C897" s="62" t="s">
        <v>41</v>
      </c>
      <c r="D897" s="188" t="s">
        <v>48</v>
      </c>
      <c r="E897" s="62" t="s">
        <v>43</v>
      </c>
    </row>
    <row r="898" spans="1:5" ht="15" customHeight="1" x14ac:dyDescent="0.2">
      <c r="B898" s="101"/>
      <c r="C898" s="62">
        <v>2143</v>
      </c>
      <c r="D898" s="65" t="s">
        <v>82</v>
      </c>
      <c r="E898" s="96">
        <f>-1200000-20000-700000-15000-66000</f>
        <v>-2001000</v>
      </c>
    </row>
    <row r="899" spans="1:5" ht="15" customHeight="1" x14ac:dyDescent="0.2">
      <c r="B899" s="101"/>
      <c r="C899" s="62">
        <v>2143</v>
      </c>
      <c r="D899" s="90" t="s">
        <v>163</v>
      </c>
      <c r="E899" s="96">
        <v>-83000</v>
      </c>
    </row>
    <row r="900" spans="1:5" ht="15" customHeight="1" x14ac:dyDescent="0.2">
      <c r="B900" s="101"/>
      <c r="C900" s="62">
        <v>2143</v>
      </c>
      <c r="D900" s="90" t="s">
        <v>73</v>
      </c>
      <c r="E900" s="96">
        <v>-40000</v>
      </c>
    </row>
    <row r="901" spans="1:5" ht="15" customHeight="1" x14ac:dyDescent="0.2">
      <c r="B901" s="101"/>
      <c r="C901" s="62">
        <v>3341</v>
      </c>
      <c r="D901" s="65" t="s">
        <v>82</v>
      </c>
      <c r="E901" s="96">
        <v>-30000</v>
      </c>
    </row>
    <row r="902" spans="1:5" ht="15" customHeight="1" x14ac:dyDescent="0.2">
      <c r="B902" s="101"/>
      <c r="C902" s="62">
        <v>3349</v>
      </c>
      <c r="D902" s="65" t="s">
        <v>82</v>
      </c>
      <c r="E902" s="96">
        <f>-320000-140000</f>
        <v>-460000</v>
      </c>
    </row>
    <row r="903" spans="1:5" ht="15" customHeight="1" x14ac:dyDescent="0.2">
      <c r="B903" s="101"/>
      <c r="C903" s="62">
        <v>6113</v>
      </c>
      <c r="D903" s="122" t="s">
        <v>122</v>
      </c>
      <c r="E903" s="96">
        <v>-18100</v>
      </c>
    </row>
    <row r="904" spans="1:5" ht="15" customHeight="1" x14ac:dyDescent="0.2">
      <c r="B904" s="101"/>
      <c r="C904" s="62">
        <v>6113</v>
      </c>
      <c r="D904" s="90" t="s">
        <v>82</v>
      </c>
      <c r="E904" s="96">
        <f>-140000-30000-640000-60000-220000-120000-5000-69000-12000-280000</f>
        <v>-1576000</v>
      </c>
    </row>
    <row r="905" spans="1:5" ht="15" customHeight="1" x14ac:dyDescent="0.2">
      <c r="B905" s="101"/>
      <c r="C905" s="62">
        <v>6113</v>
      </c>
      <c r="D905" s="65" t="s">
        <v>123</v>
      </c>
      <c r="E905" s="96">
        <v>-324500</v>
      </c>
    </row>
    <row r="906" spans="1:5" ht="15" customHeight="1" x14ac:dyDescent="0.2">
      <c r="B906" s="101"/>
      <c r="C906" s="62">
        <v>6172</v>
      </c>
      <c r="D906" s="90" t="s">
        <v>82</v>
      </c>
      <c r="E906" s="96">
        <f>-10000-160000</f>
        <v>-170000</v>
      </c>
    </row>
    <row r="907" spans="1:5" ht="15" customHeight="1" x14ac:dyDescent="0.2">
      <c r="B907" s="104"/>
      <c r="C907" s="77" t="s">
        <v>45</v>
      </c>
      <c r="D907" s="97"/>
      <c r="E907" s="98">
        <f>SUM(E898:E906)</f>
        <v>-4702600</v>
      </c>
    </row>
    <row r="908" spans="1:5" ht="15" customHeight="1" x14ac:dyDescent="0.2"/>
    <row r="909" spans="1:5" ht="15" customHeight="1" x14ac:dyDescent="0.25">
      <c r="A909" s="37" t="s">
        <v>16</v>
      </c>
      <c r="B909" s="38"/>
      <c r="C909" s="38"/>
      <c r="D909" s="38"/>
      <c r="E909" s="53"/>
    </row>
    <row r="910" spans="1:5" ht="15" customHeight="1" x14ac:dyDescent="0.2">
      <c r="A910" s="56" t="s">
        <v>46</v>
      </c>
      <c r="B910" s="38"/>
      <c r="C910" s="38"/>
      <c r="D910" s="38"/>
      <c r="E910" s="40" t="s">
        <v>47</v>
      </c>
    </row>
    <row r="911" spans="1:5" ht="15" customHeight="1" x14ac:dyDescent="0.2">
      <c r="B911" s="150"/>
      <c r="C911" s="38"/>
      <c r="D911" s="38"/>
      <c r="E911" s="41"/>
    </row>
    <row r="912" spans="1:5" ht="15" customHeight="1" x14ac:dyDescent="0.2">
      <c r="B912" s="110"/>
      <c r="C912" s="42" t="s">
        <v>41</v>
      </c>
      <c r="D912" s="43" t="s">
        <v>48</v>
      </c>
      <c r="E912" s="44" t="s">
        <v>43</v>
      </c>
    </row>
    <row r="913" spans="1:5" ht="15" customHeight="1" x14ac:dyDescent="0.2">
      <c r="B913" s="149"/>
      <c r="C913" s="64">
        <v>6172</v>
      </c>
      <c r="D913" s="65" t="s">
        <v>82</v>
      </c>
      <c r="E913" s="48">
        <v>-1800000</v>
      </c>
    </row>
    <row r="914" spans="1:5" ht="15" customHeight="1" x14ac:dyDescent="0.2">
      <c r="B914" s="149"/>
      <c r="C914" s="50" t="s">
        <v>45</v>
      </c>
      <c r="D914" s="51"/>
      <c r="E914" s="52">
        <f>SUM(E913:E913)</f>
        <v>-1800000</v>
      </c>
    </row>
    <row r="915" spans="1:5" ht="15" customHeight="1" x14ac:dyDescent="0.2"/>
    <row r="916" spans="1:5" ht="15" customHeight="1" x14ac:dyDescent="0.25">
      <c r="A916" s="54" t="s">
        <v>16</v>
      </c>
      <c r="B916" s="55"/>
      <c r="C916" s="55"/>
      <c r="D916" s="53"/>
      <c r="E916" s="53"/>
    </row>
    <row r="917" spans="1:5" ht="15" customHeight="1" x14ac:dyDescent="0.2">
      <c r="A917" s="56" t="s">
        <v>271</v>
      </c>
      <c r="B917" s="55"/>
      <c r="C917" s="55"/>
      <c r="D917" s="55"/>
      <c r="E917" s="92" t="s">
        <v>272</v>
      </c>
    </row>
    <row r="918" spans="1:5" ht="15" customHeight="1" x14ac:dyDescent="0.2">
      <c r="A918" s="58"/>
      <c r="B918" s="59"/>
      <c r="C918" s="55"/>
      <c r="D918" s="58"/>
      <c r="E918" s="60"/>
    </row>
    <row r="919" spans="1:5" ht="15" customHeight="1" x14ac:dyDescent="0.2">
      <c r="C919" s="62" t="s">
        <v>41</v>
      </c>
      <c r="D919" s="73" t="s">
        <v>48</v>
      </c>
      <c r="E919" s="62" t="s">
        <v>43</v>
      </c>
    </row>
    <row r="920" spans="1:5" ht="15" customHeight="1" x14ac:dyDescent="0.2">
      <c r="C920" s="86">
        <v>6172</v>
      </c>
      <c r="D920" s="65" t="s">
        <v>82</v>
      </c>
      <c r="E920" s="96">
        <f>-150000-80000</f>
        <v>-230000</v>
      </c>
    </row>
    <row r="921" spans="1:5" ht="15" customHeight="1" x14ac:dyDescent="0.2">
      <c r="C921" s="86">
        <v>6172</v>
      </c>
      <c r="D921" s="93" t="s">
        <v>73</v>
      </c>
      <c r="E921" s="96">
        <v>-80000</v>
      </c>
    </row>
    <row r="922" spans="1:5" ht="15" customHeight="1" x14ac:dyDescent="0.2">
      <c r="C922" s="86">
        <v>6172</v>
      </c>
      <c r="D922" s="93" t="s">
        <v>107</v>
      </c>
      <c r="E922" s="96">
        <v>-100000</v>
      </c>
    </row>
    <row r="923" spans="1:5" ht="15" customHeight="1" x14ac:dyDescent="0.2">
      <c r="C923" s="77" t="s">
        <v>45</v>
      </c>
      <c r="D923" s="78"/>
      <c r="E923" s="79">
        <f>SUM(E920:E922)</f>
        <v>-410000</v>
      </c>
    </row>
    <row r="924" spans="1:5" ht="15" customHeight="1" x14ac:dyDescent="0.2"/>
    <row r="925" spans="1:5" ht="15" customHeight="1" x14ac:dyDescent="0.25">
      <c r="A925" s="37" t="s">
        <v>16</v>
      </c>
      <c r="B925" s="38"/>
      <c r="C925" s="38"/>
      <c r="D925" s="38"/>
      <c r="E925" s="38"/>
    </row>
    <row r="926" spans="1:5" ht="15" customHeight="1" x14ac:dyDescent="0.2">
      <c r="A926" s="39" t="s">
        <v>273</v>
      </c>
      <c r="B926" s="38"/>
      <c r="C926" s="38"/>
      <c r="D926" s="38"/>
      <c r="E926" s="40" t="s">
        <v>274</v>
      </c>
    </row>
    <row r="927" spans="1:5" ht="15" customHeight="1" x14ac:dyDescent="0.2">
      <c r="A927" s="153"/>
      <c r="B927" s="150"/>
      <c r="C927" s="38"/>
      <c r="D927" s="38"/>
      <c r="E927" s="41"/>
    </row>
    <row r="928" spans="1:5" ht="15" customHeight="1" x14ac:dyDescent="0.2">
      <c r="A928" s="110"/>
      <c r="B928" s="110"/>
      <c r="C928" s="42" t="s">
        <v>41</v>
      </c>
      <c r="D928" s="43" t="s">
        <v>48</v>
      </c>
      <c r="E928" s="62" t="s">
        <v>43</v>
      </c>
    </row>
    <row r="929" spans="1:5" ht="15" customHeight="1" x14ac:dyDescent="0.2">
      <c r="A929" s="101"/>
      <c r="B929" s="142"/>
      <c r="C929" s="86">
        <v>1037</v>
      </c>
      <c r="D929" s="65" t="s">
        <v>163</v>
      </c>
      <c r="E929" s="96">
        <v>-300000</v>
      </c>
    </row>
    <row r="930" spans="1:5" ht="15" customHeight="1" x14ac:dyDescent="0.2">
      <c r="A930" s="101"/>
      <c r="B930" s="142"/>
      <c r="C930" s="86">
        <v>2399</v>
      </c>
      <c r="D930" s="90" t="s">
        <v>164</v>
      </c>
      <c r="E930" s="96">
        <v>-957408</v>
      </c>
    </row>
    <row r="931" spans="1:5" ht="15" customHeight="1" x14ac:dyDescent="0.2">
      <c r="A931" s="101"/>
      <c r="B931" s="142"/>
      <c r="C931" s="86">
        <v>3719</v>
      </c>
      <c r="D931" s="90" t="s">
        <v>82</v>
      </c>
      <c r="E931" s="96">
        <v>-80000</v>
      </c>
    </row>
    <row r="932" spans="1:5" ht="15" customHeight="1" x14ac:dyDescent="0.2">
      <c r="A932" s="101"/>
      <c r="B932" s="142"/>
      <c r="C932" s="86">
        <v>3725</v>
      </c>
      <c r="D932" s="90" t="s">
        <v>82</v>
      </c>
      <c r="E932" s="96">
        <v>-200000</v>
      </c>
    </row>
    <row r="933" spans="1:5" ht="15" customHeight="1" x14ac:dyDescent="0.2">
      <c r="A933" s="101"/>
      <c r="B933" s="142"/>
      <c r="C933" s="86">
        <v>3729</v>
      </c>
      <c r="D933" s="90" t="s">
        <v>82</v>
      </c>
      <c r="E933" s="96">
        <v>-50000</v>
      </c>
    </row>
    <row r="934" spans="1:5" ht="15" customHeight="1" x14ac:dyDescent="0.2">
      <c r="C934" s="50" t="s">
        <v>45</v>
      </c>
      <c r="D934" s="51"/>
      <c r="E934" s="52">
        <f>SUM(E929:E933)</f>
        <v>-1587408</v>
      </c>
    </row>
    <row r="935" spans="1:5" ht="15" customHeight="1" x14ac:dyDescent="0.2"/>
    <row r="936" spans="1:5" ht="15" customHeight="1" x14ac:dyDescent="0.2"/>
    <row r="937" spans="1:5" ht="15" customHeight="1" x14ac:dyDescent="0.2"/>
    <row r="938" spans="1:5" ht="15" customHeight="1" x14ac:dyDescent="0.25">
      <c r="A938" s="54" t="s">
        <v>16</v>
      </c>
      <c r="B938" s="55"/>
      <c r="C938" s="55"/>
      <c r="D938" s="55"/>
      <c r="E938" s="58"/>
    </row>
    <row r="939" spans="1:5" ht="15" customHeight="1" x14ac:dyDescent="0.2">
      <c r="A939" s="56" t="s">
        <v>53</v>
      </c>
      <c r="B939" s="55"/>
      <c r="C939" s="55"/>
      <c r="D939" s="55"/>
      <c r="E939" s="92" t="s">
        <v>54</v>
      </c>
    </row>
    <row r="940" spans="1:5" ht="15" customHeight="1" x14ac:dyDescent="0.2"/>
    <row r="941" spans="1:5" ht="15" customHeight="1" x14ac:dyDescent="0.2">
      <c r="C941" s="42" t="s">
        <v>41</v>
      </c>
      <c r="D941" s="73" t="s">
        <v>48</v>
      </c>
      <c r="E941" s="62" t="s">
        <v>43</v>
      </c>
    </row>
    <row r="942" spans="1:5" ht="15" customHeight="1" x14ac:dyDescent="0.2">
      <c r="C942" s="64">
        <v>3269</v>
      </c>
      <c r="D942" s="122" t="s">
        <v>82</v>
      </c>
      <c r="E942" s="123">
        <v>-100000</v>
      </c>
    </row>
    <row r="943" spans="1:5" ht="15" customHeight="1" x14ac:dyDescent="0.2">
      <c r="C943" s="64">
        <v>3269</v>
      </c>
      <c r="D943" s="65" t="s">
        <v>123</v>
      </c>
      <c r="E943" s="123">
        <v>-29000</v>
      </c>
    </row>
    <row r="944" spans="1:5" ht="15" customHeight="1" x14ac:dyDescent="0.2">
      <c r="C944" s="64">
        <v>3299</v>
      </c>
      <c r="D944" s="65" t="s">
        <v>163</v>
      </c>
      <c r="E944" s="123">
        <f>-6000-11000-20000</f>
        <v>-37000</v>
      </c>
    </row>
    <row r="945" spans="1:5" ht="15" customHeight="1" x14ac:dyDescent="0.2">
      <c r="C945" s="64">
        <v>3299</v>
      </c>
      <c r="D945" s="65" t="s">
        <v>123</v>
      </c>
      <c r="E945" s="123">
        <v>-115000</v>
      </c>
    </row>
    <row r="946" spans="1:5" ht="15" customHeight="1" x14ac:dyDescent="0.2">
      <c r="C946" s="64">
        <v>3429</v>
      </c>
      <c r="D946" s="103" t="s">
        <v>123</v>
      </c>
      <c r="E946" s="123">
        <v>-45000</v>
      </c>
    </row>
    <row r="947" spans="1:5" ht="15" customHeight="1" x14ac:dyDescent="0.2">
      <c r="C947" s="50" t="s">
        <v>45</v>
      </c>
      <c r="D947" s="103"/>
      <c r="E947" s="52">
        <f>SUM(E942:E946)</f>
        <v>-326000</v>
      </c>
    </row>
    <row r="948" spans="1:5" ht="15" customHeight="1" x14ac:dyDescent="0.2"/>
    <row r="949" spans="1:5" ht="15" customHeight="1" x14ac:dyDescent="0.25">
      <c r="A949" s="54" t="s">
        <v>16</v>
      </c>
    </row>
    <row r="950" spans="1:5" ht="15" customHeight="1" x14ac:dyDescent="0.2">
      <c r="A950" s="56" t="s">
        <v>80</v>
      </c>
      <c r="B950" s="58"/>
      <c r="C950" s="58"/>
      <c r="D950" s="58"/>
      <c r="E950" s="58" t="s">
        <v>81</v>
      </c>
    </row>
    <row r="951" spans="1:5" ht="15" customHeight="1" x14ac:dyDescent="0.2"/>
    <row r="952" spans="1:5" ht="15" customHeight="1" x14ac:dyDescent="0.2">
      <c r="C952" s="42" t="s">
        <v>41</v>
      </c>
      <c r="D952" s="73" t="s">
        <v>48</v>
      </c>
      <c r="E952" s="62" t="s">
        <v>43</v>
      </c>
    </row>
    <row r="953" spans="1:5" ht="15" customHeight="1" x14ac:dyDescent="0.2">
      <c r="C953" s="64">
        <v>4339</v>
      </c>
      <c r="D953" s="65" t="s">
        <v>82</v>
      </c>
      <c r="E953" s="123">
        <v>-415680</v>
      </c>
    </row>
    <row r="954" spans="1:5" ht="15" customHeight="1" x14ac:dyDescent="0.2">
      <c r="C954" s="64">
        <v>4349</v>
      </c>
      <c r="D954" s="65" t="s">
        <v>82</v>
      </c>
      <c r="E954" s="123">
        <v>-10226</v>
      </c>
    </row>
    <row r="955" spans="1:5" ht="15" customHeight="1" x14ac:dyDescent="0.2">
      <c r="C955" s="64">
        <v>4349</v>
      </c>
      <c r="D955" s="90" t="s">
        <v>164</v>
      </c>
      <c r="E955" s="123">
        <v>-38994</v>
      </c>
    </row>
    <row r="956" spans="1:5" ht="15" customHeight="1" x14ac:dyDescent="0.2">
      <c r="C956" s="64">
        <v>4399</v>
      </c>
      <c r="D956" s="65" t="s">
        <v>82</v>
      </c>
      <c r="E956" s="123">
        <f>-77720-75000</f>
        <v>-152720</v>
      </c>
    </row>
    <row r="957" spans="1:5" ht="15" customHeight="1" x14ac:dyDescent="0.2">
      <c r="C957" s="64">
        <v>4399</v>
      </c>
      <c r="D957" s="90" t="s">
        <v>163</v>
      </c>
      <c r="E957" s="123">
        <v>-600000</v>
      </c>
    </row>
    <row r="958" spans="1:5" ht="15" customHeight="1" x14ac:dyDescent="0.2">
      <c r="C958" s="64">
        <v>4399</v>
      </c>
      <c r="D958" s="90" t="s">
        <v>163</v>
      </c>
      <c r="E958" s="123">
        <f>-3950-8100-35718-15000</f>
        <v>-62768</v>
      </c>
    </row>
    <row r="959" spans="1:5" ht="15" customHeight="1" x14ac:dyDescent="0.2">
      <c r="C959" s="64">
        <v>4399</v>
      </c>
      <c r="D959" s="93" t="s">
        <v>73</v>
      </c>
      <c r="E959" s="123">
        <v>-2656</v>
      </c>
    </row>
    <row r="960" spans="1:5" ht="15" customHeight="1" x14ac:dyDescent="0.2">
      <c r="C960" s="64">
        <v>4399</v>
      </c>
      <c r="D960" s="90" t="s">
        <v>164</v>
      </c>
      <c r="E960" s="123">
        <v>-8044157</v>
      </c>
    </row>
    <row r="961" spans="1:5" ht="15" customHeight="1" x14ac:dyDescent="0.2">
      <c r="C961" s="50" t="s">
        <v>45</v>
      </c>
      <c r="D961" s="103"/>
      <c r="E961" s="52">
        <f>SUM(E953:E960)</f>
        <v>-9327201</v>
      </c>
    </row>
    <row r="962" spans="1:5" ht="15" customHeight="1" x14ac:dyDescent="0.2"/>
    <row r="963" spans="1:5" ht="15" customHeight="1" x14ac:dyDescent="0.2">
      <c r="B963" s="111" t="s">
        <v>40</v>
      </c>
      <c r="C963" s="111" t="s">
        <v>41</v>
      </c>
      <c r="D963" s="112" t="s">
        <v>42</v>
      </c>
      <c r="E963" s="111" t="s">
        <v>43</v>
      </c>
    </row>
    <row r="964" spans="1:5" ht="15" customHeight="1" x14ac:dyDescent="0.2">
      <c r="B964" s="113">
        <v>125</v>
      </c>
      <c r="C964" s="114"/>
      <c r="D964" s="115" t="s">
        <v>83</v>
      </c>
      <c r="E964" s="116">
        <f>-31989-8780-12051.41-17900-127000-17000-25392-12880-30387-88310-33143-15181-25010.14-55250-17441</f>
        <v>-517714.55000000005</v>
      </c>
    </row>
    <row r="965" spans="1:5" ht="15" customHeight="1" x14ac:dyDescent="0.2">
      <c r="B965" s="117"/>
      <c r="C965" s="118" t="s">
        <v>45</v>
      </c>
      <c r="D965" s="119"/>
      <c r="E965" s="120">
        <f>SUM(E964:E964)</f>
        <v>-517714.55000000005</v>
      </c>
    </row>
    <row r="966" spans="1:5" ht="15" customHeight="1" x14ac:dyDescent="0.2"/>
    <row r="967" spans="1:5" ht="15" customHeight="1" x14ac:dyDescent="0.25">
      <c r="A967" s="37" t="s">
        <v>16</v>
      </c>
      <c r="B967" s="38"/>
      <c r="C967" s="38"/>
      <c r="D967" s="38"/>
      <c r="E967" s="53"/>
    </row>
    <row r="968" spans="1:5" ht="15" customHeight="1" x14ac:dyDescent="0.2">
      <c r="A968" s="56" t="s">
        <v>59</v>
      </c>
      <c r="B968" s="38"/>
      <c r="C968" s="38"/>
      <c r="D968" s="38"/>
      <c r="E968" s="40" t="s">
        <v>60</v>
      </c>
    </row>
    <row r="969" spans="1:5" ht="15" customHeight="1" x14ac:dyDescent="0.2">
      <c r="A969" s="39"/>
      <c r="B969" s="53"/>
      <c r="C969" s="38"/>
      <c r="D969" s="38"/>
      <c r="E969" s="41"/>
    </row>
    <row r="970" spans="1:5" ht="15" customHeight="1" x14ac:dyDescent="0.2">
      <c r="A970" s="110"/>
      <c r="B970" s="110"/>
      <c r="C970" s="42" t="s">
        <v>41</v>
      </c>
      <c r="D970" s="73" t="s">
        <v>48</v>
      </c>
      <c r="E970" s="62" t="s">
        <v>43</v>
      </c>
    </row>
    <row r="971" spans="1:5" ht="15" customHeight="1" x14ac:dyDescent="0.2">
      <c r="A971" s="138"/>
      <c r="B971" s="121"/>
      <c r="C971" s="64">
        <v>3319</v>
      </c>
      <c r="D971" s="65" t="s">
        <v>163</v>
      </c>
      <c r="E971" s="123">
        <v>-1497150</v>
      </c>
    </row>
    <row r="972" spans="1:5" ht="15" customHeight="1" x14ac:dyDescent="0.2">
      <c r="A972" s="138"/>
      <c r="B972" s="121"/>
      <c r="C972" s="64">
        <v>3329</v>
      </c>
      <c r="D972" s="65" t="s">
        <v>163</v>
      </c>
      <c r="E972" s="123">
        <v>-1002000</v>
      </c>
    </row>
    <row r="973" spans="1:5" ht="15" customHeight="1" x14ac:dyDescent="0.2">
      <c r="A973" s="138"/>
      <c r="B973" s="121"/>
      <c r="C973" s="64">
        <v>3419</v>
      </c>
      <c r="D973" s="65" t="s">
        <v>163</v>
      </c>
      <c r="E973" s="123">
        <v>-6082000</v>
      </c>
    </row>
    <row r="974" spans="1:5" ht="15" customHeight="1" x14ac:dyDescent="0.2">
      <c r="A974" s="124"/>
      <c r="B974" s="124"/>
      <c r="C974" s="50" t="s">
        <v>45</v>
      </c>
      <c r="D974" s="103"/>
      <c r="E974" s="52">
        <f>SUM(E971:E973)</f>
        <v>-8581150</v>
      </c>
    </row>
    <row r="975" spans="1:5" ht="15" customHeight="1" x14ac:dyDescent="0.2"/>
    <row r="976" spans="1:5" ht="15" customHeight="1" x14ac:dyDescent="0.25">
      <c r="A976" s="37" t="s">
        <v>16</v>
      </c>
      <c r="B976" s="38"/>
      <c r="C976" s="38"/>
      <c r="D976" s="38"/>
      <c r="E976" s="53"/>
    </row>
    <row r="977" spans="1:5" ht="15" customHeight="1" x14ac:dyDescent="0.2">
      <c r="A977" s="39" t="s">
        <v>215</v>
      </c>
      <c r="B977" s="109"/>
      <c r="C977" s="109"/>
      <c r="D977" s="109"/>
      <c r="E977" s="109" t="s">
        <v>216</v>
      </c>
    </row>
    <row r="978" spans="1:5" ht="15" customHeight="1" x14ac:dyDescent="0.2">
      <c r="A978" s="39"/>
      <c r="B978" s="53"/>
      <c r="C978" s="38"/>
      <c r="D978" s="38"/>
      <c r="E978" s="41"/>
    </row>
    <row r="979" spans="1:5" ht="15" customHeight="1" x14ac:dyDescent="0.2">
      <c r="A979" s="110"/>
      <c r="B979" s="110"/>
      <c r="C979" s="42" t="s">
        <v>41</v>
      </c>
      <c r="D979" s="73" t="s">
        <v>48</v>
      </c>
      <c r="E979" s="62" t="s">
        <v>43</v>
      </c>
    </row>
    <row r="980" spans="1:5" ht="15" customHeight="1" x14ac:dyDescent="0.2">
      <c r="A980" s="138"/>
      <c r="B980" s="121"/>
      <c r="C980" s="64">
        <v>3513</v>
      </c>
      <c r="D980" s="65" t="s">
        <v>82</v>
      </c>
      <c r="E980" s="123">
        <f>-250000-1740000</f>
        <v>-1990000</v>
      </c>
    </row>
    <row r="981" spans="1:5" ht="15" customHeight="1" x14ac:dyDescent="0.2">
      <c r="A981" s="138"/>
      <c r="B981" s="121"/>
      <c r="C981" s="64">
        <v>3522</v>
      </c>
      <c r="D981" s="65" t="s">
        <v>82</v>
      </c>
      <c r="E981" s="123">
        <v>-350000</v>
      </c>
    </row>
    <row r="982" spans="1:5" ht="15" customHeight="1" x14ac:dyDescent="0.2">
      <c r="A982" s="138"/>
      <c r="B982" s="121"/>
      <c r="C982" s="64">
        <v>3545</v>
      </c>
      <c r="D982" s="65" t="s">
        <v>163</v>
      </c>
      <c r="E982" s="123">
        <v>-1100000</v>
      </c>
    </row>
    <row r="983" spans="1:5" ht="15" customHeight="1" x14ac:dyDescent="0.2">
      <c r="A983" s="138"/>
      <c r="B983" s="121"/>
      <c r="C983" s="64">
        <v>3592</v>
      </c>
      <c r="D983" s="65" t="s">
        <v>163</v>
      </c>
      <c r="E983" s="123">
        <v>-1000000</v>
      </c>
    </row>
    <row r="984" spans="1:5" ht="15" customHeight="1" x14ac:dyDescent="0.2">
      <c r="A984" s="138"/>
      <c r="B984" s="121"/>
      <c r="C984" s="64">
        <v>3599</v>
      </c>
      <c r="D984" s="65" t="s">
        <v>82</v>
      </c>
      <c r="E984" s="123">
        <v>-500000</v>
      </c>
    </row>
    <row r="985" spans="1:5" ht="15" customHeight="1" x14ac:dyDescent="0.2">
      <c r="A985" s="138"/>
      <c r="B985" s="121"/>
      <c r="C985" s="64">
        <v>3599</v>
      </c>
      <c r="D985" s="65" t="s">
        <v>163</v>
      </c>
      <c r="E985" s="123">
        <f>-1000000-400000</f>
        <v>-1400000</v>
      </c>
    </row>
    <row r="986" spans="1:5" ht="15" customHeight="1" x14ac:dyDescent="0.2">
      <c r="A986" s="124"/>
      <c r="B986" s="124"/>
      <c r="C986" s="50" t="s">
        <v>45</v>
      </c>
      <c r="D986" s="103"/>
      <c r="E986" s="52">
        <f>SUM(E980:E985)</f>
        <v>-6340000</v>
      </c>
    </row>
    <row r="987" spans="1:5" ht="15" customHeight="1" x14ac:dyDescent="0.2"/>
    <row r="988" spans="1:5" ht="15" customHeight="1" x14ac:dyDescent="0.2"/>
    <row r="989" spans="1:5" ht="15" customHeight="1" x14ac:dyDescent="0.2"/>
    <row r="990" spans="1:5" ht="15" customHeight="1" x14ac:dyDescent="0.25">
      <c r="A990" s="37" t="s">
        <v>16</v>
      </c>
    </row>
    <row r="991" spans="1:5" ht="15" customHeight="1" x14ac:dyDescent="0.2">
      <c r="A991" s="39" t="s">
        <v>90</v>
      </c>
      <c r="B991" s="109"/>
      <c r="C991" s="109"/>
      <c r="D991" s="109"/>
      <c r="E991" s="53" t="s">
        <v>91</v>
      </c>
    </row>
    <row r="992" spans="1:5" ht="15" customHeight="1" x14ac:dyDescent="0.2"/>
    <row r="993" spans="1:5" ht="15" customHeight="1" x14ac:dyDescent="0.2">
      <c r="C993" s="42" t="s">
        <v>41</v>
      </c>
      <c r="D993" s="73" t="s">
        <v>48</v>
      </c>
      <c r="E993" s="62" t="s">
        <v>43</v>
      </c>
    </row>
    <row r="994" spans="1:5" ht="15" customHeight="1" x14ac:dyDescent="0.2">
      <c r="C994" s="64">
        <v>2299</v>
      </c>
      <c r="D994" s="65" t="s">
        <v>82</v>
      </c>
      <c r="E994" s="123">
        <v>-71659.25</v>
      </c>
    </row>
    <row r="995" spans="1:5" ht="15" customHeight="1" x14ac:dyDescent="0.2">
      <c r="C995" s="64">
        <v>3269</v>
      </c>
      <c r="D995" s="65" t="s">
        <v>82</v>
      </c>
      <c r="E995" s="123">
        <v>-2443645.36</v>
      </c>
    </row>
    <row r="996" spans="1:5" ht="15" customHeight="1" x14ac:dyDescent="0.2">
      <c r="C996" s="64">
        <v>3399</v>
      </c>
      <c r="D996" s="65" t="s">
        <v>82</v>
      </c>
      <c r="E996" s="123">
        <v>-236928.34</v>
      </c>
    </row>
    <row r="997" spans="1:5" ht="15" customHeight="1" x14ac:dyDescent="0.2">
      <c r="C997" s="64">
        <v>3569</v>
      </c>
      <c r="D997" s="65" t="s">
        <v>82</v>
      </c>
      <c r="E997" s="123">
        <v>-248421.7</v>
      </c>
    </row>
    <row r="998" spans="1:5" ht="15" customHeight="1" x14ac:dyDescent="0.2">
      <c r="C998" s="64">
        <v>4399</v>
      </c>
      <c r="D998" s="65" t="s">
        <v>82</v>
      </c>
      <c r="E998" s="123">
        <v>-1092146.92</v>
      </c>
    </row>
    <row r="999" spans="1:5" ht="15" customHeight="1" x14ac:dyDescent="0.2">
      <c r="C999" s="64">
        <v>6172</v>
      </c>
      <c r="D999" s="65" t="s">
        <v>82</v>
      </c>
      <c r="E999" s="123">
        <f>-15000-50000-175175</f>
        <v>-240175</v>
      </c>
    </row>
    <row r="1000" spans="1:5" ht="15" customHeight="1" x14ac:dyDescent="0.2">
      <c r="C1000" s="50" t="s">
        <v>45</v>
      </c>
      <c r="D1000" s="103"/>
      <c r="E1000" s="52">
        <f>SUM(E994:E999)</f>
        <v>-4332976.57</v>
      </c>
    </row>
    <row r="1001" spans="1:5" ht="15" customHeight="1" x14ac:dyDescent="0.2"/>
    <row r="1002" spans="1:5" ht="15" customHeight="1" x14ac:dyDescent="0.2">
      <c r="B1002" s="62" t="s">
        <v>40</v>
      </c>
      <c r="C1002" s="42" t="s">
        <v>41</v>
      </c>
      <c r="D1002" s="84" t="s">
        <v>42</v>
      </c>
      <c r="E1002" s="44" t="s">
        <v>43</v>
      </c>
    </row>
    <row r="1003" spans="1:5" ht="15" customHeight="1" x14ac:dyDescent="0.2">
      <c r="B1003" s="81">
        <v>13</v>
      </c>
      <c r="C1003" s="86"/>
      <c r="D1003" s="65" t="s">
        <v>111</v>
      </c>
      <c r="E1003" s="96">
        <v>-895000</v>
      </c>
    </row>
    <row r="1004" spans="1:5" ht="15" customHeight="1" x14ac:dyDescent="0.2">
      <c r="B1004" s="81">
        <v>301</v>
      </c>
      <c r="C1004" s="86"/>
      <c r="D1004" s="75" t="s">
        <v>93</v>
      </c>
      <c r="E1004" s="96">
        <v>-890000</v>
      </c>
    </row>
    <row r="1005" spans="1:5" ht="15" customHeight="1" x14ac:dyDescent="0.2">
      <c r="B1005" s="81">
        <v>13</v>
      </c>
      <c r="C1005" s="86"/>
      <c r="D1005" s="75" t="s">
        <v>93</v>
      </c>
      <c r="E1005" s="96">
        <v>400000</v>
      </c>
    </row>
    <row r="1006" spans="1:5" ht="15" customHeight="1" x14ac:dyDescent="0.2">
      <c r="B1006" s="145"/>
      <c r="C1006" s="50" t="s">
        <v>45</v>
      </c>
      <c r="D1006" s="88"/>
      <c r="E1006" s="89">
        <f>SUM(E1003:E1005)</f>
        <v>-1385000</v>
      </c>
    </row>
    <row r="1007" spans="1:5" ht="15" customHeight="1" x14ac:dyDescent="0.2"/>
    <row r="1008" spans="1:5" ht="15" customHeight="1" x14ac:dyDescent="0.25">
      <c r="A1008" s="54" t="s">
        <v>16</v>
      </c>
      <c r="B1008" s="55"/>
      <c r="C1008" s="55"/>
      <c r="D1008" s="55"/>
      <c r="E1008" s="55"/>
    </row>
    <row r="1009" spans="1:5" ht="15" customHeight="1" x14ac:dyDescent="0.2">
      <c r="A1009" s="56" t="s">
        <v>275</v>
      </c>
      <c r="B1009" s="55"/>
      <c r="C1009" s="55"/>
      <c r="D1009" s="55"/>
      <c r="E1009" s="92" t="s">
        <v>276</v>
      </c>
    </row>
    <row r="1010" spans="1:5" ht="15" customHeight="1" x14ac:dyDescent="0.25">
      <c r="A1010" s="58"/>
      <c r="B1010" s="54"/>
      <c r="C1010" s="55"/>
      <c r="D1010" s="55"/>
      <c r="E1010" s="94"/>
    </row>
    <row r="1011" spans="1:5" ht="15" customHeight="1" x14ac:dyDescent="0.2">
      <c r="A1011" s="61"/>
      <c r="B1011" s="110"/>
      <c r="C1011" s="62" t="s">
        <v>41</v>
      </c>
      <c r="D1011" s="73" t="s">
        <v>48</v>
      </c>
      <c r="E1011" s="62" t="s">
        <v>43</v>
      </c>
    </row>
    <row r="1012" spans="1:5" ht="15" customHeight="1" x14ac:dyDescent="0.2">
      <c r="A1012" s="101"/>
      <c r="B1012" s="125"/>
      <c r="C1012" s="86">
        <v>6172</v>
      </c>
      <c r="D1012" s="65" t="s">
        <v>82</v>
      </c>
      <c r="E1012" s="96">
        <v>-88772</v>
      </c>
    </row>
    <row r="1013" spans="1:5" ht="15" customHeight="1" x14ac:dyDescent="0.2">
      <c r="A1013" s="104"/>
      <c r="B1013" s="155"/>
      <c r="C1013" s="77" t="s">
        <v>45</v>
      </c>
      <c r="D1013" s="78"/>
      <c r="E1013" s="79">
        <f>SUM(E1012:E1012)</f>
        <v>-88772</v>
      </c>
    </row>
    <row r="1014" spans="1:5" ht="15" customHeight="1" x14ac:dyDescent="0.2"/>
    <row r="1015" spans="1:5" ht="15" customHeight="1" x14ac:dyDescent="0.25">
      <c r="A1015" s="37" t="s">
        <v>16</v>
      </c>
      <c r="B1015" s="38"/>
      <c r="C1015" s="38"/>
      <c r="D1015" s="38"/>
      <c r="E1015" s="38"/>
    </row>
    <row r="1016" spans="1:5" ht="15" customHeight="1" x14ac:dyDescent="0.2">
      <c r="A1016" s="157" t="s">
        <v>159</v>
      </c>
      <c r="B1016" s="38"/>
      <c r="C1016" s="38"/>
      <c r="D1016" s="38"/>
      <c r="E1016" s="40" t="s">
        <v>277</v>
      </c>
    </row>
    <row r="1017" spans="1:5" ht="15" customHeight="1" x14ac:dyDescent="0.2">
      <c r="A1017" s="153"/>
      <c r="B1017" s="150"/>
      <c r="C1017" s="38"/>
      <c r="D1017" s="38"/>
      <c r="E1017" s="41"/>
    </row>
    <row r="1018" spans="1:5" ht="15" customHeight="1" x14ac:dyDescent="0.2">
      <c r="A1018" s="110"/>
      <c r="B1018" s="110"/>
      <c r="C1018" s="42" t="s">
        <v>41</v>
      </c>
      <c r="D1018" s="43" t="s">
        <v>48</v>
      </c>
      <c r="E1018" s="62" t="s">
        <v>43</v>
      </c>
    </row>
    <row r="1019" spans="1:5" ht="15" customHeight="1" x14ac:dyDescent="0.2">
      <c r="A1019" s="101"/>
      <c r="B1019" s="142"/>
      <c r="C1019" s="86">
        <v>2125</v>
      </c>
      <c r="D1019" s="65" t="s">
        <v>163</v>
      </c>
      <c r="E1019" s="96">
        <v>-67736</v>
      </c>
    </row>
    <row r="1020" spans="1:5" ht="15" customHeight="1" x14ac:dyDescent="0.2">
      <c r="A1020" s="101"/>
      <c r="B1020" s="142"/>
      <c r="C1020" s="86">
        <v>2141</v>
      </c>
      <c r="D1020" s="65" t="s">
        <v>82</v>
      </c>
      <c r="E1020" s="96">
        <v>-20000</v>
      </c>
    </row>
    <row r="1021" spans="1:5" ht="15" customHeight="1" x14ac:dyDescent="0.2">
      <c r="A1021" s="101"/>
      <c r="B1021" s="142"/>
      <c r="C1021" s="86">
        <v>2141</v>
      </c>
      <c r="D1021" s="65" t="s">
        <v>163</v>
      </c>
      <c r="E1021" s="96">
        <v>-20600</v>
      </c>
    </row>
    <row r="1022" spans="1:5" ht="15" customHeight="1" x14ac:dyDescent="0.2">
      <c r="A1022" s="101"/>
      <c r="B1022" s="142"/>
      <c r="C1022" s="86">
        <v>2141</v>
      </c>
      <c r="D1022" s="103" t="s">
        <v>73</v>
      </c>
      <c r="E1022" s="96">
        <v>-36000</v>
      </c>
    </row>
    <row r="1023" spans="1:5" ht="15" customHeight="1" x14ac:dyDescent="0.2">
      <c r="A1023" s="101"/>
      <c r="B1023" s="142"/>
      <c r="C1023" s="86">
        <v>2212</v>
      </c>
      <c r="D1023" s="199" t="s">
        <v>73</v>
      </c>
      <c r="E1023" s="96">
        <v>-0.27</v>
      </c>
    </row>
    <row r="1024" spans="1:5" ht="15" customHeight="1" x14ac:dyDescent="0.2">
      <c r="A1024" s="101"/>
      <c r="B1024" s="142"/>
      <c r="C1024" s="86">
        <v>2212</v>
      </c>
      <c r="D1024" s="90" t="s">
        <v>164</v>
      </c>
      <c r="E1024" s="96">
        <v>-2904.17</v>
      </c>
    </row>
    <row r="1025" spans="1:5" ht="15" customHeight="1" x14ac:dyDescent="0.2">
      <c r="A1025" s="101"/>
      <c r="B1025" s="142"/>
      <c r="C1025" s="86">
        <v>2310</v>
      </c>
      <c r="D1025" s="90" t="s">
        <v>164</v>
      </c>
      <c r="E1025" s="96">
        <v>-1337</v>
      </c>
    </row>
    <row r="1026" spans="1:5" ht="15" customHeight="1" x14ac:dyDescent="0.2">
      <c r="A1026" s="101"/>
      <c r="B1026" s="142"/>
      <c r="C1026" s="86">
        <v>3111</v>
      </c>
      <c r="D1026" s="65" t="s">
        <v>164</v>
      </c>
      <c r="E1026" s="96">
        <v>-17247.5</v>
      </c>
    </row>
    <row r="1027" spans="1:5" ht="15" customHeight="1" x14ac:dyDescent="0.2">
      <c r="A1027" s="101"/>
      <c r="B1027" s="142"/>
      <c r="C1027" s="86">
        <v>3349</v>
      </c>
      <c r="D1027" s="199" t="s">
        <v>164</v>
      </c>
      <c r="E1027" s="96">
        <v>-2769</v>
      </c>
    </row>
    <row r="1028" spans="1:5" ht="15" customHeight="1" x14ac:dyDescent="0.2">
      <c r="A1028" s="101"/>
      <c r="B1028" s="142"/>
      <c r="C1028" s="86">
        <v>3619</v>
      </c>
      <c r="D1028" s="199" t="s">
        <v>164</v>
      </c>
      <c r="E1028" s="96">
        <v>-350000</v>
      </c>
    </row>
    <row r="1029" spans="1:5" ht="15" customHeight="1" x14ac:dyDescent="0.2">
      <c r="A1029" s="101"/>
      <c r="B1029" s="142"/>
      <c r="C1029" s="86">
        <v>3635</v>
      </c>
      <c r="D1029" s="199" t="s">
        <v>82</v>
      </c>
      <c r="E1029" s="96">
        <v>-57230</v>
      </c>
    </row>
    <row r="1030" spans="1:5" ht="15" customHeight="1" x14ac:dyDescent="0.2">
      <c r="A1030" s="101"/>
      <c r="B1030" s="142"/>
      <c r="C1030" s="86">
        <v>3635</v>
      </c>
      <c r="D1030" s="199" t="s">
        <v>164</v>
      </c>
      <c r="E1030" s="96">
        <v>-80000</v>
      </c>
    </row>
    <row r="1031" spans="1:5" ht="15" customHeight="1" x14ac:dyDescent="0.2">
      <c r="A1031" s="101"/>
      <c r="B1031" s="142"/>
      <c r="C1031" s="86">
        <v>3636</v>
      </c>
      <c r="D1031" s="199" t="s">
        <v>82</v>
      </c>
      <c r="E1031" s="96">
        <f>-95280.7-10000</f>
        <v>-105280.7</v>
      </c>
    </row>
    <row r="1032" spans="1:5" ht="15" customHeight="1" x14ac:dyDescent="0.2">
      <c r="A1032" s="101"/>
      <c r="B1032" s="142"/>
      <c r="C1032" s="86">
        <v>3636</v>
      </c>
      <c r="D1032" s="65" t="s">
        <v>278</v>
      </c>
      <c r="E1032" s="96">
        <v>-68247.039999999994</v>
      </c>
    </row>
    <row r="1033" spans="1:5" ht="15" customHeight="1" x14ac:dyDescent="0.2">
      <c r="A1033" s="101"/>
      <c r="B1033" s="142"/>
      <c r="C1033" s="86">
        <v>3639</v>
      </c>
      <c r="D1033" s="199" t="s">
        <v>82</v>
      </c>
      <c r="E1033" s="96">
        <f>-382.57-36000-663162.28-6000-8969.38-987.56-300210</f>
        <v>-1015711.79</v>
      </c>
    </row>
    <row r="1034" spans="1:5" ht="15" customHeight="1" x14ac:dyDescent="0.2">
      <c r="A1034" s="101"/>
      <c r="B1034" s="142"/>
      <c r="C1034" s="86">
        <v>3639</v>
      </c>
      <c r="D1034" s="199" t="s">
        <v>73</v>
      </c>
      <c r="E1034" s="96">
        <f>-446365-164666-480488</f>
        <v>-1091519</v>
      </c>
    </row>
    <row r="1035" spans="1:5" ht="15" customHeight="1" x14ac:dyDescent="0.2">
      <c r="A1035" s="101"/>
      <c r="B1035" s="142"/>
      <c r="C1035" s="86">
        <v>6174</v>
      </c>
      <c r="D1035" s="199" t="s">
        <v>73</v>
      </c>
      <c r="E1035" s="96">
        <v>-302</v>
      </c>
    </row>
    <row r="1036" spans="1:5" ht="15" customHeight="1" x14ac:dyDescent="0.2">
      <c r="C1036" s="50" t="s">
        <v>45</v>
      </c>
      <c r="D1036" s="51"/>
      <c r="E1036" s="52">
        <f>SUM(E1019:E1035)</f>
        <v>-2936884.4699999997</v>
      </c>
    </row>
    <row r="1037" spans="1:5" ht="15" customHeight="1" x14ac:dyDescent="0.2">
      <c r="C1037" s="151"/>
      <c r="D1037" s="38"/>
      <c r="E1037" s="152"/>
    </row>
    <row r="1038" spans="1:5" ht="15" customHeight="1" x14ac:dyDescent="0.2">
      <c r="C1038" s="151"/>
      <c r="D1038" s="38"/>
      <c r="E1038" s="152"/>
    </row>
    <row r="1039" spans="1:5" ht="15" customHeight="1" x14ac:dyDescent="0.2">
      <c r="C1039" s="151"/>
      <c r="D1039" s="38"/>
      <c r="E1039" s="152"/>
    </row>
    <row r="1040" spans="1:5" ht="15" customHeight="1" x14ac:dyDescent="0.2">
      <c r="C1040" s="151"/>
      <c r="D1040" s="38"/>
      <c r="E1040" s="152"/>
    </row>
    <row r="1041" spans="1:5" ht="15" customHeight="1" x14ac:dyDescent="0.2">
      <c r="C1041" s="151"/>
      <c r="D1041" s="38"/>
      <c r="E1041" s="152"/>
    </row>
    <row r="1042" spans="1:5" ht="15" customHeight="1" x14ac:dyDescent="0.25">
      <c r="A1042" s="37" t="s">
        <v>16</v>
      </c>
    </row>
    <row r="1043" spans="1:5" ht="15" customHeight="1" x14ac:dyDescent="0.2">
      <c r="A1043" s="157" t="s">
        <v>159</v>
      </c>
      <c r="B1043" s="55"/>
      <c r="C1043" s="55"/>
      <c r="D1043" s="55"/>
      <c r="E1043" s="92" t="s">
        <v>279</v>
      </c>
    </row>
    <row r="1044" spans="1:5" ht="15" customHeight="1" x14ac:dyDescent="0.2"/>
    <row r="1045" spans="1:5" ht="15" customHeight="1" x14ac:dyDescent="0.2">
      <c r="C1045" s="42" t="s">
        <v>41</v>
      </c>
      <c r="D1045" s="73" t="s">
        <v>48</v>
      </c>
      <c r="E1045" s="44" t="s">
        <v>43</v>
      </c>
    </row>
    <row r="1046" spans="1:5" ht="15" customHeight="1" x14ac:dyDescent="0.2">
      <c r="C1046" s="64">
        <v>3636</v>
      </c>
      <c r="D1046" s="65" t="s">
        <v>82</v>
      </c>
      <c r="E1046" s="123">
        <v>-311000</v>
      </c>
    </row>
    <row r="1047" spans="1:5" ht="15" customHeight="1" x14ac:dyDescent="0.2">
      <c r="C1047" s="64">
        <v>2125</v>
      </c>
      <c r="D1047" s="90" t="s">
        <v>163</v>
      </c>
      <c r="E1047" s="123">
        <v>-575000</v>
      </c>
    </row>
    <row r="1048" spans="1:5" ht="15" customHeight="1" x14ac:dyDescent="0.2">
      <c r="C1048" s="64">
        <v>3636</v>
      </c>
      <c r="D1048" s="90" t="s">
        <v>49</v>
      </c>
      <c r="E1048" s="123">
        <v>-31000</v>
      </c>
    </row>
    <row r="1049" spans="1:5" ht="15" customHeight="1" x14ac:dyDescent="0.2">
      <c r="C1049" s="64">
        <v>3636</v>
      </c>
      <c r="D1049" s="90" t="s">
        <v>82</v>
      </c>
      <c r="E1049" s="123">
        <v>-16000</v>
      </c>
    </row>
    <row r="1050" spans="1:5" ht="15" customHeight="1" x14ac:dyDescent="0.2">
      <c r="C1050" s="64">
        <v>3636</v>
      </c>
      <c r="D1050" s="65" t="s">
        <v>107</v>
      </c>
      <c r="E1050" s="123">
        <v>-12000</v>
      </c>
    </row>
    <row r="1051" spans="1:5" ht="15" customHeight="1" x14ac:dyDescent="0.2">
      <c r="C1051" s="64">
        <v>2125</v>
      </c>
      <c r="D1051" s="90" t="s">
        <v>163</v>
      </c>
      <c r="E1051" s="123">
        <v>-200000</v>
      </c>
    </row>
    <row r="1052" spans="1:5" ht="15" customHeight="1" x14ac:dyDescent="0.2">
      <c r="C1052" s="64">
        <v>3636</v>
      </c>
      <c r="D1052" s="90" t="s">
        <v>82</v>
      </c>
      <c r="E1052" s="123">
        <f>-7000-47000</f>
        <v>-54000</v>
      </c>
    </row>
    <row r="1053" spans="1:5" ht="15" customHeight="1" x14ac:dyDescent="0.2">
      <c r="C1053" s="64">
        <v>3636</v>
      </c>
      <c r="D1053" s="90" t="s">
        <v>49</v>
      </c>
      <c r="E1053" s="123">
        <v>-24000</v>
      </c>
    </row>
    <row r="1054" spans="1:5" ht="15" customHeight="1" x14ac:dyDescent="0.2">
      <c r="C1054" s="64">
        <v>3636</v>
      </c>
      <c r="D1054" s="90" t="s">
        <v>82</v>
      </c>
      <c r="E1054" s="123">
        <f>-11992.5-64957.5-13536.9-76709.11-11000-59000-3000-17000-7000-38000-4505.9-22200.1-20912.1-118501.9</f>
        <v>-468316.01</v>
      </c>
    </row>
    <row r="1055" spans="1:5" ht="15" customHeight="1" x14ac:dyDescent="0.2">
      <c r="C1055" s="50" t="s">
        <v>45</v>
      </c>
      <c r="D1055" s="51"/>
      <c r="E1055" s="52">
        <f>SUM(E1046:E1054)</f>
        <v>-1691316.01</v>
      </c>
    </row>
    <row r="1056" spans="1:5" ht="15" customHeight="1" x14ac:dyDescent="0.2"/>
    <row r="1057" spans="1:5" ht="15" customHeight="1" x14ac:dyDescent="0.25">
      <c r="A1057" s="54" t="s">
        <v>16</v>
      </c>
      <c r="B1057" s="55"/>
      <c r="C1057" s="55"/>
      <c r="D1057" s="55"/>
      <c r="E1057" s="55"/>
    </row>
    <row r="1058" spans="1:5" ht="15" customHeight="1" x14ac:dyDescent="0.2">
      <c r="A1058" s="56" t="s">
        <v>38</v>
      </c>
      <c r="B1058" s="55"/>
      <c r="C1058" s="55"/>
      <c r="D1058" s="55"/>
      <c r="E1058" s="92" t="s">
        <v>39</v>
      </c>
    </row>
    <row r="1059" spans="1:5" ht="15" customHeight="1" x14ac:dyDescent="0.25">
      <c r="A1059" s="58"/>
      <c r="B1059" s="54"/>
      <c r="C1059" s="55"/>
      <c r="D1059" s="55"/>
      <c r="E1059" s="94"/>
    </row>
    <row r="1060" spans="1:5" ht="15" customHeight="1" x14ac:dyDescent="0.2">
      <c r="A1060" s="61"/>
      <c r="B1060" s="110"/>
      <c r="C1060" s="62" t="s">
        <v>41</v>
      </c>
      <c r="D1060" s="73" t="s">
        <v>48</v>
      </c>
      <c r="E1060" s="62" t="s">
        <v>43</v>
      </c>
    </row>
    <row r="1061" spans="1:5" ht="15" customHeight="1" x14ac:dyDescent="0.2">
      <c r="A1061" s="101"/>
      <c r="B1061" s="125"/>
      <c r="C1061" s="86">
        <v>6172</v>
      </c>
      <c r="D1061" s="65" t="s">
        <v>82</v>
      </c>
      <c r="E1061" s="96">
        <f>-2600000-5500000-23000000-4000000-2000000</f>
        <v>-37100000</v>
      </c>
    </row>
    <row r="1062" spans="1:5" ht="15" customHeight="1" x14ac:dyDescent="0.2">
      <c r="A1062" s="101"/>
      <c r="B1062" s="125"/>
      <c r="C1062" s="86">
        <v>6172</v>
      </c>
      <c r="D1062" s="93" t="s">
        <v>123</v>
      </c>
      <c r="E1062" s="96">
        <v>-2000000</v>
      </c>
    </row>
    <row r="1063" spans="1:5" ht="15" customHeight="1" x14ac:dyDescent="0.2">
      <c r="A1063" s="104"/>
      <c r="B1063" s="155"/>
      <c r="C1063" s="77" t="s">
        <v>45</v>
      </c>
      <c r="D1063" s="78"/>
      <c r="E1063" s="79">
        <f>SUM(E1061:E1062)</f>
        <v>-39100000</v>
      </c>
    </row>
    <row r="1064" spans="1:5" ht="15" customHeight="1" x14ac:dyDescent="0.2"/>
    <row r="1065" spans="1:5" ht="15" customHeight="1" x14ac:dyDescent="0.25">
      <c r="A1065" s="54" t="s">
        <v>16</v>
      </c>
      <c r="B1065" s="55"/>
      <c r="C1065" s="55"/>
      <c r="D1065" s="55"/>
      <c r="E1065" s="55"/>
    </row>
    <row r="1066" spans="1:5" ht="15" customHeight="1" x14ac:dyDescent="0.2">
      <c r="A1066" s="56" t="s">
        <v>38</v>
      </c>
      <c r="B1066" s="55"/>
      <c r="C1066" s="55"/>
      <c r="D1066" s="55"/>
      <c r="E1066" s="92" t="s">
        <v>39</v>
      </c>
    </row>
    <row r="1067" spans="1:5" ht="15" customHeight="1" x14ac:dyDescent="0.25">
      <c r="A1067" s="58"/>
      <c r="B1067" s="54"/>
      <c r="C1067" s="55"/>
      <c r="D1067" s="55"/>
      <c r="E1067" s="94"/>
    </row>
    <row r="1068" spans="1:5" ht="15" customHeight="1" x14ac:dyDescent="0.2">
      <c r="A1068" s="61"/>
      <c r="B1068" s="110"/>
      <c r="C1068" s="62" t="s">
        <v>41</v>
      </c>
      <c r="D1068" s="73" t="s">
        <v>48</v>
      </c>
      <c r="E1068" s="62" t="s">
        <v>43</v>
      </c>
    </row>
    <row r="1069" spans="1:5" ht="15" customHeight="1" x14ac:dyDescent="0.2">
      <c r="A1069" s="101"/>
      <c r="B1069" s="125"/>
      <c r="C1069" s="86">
        <v>6409</v>
      </c>
      <c r="D1069" s="65" t="s">
        <v>94</v>
      </c>
      <c r="E1069" s="96">
        <v>83424422.599999994</v>
      </c>
    </row>
    <row r="1070" spans="1:5" ht="15" customHeight="1" x14ac:dyDescent="0.2">
      <c r="A1070" s="104"/>
      <c r="B1070" s="155"/>
      <c r="C1070" s="77" t="s">
        <v>45</v>
      </c>
      <c r="D1070" s="78"/>
      <c r="E1070" s="79">
        <f>SUM(E1069:E1069)</f>
        <v>83424422.599999994</v>
      </c>
    </row>
    <row r="1071" spans="1:5" ht="15" customHeight="1" x14ac:dyDescent="0.2"/>
    <row r="1072" spans="1:5"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sheetData>
  <mergeCells count="74">
    <mergeCell ref="A31:E35"/>
    <mergeCell ref="A2:E2"/>
    <mergeCell ref="A3:E3"/>
    <mergeCell ref="A4:E9"/>
    <mergeCell ref="A29:E29"/>
    <mergeCell ref="A30:E30"/>
    <mergeCell ref="A144:E150"/>
    <mergeCell ref="A55:E55"/>
    <mergeCell ref="A56:E56"/>
    <mergeCell ref="A57:E61"/>
    <mergeCell ref="A79:E79"/>
    <mergeCell ref="A80:E80"/>
    <mergeCell ref="A81:E86"/>
    <mergeCell ref="A115:E115"/>
    <mergeCell ref="A116:E116"/>
    <mergeCell ref="A117:E123"/>
    <mergeCell ref="A142:E142"/>
    <mergeCell ref="A143:E143"/>
    <mergeCell ref="A297:E304"/>
    <mergeCell ref="A175:E175"/>
    <mergeCell ref="A176:E176"/>
    <mergeCell ref="A177:E184"/>
    <mergeCell ref="A211:E211"/>
    <mergeCell ref="A212:E212"/>
    <mergeCell ref="A213:E220"/>
    <mergeCell ref="A243:E243"/>
    <mergeCell ref="A244:E250"/>
    <mergeCell ref="A271:E271"/>
    <mergeCell ref="A272:E278"/>
    <mergeCell ref="A296:E296"/>
    <mergeCell ref="A481:E486"/>
    <mergeCell ref="A324:E325"/>
    <mergeCell ref="A326:E334"/>
    <mergeCell ref="A367:E368"/>
    <mergeCell ref="A369:E376"/>
    <mergeCell ref="A394:E395"/>
    <mergeCell ref="A396:E404"/>
    <mergeCell ref="A427:E428"/>
    <mergeCell ref="A429:E435"/>
    <mergeCell ref="A453:E454"/>
    <mergeCell ref="A455:E460"/>
    <mergeCell ref="A479:E480"/>
    <mergeCell ref="A637:E642"/>
    <mergeCell ref="A504:E505"/>
    <mergeCell ref="A506:E511"/>
    <mergeCell ref="A530:E531"/>
    <mergeCell ref="A532:E538"/>
    <mergeCell ref="A556:E557"/>
    <mergeCell ref="A558:E564"/>
    <mergeCell ref="A582:E583"/>
    <mergeCell ref="A584:E590"/>
    <mergeCell ref="A608:E609"/>
    <mergeCell ref="A610:E616"/>
    <mergeCell ref="A635:E636"/>
    <mergeCell ref="A785:E791"/>
    <mergeCell ref="A662:E663"/>
    <mergeCell ref="A664:E670"/>
    <mergeCell ref="A694:E695"/>
    <mergeCell ref="A696:E702"/>
    <mergeCell ref="A719:E720"/>
    <mergeCell ref="A721:E727"/>
    <mergeCell ref="A740:E741"/>
    <mergeCell ref="A742:E748"/>
    <mergeCell ref="A761:E762"/>
    <mergeCell ref="A763:E769"/>
    <mergeCell ref="A783:E784"/>
    <mergeCell ref="A877:E878"/>
    <mergeCell ref="A879:E883"/>
    <mergeCell ref="A804:E805"/>
    <mergeCell ref="A806:E812"/>
    <mergeCell ref="A835:E836"/>
    <mergeCell ref="A837:E844"/>
    <mergeCell ref="A856:E857"/>
    <mergeCell ref="A858:E865"/>
  </mergeCells>
  <pageMargins left="0.98425196850393704" right="0.98425196850393704" top="0.98425196850393704" bottom="0.98425196850393704" header="0.51181102362204722" footer="0.51181102362204722"/>
  <pageSetup paperSize="9" scale="92" firstPageNumber="60" orientation="portrait" useFirstPageNumber="1" r:id="rId1"/>
  <headerFooter alignWithMargins="0">
    <oddHeader>&amp;C&amp;"Arial,Kurzíva"Příloha č. 5: Rozpočtové změny č. 693/20 - 700/20 a 702/20 - 726/20 schválené Radou Olomouckého kraje 23.11.2020</oddHeader>
    <oddFooter xml:space="preserve">&amp;L&amp;"Arial,Kurzíva"Zastupitelstvo OK 21.12.2020
9.1. - Rozpočet Olomouckého kraje 2020 - rozpočtové změny 
Příloha č.5: Rozpočtové změny č. 693/20 - 700/20 a 702/20 - 726/20 schválené Radou OK 23.11.2020&amp;R&amp;"Arial,Kurzíva"Strana &amp;P (celkem 102)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96"/>
  <sheetViews>
    <sheetView showGridLines="0" zoomScale="92" zoomScaleNormal="92" zoomScaleSheetLayoutView="92" zoomScalePageLayoutView="92" workbookViewId="0"/>
  </sheetViews>
  <sheetFormatPr defaultRowHeight="12.75" x14ac:dyDescent="0.2"/>
  <cols>
    <col min="1" max="1" width="9.7109375" customWidth="1"/>
    <col min="2" max="2" width="13.140625" customWidth="1"/>
    <col min="3" max="3" width="8.28515625" customWidth="1"/>
    <col min="4" max="4" width="39.140625" customWidth="1"/>
    <col min="5" max="5" width="18.42578125" customWidth="1"/>
    <col min="7" max="7" width="12" bestFit="1" customWidth="1"/>
  </cols>
  <sheetData>
    <row r="1" spans="1:5" ht="15" customHeight="1" x14ac:dyDescent="0.25">
      <c r="A1" s="35" t="s">
        <v>34</v>
      </c>
    </row>
    <row r="2" spans="1:5" ht="15" customHeight="1" x14ac:dyDescent="0.2">
      <c r="A2" s="219" t="s">
        <v>35</v>
      </c>
      <c r="B2" s="219"/>
      <c r="C2" s="219"/>
      <c r="D2" s="219"/>
      <c r="E2" s="219"/>
    </row>
    <row r="3" spans="1:5" ht="15" customHeight="1" x14ac:dyDescent="0.2">
      <c r="A3" s="219" t="s">
        <v>36</v>
      </c>
      <c r="B3" s="219"/>
      <c r="C3" s="219"/>
      <c r="D3" s="219"/>
      <c r="E3" s="219"/>
    </row>
    <row r="4" spans="1:5" ht="15" customHeight="1" x14ac:dyDescent="0.2">
      <c r="A4" s="216" t="s">
        <v>37</v>
      </c>
      <c r="B4" s="216"/>
      <c r="C4" s="216"/>
      <c r="D4" s="216"/>
      <c r="E4" s="216"/>
    </row>
    <row r="5" spans="1:5" ht="15" customHeight="1" x14ac:dyDescent="0.2">
      <c r="A5" s="216"/>
      <c r="B5" s="216"/>
      <c r="C5" s="216"/>
      <c r="D5" s="216"/>
      <c r="E5" s="216"/>
    </row>
    <row r="6" spans="1:5" ht="15" customHeight="1" x14ac:dyDescent="0.2">
      <c r="A6" s="216"/>
      <c r="B6" s="216"/>
      <c r="C6" s="216"/>
      <c r="D6" s="216"/>
      <c r="E6" s="216"/>
    </row>
    <row r="7" spans="1:5" ht="15" customHeight="1" x14ac:dyDescent="0.2">
      <c r="A7" s="216"/>
      <c r="B7" s="216"/>
      <c r="C7" s="216"/>
      <c r="D7" s="216"/>
      <c r="E7" s="216"/>
    </row>
    <row r="8" spans="1:5" ht="15" customHeight="1" x14ac:dyDescent="0.2">
      <c r="A8" s="216"/>
      <c r="B8" s="216"/>
      <c r="C8" s="216"/>
      <c r="D8" s="216"/>
      <c r="E8" s="216"/>
    </row>
    <row r="9" spans="1:5" ht="15" customHeight="1" x14ac:dyDescent="0.2">
      <c r="A9" s="216"/>
      <c r="B9" s="216"/>
      <c r="C9" s="216"/>
      <c r="D9" s="216"/>
      <c r="E9" s="216"/>
    </row>
    <row r="10" spans="1:5" ht="15" customHeight="1" x14ac:dyDescent="0.2">
      <c r="A10" s="36"/>
      <c r="B10" s="36"/>
      <c r="C10" s="36"/>
      <c r="D10" s="36"/>
      <c r="E10" s="36"/>
    </row>
    <row r="11" spans="1:5" ht="15" customHeight="1" x14ac:dyDescent="0.25">
      <c r="A11" s="37" t="s">
        <v>1</v>
      </c>
      <c r="B11" s="38"/>
      <c r="C11" s="38"/>
      <c r="D11" s="38"/>
      <c r="E11" s="38"/>
    </row>
    <row r="12" spans="1:5" ht="15" customHeight="1" x14ac:dyDescent="0.2">
      <c r="A12" s="39" t="s">
        <v>38</v>
      </c>
      <c r="B12" s="38"/>
      <c r="C12" s="38"/>
      <c r="D12" s="38"/>
      <c r="E12" s="40" t="s">
        <v>39</v>
      </c>
    </row>
    <row r="13" spans="1:5" ht="15" customHeight="1" x14ac:dyDescent="0.25">
      <c r="B13" s="37"/>
      <c r="C13" s="38"/>
      <c r="D13" s="38"/>
      <c r="E13" s="41"/>
    </row>
    <row r="14" spans="1:5" ht="15" customHeight="1" x14ac:dyDescent="0.2">
      <c r="B14" s="42" t="s">
        <v>40</v>
      </c>
      <c r="C14" s="42" t="s">
        <v>41</v>
      </c>
      <c r="D14" s="43" t="s">
        <v>42</v>
      </c>
      <c r="E14" s="44" t="s">
        <v>43</v>
      </c>
    </row>
    <row r="15" spans="1:5" ht="15" customHeight="1" x14ac:dyDescent="0.2">
      <c r="B15" s="45">
        <v>13015</v>
      </c>
      <c r="C15" s="46"/>
      <c r="D15" s="47" t="s">
        <v>44</v>
      </c>
      <c r="E15" s="48">
        <v>62396</v>
      </c>
    </row>
    <row r="16" spans="1:5" ht="15" customHeight="1" x14ac:dyDescent="0.2">
      <c r="B16" s="49"/>
      <c r="C16" s="50" t="s">
        <v>45</v>
      </c>
      <c r="D16" s="51"/>
      <c r="E16" s="52">
        <f>SUM(E15:E15)</f>
        <v>62396</v>
      </c>
    </row>
    <row r="17" spans="1:5" ht="15" customHeight="1" x14ac:dyDescent="0.2">
      <c r="A17" s="53"/>
      <c r="B17" s="53"/>
      <c r="C17" s="53"/>
      <c r="D17" s="53"/>
    </row>
    <row r="18" spans="1:5" ht="15" customHeight="1" x14ac:dyDescent="0.25">
      <c r="A18" s="54" t="s">
        <v>16</v>
      </c>
      <c r="B18" s="55"/>
      <c r="C18" s="55"/>
      <c r="D18" s="55"/>
      <c r="E18" s="55"/>
    </row>
    <row r="19" spans="1:5" ht="15" customHeight="1" x14ac:dyDescent="0.2">
      <c r="A19" s="56" t="s">
        <v>46</v>
      </c>
      <c r="B19" s="57"/>
      <c r="C19" s="57"/>
      <c r="D19" s="57"/>
      <c r="E19" s="57" t="s">
        <v>47</v>
      </c>
    </row>
    <row r="20" spans="1:5" ht="15" customHeight="1" x14ac:dyDescent="0.2">
      <c r="A20" s="58"/>
      <c r="B20" s="59"/>
      <c r="C20" s="55"/>
      <c r="D20" s="57"/>
      <c r="E20" s="60"/>
    </row>
    <row r="21" spans="1:5" ht="15" customHeight="1" x14ac:dyDescent="0.2">
      <c r="B21" s="61"/>
      <c r="C21" s="42" t="s">
        <v>41</v>
      </c>
      <c r="D21" s="43" t="s">
        <v>48</v>
      </c>
      <c r="E21" s="62" t="s">
        <v>43</v>
      </c>
    </row>
    <row r="22" spans="1:5" ht="15" customHeight="1" x14ac:dyDescent="0.2">
      <c r="B22" s="63"/>
      <c r="C22" s="64">
        <v>6172</v>
      </c>
      <c r="D22" s="65" t="s">
        <v>49</v>
      </c>
      <c r="E22" s="48">
        <f>46630+11566+4200</f>
        <v>62396</v>
      </c>
    </row>
    <row r="23" spans="1:5" ht="15" customHeight="1" x14ac:dyDescent="0.2">
      <c r="B23" s="66"/>
      <c r="C23" s="50" t="s">
        <v>45</v>
      </c>
      <c r="D23" s="51"/>
      <c r="E23" s="52">
        <f>SUM(E22:E22)</f>
        <v>62396</v>
      </c>
    </row>
    <row r="24" spans="1:5" ht="15" customHeight="1" x14ac:dyDescent="0.2"/>
    <row r="25" spans="1:5" ht="15" customHeight="1" x14ac:dyDescent="0.2"/>
    <row r="26" spans="1:5" ht="15" customHeight="1" x14ac:dyDescent="0.25">
      <c r="A26" s="35" t="s">
        <v>50</v>
      </c>
    </row>
    <row r="27" spans="1:5" ht="15" customHeight="1" x14ac:dyDescent="0.2">
      <c r="A27" s="219" t="s">
        <v>35</v>
      </c>
      <c r="B27" s="219"/>
      <c r="C27" s="219"/>
      <c r="D27" s="219"/>
      <c r="E27" s="219"/>
    </row>
    <row r="28" spans="1:5" ht="15" customHeight="1" x14ac:dyDescent="0.2">
      <c r="A28" s="219" t="s">
        <v>51</v>
      </c>
      <c r="B28" s="219"/>
      <c r="C28" s="219"/>
      <c r="D28" s="219"/>
      <c r="E28" s="219"/>
    </row>
    <row r="29" spans="1:5" ht="15" customHeight="1" x14ac:dyDescent="0.2">
      <c r="A29" s="216" t="s">
        <v>52</v>
      </c>
      <c r="B29" s="216"/>
      <c r="C29" s="216"/>
      <c r="D29" s="216"/>
      <c r="E29" s="216"/>
    </row>
    <row r="30" spans="1:5" ht="15" customHeight="1" x14ac:dyDescent="0.2">
      <c r="A30" s="216"/>
      <c r="B30" s="216"/>
      <c r="C30" s="216"/>
      <c r="D30" s="216"/>
      <c r="E30" s="216"/>
    </row>
    <row r="31" spans="1:5" ht="15" customHeight="1" x14ac:dyDescent="0.2">
      <c r="A31" s="216"/>
      <c r="B31" s="216"/>
      <c r="C31" s="216"/>
      <c r="D31" s="216"/>
      <c r="E31" s="216"/>
    </row>
    <row r="32" spans="1:5" ht="15" customHeight="1" x14ac:dyDescent="0.2">
      <c r="A32" s="216"/>
      <c r="B32" s="216"/>
      <c r="C32" s="216"/>
      <c r="D32" s="216"/>
      <c r="E32" s="216"/>
    </row>
    <row r="33" spans="1:5" ht="15" customHeight="1" x14ac:dyDescent="0.2">
      <c r="A33" s="216"/>
      <c r="B33" s="216"/>
      <c r="C33" s="216"/>
      <c r="D33" s="216"/>
      <c r="E33" s="216"/>
    </row>
    <row r="34" spans="1:5" ht="15" customHeight="1" x14ac:dyDescent="0.2">
      <c r="A34" s="36"/>
      <c r="B34" s="67"/>
      <c r="C34" s="36"/>
      <c r="D34" s="36"/>
      <c r="E34" s="36"/>
    </row>
    <row r="35" spans="1:5" ht="15" customHeight="1" x14ac:dyDescent="0.25">
      <c r="A35" s="54" t="s">
        <v>1</v>
      </c>
      <c r="B35" s="68"/>
      <c r="C35" s="55"/>
      <c r="D35" s="55"/>
      <c r="E35" s="55"/>
    </row>
    <row r="36" spans="1:5" ht="15" customHeight="1" x14ac:dyDescent="0.2">
      <c r="A36" s="56" t="s">
        <v>53</v>
      </c>
      <c r="B36" s="38"/>
      <c r="C36" s="38"/>
      <c r="D36" s="38"/>
      <c r="E36" s="40" t="s">
        <v>54</v>
      </c>
    </row>
    <row r="37" spans="1:5" ht="15" customHeight="1" x14ac:dyDescent="0.25">
      <c r="A37" s="53"/>
      <c r="B37" s="69"/>
      <c r="C37" s="38"/>
      <c r="D37" s="38"/>
      <c r="E37" s="41"/>
    </row>
    <row r="38" spans="1:5" ht="15" customHeight="1" x14ac:dyDescent="0.2">
      <c r="B38" s="42" t="s">
        <v>40</v>
      </c>
      <c r="C38" s="42" t="s">
        <v>41</v>
      </c>
      <c r="D38" s="43" t="s">
        <v>42</v>
      </c>
      <c r="E38" s="44" t="s">
        <v>43</v>
      </c>
    </row>
    <row r="39" spans="1:5" ht="15" customHeight="1" x14ac:dyDescent="0.2">
      <c r="B39" s="70">
        <v>29096</v>
      </c>
      <c r="C39" s="46"/>
      <c r="D39" s="47" t="s">
        <v>44</v>
      </c>
      <c r="E39" s="48">
        <v>6880</v>
      </c>
    </row>
    <row r="40" spans="1:5" ht="15" customHeight="1" x14ac:dyDescent="0.2">
      <c r="B40" s="71"/>
      <c r="C40" s="50" t="s">
        <v>45</v>
      </c>
      <c r="D40" s="51"/>
      <c r="E40" s="52">
        <f>SUM(E39:E39)</f>
        <v>6880</v>
      </c>
    </row>
    <row r="41" spans="1:5" ht="15" customHeight="1" x14ac:dyDescent="0.2">
      <c r="A41" s="53"/>
      <c r="B41" s="72"/>
      <c r="C41" s="53"/>
      <c r="D41" s="53"/>
      <c r="E41" s="53"/>
    </row>
    <row r="42" spans="1:5" ht="15" customHeight="1" x14ac:dyDescent="0.25">
      <c r="A42" s="54" t="s">
        <v>16</v>
      </c>
      <c r="B42" s="55"/>
      <c r="C42" s="55"/>
      <c r="D42" s="53"/>
      <c r="E42" s="53"/>
    </row>
    <row r="43" spans="1:5" ht="15" customHeight="1" x14ac:dyDescent="0.2">
      <c r="A43" s="56" t="s">
        <v>53</v>
      </c>
      <c r="B43" s="38"/>
      <c r="C43" s="38"/>
      <c r="D43" s="38"/>
      <c r="E43" s="40" t="s">
        <v>54</v>
      </c>
    </row>
    <row r="44" spans="1:5" ht="15" customHeight="1" x14ac:dyDescent="0.2"/>
    <row r="45" spans="1:5" ht="15" customHeight="1" x14ac:dyDescent="0.2">
      <c r="B45" s="62" t="s">
        <v>40</v>
      </c>
      <c r="C45" s="62" t="s">
        <v>41</v>
      </c>
      <c r="D45" s="73" t="s">
        <v>42</v>
      </c>
      <c r="E45" s="62" t="s">
        <v>43</v>
      </c>
    </row>
    <row r="46" spans="1:5" ht="15" customHeight="1" x14ac:dyDescent="0.2">
      <c r="B46" s="70">
        <v>29096</v>
      </c>
      <c r="C46" s="74"/>
      <c r="D46" s="75" t="s">
        <v>55</v>
      </c>
      <c r="E46" s="48">
        <v>6880</v>
      </c>
    </row>
    <row r="47" spans="1:5" ht="15" customHeight="1" x14ac:dyDescent="0.2">
      <c r="B47" s="76"/>
      <c r="C47" s="77" t="s">
        <v>45</v>
      </c>
      <c r="D47" s="78"/>
      <c r="E47" s="79">
        <f>SUM(E46:E46)</f>
        <v>6880</v>
      </c>
    </row>
    <row r="48" spans="1:5" ht="15" customHeight="1" x14ac:dyDescent="0.2"/>
    <row r="49" spans="1:5" ht="15" customHeight="1" x14ac:dyDescent="0.2"/>
    <row r="50" spans="1:5" ht="15" customHeight="1" x14ac:dyDescent="0.2"/>
    <row r="51" spans="1:5" ht="15" customHeight="1" x14ac:dyDescent="0.2"/>
    <row r="52" spans="1:5" ht="15" customHeight="1" x14ac:dyDescent="0.2"/>
    <row r="53" spans="1:5" ht="15" customHeight="1" x14ac:dyDescent="0.2"/>
    <row r="54" spans="1:5" ht="15" customHeight="1" x14ac:dyDescent="0.25">
      <c r="A54" s="35" t="s">
        <v>56</v>
      </c>
    </row>
    <row r="55" spans="1:5" ht="15" customHeight="1" x14ac:dyDescent="0.2">
      <c r="A55" s="219" t="s">
        <v>35</v>
      </c>
      <c r="B55" s="219"/>
      <c r="C55" s="219"/>
      <c r="D55" s="219"/>
      <c r="E55" s="219"/>
    </row>
    <row r="56" spans="1:5" ht="15" customHeight="1" x14ac:dyDescent="0.2">
      <c r="A56" s="219" t="s">
        <v>57</v>
      </c>
      <c r="B56" s="219"/>
      <c r="C56" s="219"/>
      <c r="D56" s="219"/>
      <c r="E56" s="219"/>
    </row>
    <row r="57" spans="1:5" ht="15" customHeight="1" x14ac:dyDescent="0.2">
      <c r="A57" s="221" t="s">
        <v>58</v>
      </c>
      <c r="B57" s="221"/>
      <c r="C57" s="221"/>
      <c r="D57" s="221"/>
      <c r="E57" s="221"/>
    </row>
    <row r="58" spans="1:5" ht="15" customHeight="1" x14ac:dyDescent="0.2">
      <c r="A58" s="221"/>
      <c r="B58" s="221"/>
      <c r="C58" s="221"/>
      <c r="D58" s="221"/>
      <c r="E58" s="221"/>
    </row>
    <row r="59" spans="1:5" ht="15" customHeight="1" x14ac:dyDescent="0.2">
      <c r="A59" s="221"/>
      <c r="B59" s="221"/>
      <c r="C59" s="221"/>
      <c r="D59" s="221"/>
      <c r="E59" s="221"/>
    </row>
    <row r="60" spans="1:5" ht="15" customHeight="1" x14ac:dyDescent="0.2">
      <c r="A60" s="221"/>
      <c r="B60" s="221"/>
      <c r="C60" s="221"/>
      <c r="D60" s="221"/>
      <c r="E60" s="221"/>
    </row>
    <row r="61" spans="1:5" ht="15" customHeight="1" x14ac:dyDescent="0.2">
      <c r="A61" s="221"/>
      <c r="B61" s="221"/>
      <c r="C61" s="221"/>
      <c r="D61" s="221"/>
      <c r="E61" s="221"/>
    </row>
    <row r="62" spans="1:5" ht="15" customHeight="1" x14ac:dyDescent="0.2">
      <c r="A62" s="221"/>
      <c r="B62" s="221"/>
      <c r="C62" s="221"/>
      <c r="D62" s="221"/>
      <c r="E62" s="221"/>
    </row>
    <row r="63" spans="1:5" ht="15" customHeight="1" x14ac:dyDescent="0.2">
      <c r="A63" s="36"/>
      <c r="B63" s="36"/>
      <c r="C63" s="36"/>
      <c r="D63" s="36"/>
      <c r="E63" s="36"/>
    </row>
    <row r="64" spans="1:5" ht="15" customHeight="1" x14ac:dyDescent="0.25">
      <c r="A64" s="37" t="s">
        <v>1</v>
      </c>
      <c r="B64" s="38"/>
      <c r="C64" s="38"/>
      <c r="D64" s="38"/>
      <c r="E64" s="38"/>
    </row>
    <row r="65" spans="1:5" ht="15" customHeight="1" x14ac:dyDescent="0.2">
      <c r="A65" s="39" t="s">
        <v>38</v>
      </c>
      <c r="B65" s="80"/>
      <c r="C65" s="38"/>
      <c r="D65" s="38"/>
      <c r="E65" s="40" t="s">
        <v>39</v>
      </c>
    </row>
    <row r="66" spans="1:5" ht="15" customHeight="1" x14ac:dyDescent="0.25">
      <c r="B66" s="37"/>
      <c r="C66" s="38"/>
      <c r="D66" s="38"/>
      <c r="E66" s="41"/>
    </row>
    <row r="67" spans="1:5" ht="15" customHeight="1" x14ac:dyDescent="0.2">
      <c r="B67" s="62" t="s">
        <v>40</v>
      </c>
      <c r="C67" s="42" t="s">
        <v>41</v>
      </c>
      <c r="D67" s="43" t="s">
        <v>42</v>
      </c>
      <c r="E67" s="44" t="s">
        <v>43</v>
      </c>
    </row>
    <row r="68" spans="1:5" ht="15" customHeight="1" x14ac:dyDescent="0.2">
      <c r="B68" s="81">
        <v>34070</v>
      </c>
      <c r="C68" s="46"/>
      <c r="D68" s="47" t="s">
        <v>44</v>
      </c>
      <c r="E68" s="48">
        <v>100000</v>
      </c>
    </row>
    <row r="69" spans="1:5" ht="15" customHeight="1" x14ac:dyDescent="0.2">
      <c r="B69" s="76"/>
      <c r="C69" s="50" t="s">
        <v>45</v>
      </c>
      <c r="D69" s="51"/>
      <c r="E69" s="52">
        <f>SUM(E68:E68)</f>
        <v>100000</v>
      </c>
    </row>
    <row r="70" spans="1:5" ht="15" customHeight="1" x14ac:dyDescent="0.2">
      <c r="A70" s="53"/>
      <c r="B70" s="53"/>
      <c r="C70" s="53"/>
      <c r="D70" s="53"/>
    </row>
    <row r="71" spans="1:5" ht="15" customHeight="1" x14ac:dyDescent="0.25">
      <c r="A71" s="37" t="s">
        <v>16</v>
      </c>
      <c r="B71" s="38"/>
      <c r="C71" s="38"/>
      <c r="D71" s="38"/>
      <c r="E71" s="38"/>
    </row>
    <row r="72" spans="1:5" ht="15" customHeight="1" x14ac:dyDescent="0.2">
      <c r="A72" s="56" t="s">
        <v>59</v>
      </c>
      <c r="B72" s="38"/>
      <c r="C72" s="38"/>
      <c r="D72" s="38"/>
      <c r="E72" s="40" t="s">
        <v>60</v>
      </c>
    </row>
    <row r="73" spans="1:5" ht="15" customHeight="1" x14ac:dyDescent="0.2">
      <c r="A73" s="53"/>
      <c r="B73" s="82"/>
      <c r="C73" s="38"/>
      <c r="E73" s="83"/>
    </row>
    <row r="74" spans="1:5" ht="15" customHeight="1" x14ac:dyDescent="0.2">
      <c r="B74" s="42" t="s">
        <v>40</v>
      </c>
      <c r="C74" s="42" t="s">
        <v>41</v>
      </c>
      <c r="D74" s="84" t="s">
        <v>42</v>
      </c>
      <c r="E74" s="44" t="s">
        <v>43</v>
      </c>
    </row>
    <row r="75" spans="1:5" ht="15" customHeight="1" x14ac:dyDescent="0.2">
      <c r="B75" s="85">
        <v>34070</v>
      </c>
      <c r="C75" s="86"/>
      <c r="D75" s="75" t="s">
        <v>55</v>
      </c>
      <c r="E75" s="87">
        <v>100000</v>
      </c>
    </row>
    <row r="76" spans="1:5" ht="15" customHeight="1" x14ac:dyDescent="0.2">
      <c r="B76" s="49"/>
      <c r="C76" s="50" t="s">
        <v>45</v>
      </c>
      <c r="D76" s="88"/>
      <c r="E76" s="89">
        <f>SUM(E75:E75)</f>
        <v>100000</v>
      </c>
    </row>
    <row r="77" spans="1:5" ht="15" customHeight="1" x14ac:dyDescent="0.2"/>
    <row r="78" spans="1:5" ht="15" customHeight="1" x14ac:dyDescent="0.2"/>
    <row r="79" spans="1:5" ht="15" customHeight="1" x14ac:dyDescent="0.25">
      <c r="A79" s="35" t="s">
        <v>61</v>
      </c>
    </row>
    <row r="80" spans="1:5" ht="15" customHeight="1" x14ac:dyDescent="0.2">
      <c r="A80" s="219" t="s">
        <v>35</v>
      </c>
      <c r="B80" s="219"/>
      <c r="C80" s="219"/>
      <c r="D80" s="219"/>
      <c r="E80" s="219"/>
    </row>
    <row r="81" spans="1:5" ht="15" customHeight="1" x14ac:dyDescent="0.2">
      <c r="A81" s="219" t="s">
        <v>62</v>
      </c>
      <c r="B81" s="219"/>
      <c r="C81" s="219"/>
      <c r="D81" s="219"/>
      <c r="E81" s="219"/>
    </row>
    <row r="82" spans="1:5" ht="15" customHeight="1" x14ac:dyDescent="0.2">
      <c r="A82" s="221" t="s">
        <v>63</v>
      </c>
      <c r="B82" s="221"/>
      <c r="C82" s="221"/>
      <c r="D82" s="221"/>
      <c r="E82" s="221"/>
    </row>
    <row r="83" spans="1:5" ht="15" customHeight="1" x14ac:dyDescent="0.2">
      <c r="A83" s="221"/>
      <c r="B83" s="221"/>
      <c r="C83" s="221"/>
      <c r="D83" s="221"/>
      <c r="E83" s="221"/>
    </row>
    <row r="84" spans="1:5" ht="15" customHeight="1" x14ac:dyDescent="0.2">
      <c r="A84" s="221"/>
      <c r="B84" s="221"/>
      <c r="C84" s="221"/>
      <c r="D84" s="221"/>
      <c r="E84" s="221"/>
    </row>
    <row r="85" spans="1:5" ht="15" customHeight="1" x14ac:dyDescent="0.2">
      <c r="A85" s="221"/>
      <c r="B85" s="221"/>
      <c r="C85" s="221"/>
      <c r="D85" s="221"/>
      <c r="E85" s="221"/>
    </row>
    <row r="86" spans="1:5" ht="15" customHeight="1" x14ac:dyDescent="0.2">
      <c r="A86" s="221"/>
      <c r="B86" s="221"/>
      <c r="C86" s="221"/>
      <c r="D86" s="221"/>
      <c r="E86" s="221"/>
    </row>
    <row r="87" spans="1:5" ht="15" customHeight="1" x14ac:dyDescent="0.2">
      <c r="A87" s="221"/>
      <c r="B87" s="221"/>
      <c r="C87" s="221"/>
      <c r="D87" s="221"/>
      <c r="E87" s="221"/>
    </row>
    <row r="88" spans="1:5" ht="15" customHeight="1" x14ac:dyDescent="0.2">
      <c r="A88" s="221"/>
      <c r="B88" s="221"/>
      <c r="C88" s="221"/>
      <c r="D88" s="221"/>
      <c r="E88" s="221"/>
    </row>
    <row r="89" spans="1:5" ht="15" customHeight="1" x14ac:dyDescent="0.2">
      <c r="A89" s="221"/>
      <c r="B89" s="221"/>
      <c r="C89" s="221"/>
      <c r="D89" s="221"/>
      <c r="E89" s="221"/>
    </row>
    <row r="90" spans="1:5" ht="15" customHeight="1" x14ac:dyDescent="0.2">
      <c r="A90" s="36"/>
      <c r="B90" s="36"/>
      <c r="C90" s="36"/>
      <c r="D90" s="36"/>
      <c r="E90" s="36"/>
    </row>
    <row r="91" spans="1:5" ht="15" customHeight="1" x14ac:dyDescent="0.25">
      <c r="A91" s="37" t="s">
        <v>1</v>
      </c>
      <c r="B91" s="38"/>
      <c r="C91" s="38"/>
      <c r="D91" s="38"/>
      <c r="E91" s="38"/>
    </row>
    <row r="92" spans="1:5" ht="15" customHeight="1" x14ac:dyDescent="0.2">
      <c r="A92" s="39" t="s">
        <v>38</v>
      </c>
      <c r="B92" s="80"/>
      <c r="C92" s="38"/>
      <c r="D92" s="38"/>
      <c r="E92" s="40" t="s">
        <v>39</v>
      </c>
    </row>
    <row r="93" spans="1:5" ht="15" customHeight="1" x14ac:dyDescent="0.25">
      <c r="B93" s="37"/>
      <c r="C93" s="38"/>
      <c r="D93" s="38"/>
      <c r="E93" s="41"/>
    </row>
    <row r="94" spans="1:5" ht="15" customHeight="1" x14ac:dyDescent="0.2">
      <c r="B94" s="62" t="s">
        <v>40</v>
      </c>
      <c r="C94" s="42" t="s">
        <v>41</v>
      </c>
      <c r="D94" s="43" t="s">
        <v>42</v>
      </c>
      <c r="E94" s="44" t="s">
        <v>43</v>
      </c>
    </row>
    <row r="95" spans="1:5" ht="15" customHeight="1" x14ac:dyDescent="0.2">
      <c r="B95" s="81">
        <v>91252</v>
      </c>
      <c r="C95" s="46"/>
      <c r="D95" s="65" t="s">
        <v>64</v>
      </c>
      <c r="E95" s="48">
        <v>1558870</v>
      </c>
    </row>
    <row r="96" spans="1:5" ht="15" customHeight="1" x14ac:dyDescent="0.2">
      <c r="B96" s="81">
        <v>91628</v>
      </c>
      <c r="C96" s="46"/>
      <c r="D96" s="90" t="s">
        <v>65</v>
      </c>
      <c r="E96" s="48">
        <v>6782517</v>
      </c>
    </row>
    <row r="97" spans="1:5" ht="15" customHeight="1" x14ac:dyDescent="0.2">
      <c r="B97" s="76"/>
      <c r="C97" s="50" t="s">
        <v>45</v>
      </c>
      <c r="D97" s="51"/>
      <c r="E97" s="52">
        <f>SUM(E95:E96)</f>
        <v>8341387</v>
      </c>
    </row>
    <row r="98" spans="1:5" ht="15" customHeight="1" x14ac:dyDescent="0.2">
      <c r="A98" s="53"/>
      <c r="B98" s="53"/>
      <c r="C98" s="53"/>
      <c r="D98" s="53"/>
    </row>
    <row r="99" spans="1:5" ht="15" customHeight="1" x14ac:dyDescent="0.2">
      <c r="A99" s="53"/>
      <c r="B99" s="53"/>
      <c r="C99" s="53"/>
      <c r="D99" s="53"/>
    </row>
    <row r="100" spans="1:5" ht="15" customHeight="1" x14ac:dyDescent="0.2">
      <c r="A100" s="53"/>
      <c r="B100" s="53"/>
      <c r="C100" s="53"/>
      <c r="D100" s="53"/>
    </row>
    <row r="101" spans="1:5" ht="15" customHeight="1" x14ac:dyDescent="0.2">
      <c r="A101" s="53"/>
      <c r="B101" s="53"/>
      <c r="C101" s="53"/>
      <c r="D101" s="53"/>
    </row>
    <row r="102" spans="1:5" ht="15" customHeight="1" x14ac:dyDescent="0.2">
      <c r="A102" s="53"/>
      <c r="B102" s="53"/>
      <c r="C102" s="53"/>
      <c r="D102" s="53"/>
    </row>
    <row r="103" spans="1:5" ht="15" customHeight="1" x14ac:dyDescent="0.2">
      <c r="A103" s="53"/>
      <c r="B103" s="53"/>
      <c r="C103" s="53"/>
      <c r="D103" s="53"/>
    </row>
    <row r="104" spans="1:5" ht="15" customHeight="1" x14ac:dyDescent="0.2">
      <c r="A104" s="53"/>
      <c r="B104" s="53"/>
      <c r="C104" s="53"/>
      <c r="D104" s="53"/>
    </row>
    <row r="105" spans="1:5" ht="15" customHeight="1" x14ac:dyDescent="0.2">
      <c r="A105" s="53"/>
      <c r="B105" s="53"/>
      <c r="C105" s="53"/>
      <c r="D105" s="53"/>
    </row>
    <row r="106" spans="1:5" ht="15" customHeight="1" x14ac:dyDescent="0.25">
      <c r="A106" s="37" t="s">
        <v>16</v>
      </c>
      <c r="B106" s="38"/>
      <c r="C106" s="38"/>
      <c r="D106" s="38"/>
      <c r="E106" s="38"/>
    </row>
    <row r="107" spans="1:5" ht="15" customHeight="1" x14ac:dyDescent="0.2">
      <c r="A107" s="91" t="s">
        <v>66</v>
      </c>
      <c r="B107" s="55"/>
      <c r="C107" s="55"/>
      <c r="D107" s="55"/>
      <c r="E107" s="92" t="s">
        <v>67</v>
      </c>
    </row>
    <row r="108" spans="1:5" ht="15" customHeight="1" x14ac:dyDescent="0.2">
      <c r="A108" s="53"/>
      <c r="B108" s="82"/>
      <c r="C108" s="38"/>
      <c r="E108" s="83"/>
    </row>
    <row r="109" spans="1:5" ht="15" customHeight="1" x14ac:dyDescent="0.2">
      <c r="B109" s="42" t="s">
        <v>40</v>
      </c>
      <c r="C109" s="42" t="s">
        <v>41</v>
      </c>
      <c r="D109" s="84" t="s">
        <v>42</v>
      </c>
      <c r="E109" s="44" t="s">
        <v>43</v>
      </c>
    </row>
    <row r="110" spans="1:5" ht="15" customHeight="1" x14ac:dyDescent="0.2">
      <c r="B110" s="81">
        <v>91252</v>
      </c>
      <c r="C110" s="86"/>
      <c r="D110" s="65" t="s">
        <v>55</v>
      </c>
      <c r="E110" s="48">
        <v>1558870</v>
      </c>
    </row>
    <row r="111" spans="1:5" ht="15" customHeight="1" x14ac:dyDescent="0.2">
      <c r="B111" s="81">
        <v>91628</v>
      </c>
      <c r="C111" s="86"/>
      <c r="D111" s="93" t="s">
        <v>68</v>
      </c>
      <c r="E111" s="48">
        <v>6782517</v>
      </c>
    </row>
    <row r="112" spans="1:5" ht="15" customHeight="1" x14ac:dyDescent="0.2">
      <c r="B112" s="49"/>
      <c r="C112" s="50" t="s">
        <v>45</v>
      </c>
      <c r="D112" s="88"/>
      <c r="E112" s="89">
        <f>SUM(E110:E111)</f>
        <v>8341387</v>
      </c>
    </row>
    <row r="113" spans="1:5" ht="15" customHeight="1" x14ac:dyDescent="0.2"/>
    <row r="114" spans="1:5" ht="15" customHeight="1" x14ac:dyDescent="0.2"/>
    <row r="115" spans="1:5" ht="15" customHeight="1" x14ac:dyDescent="0.25">
      <c r="A115" s="35" t="s">
        <v>69</v>
      </c>
    </row>
    <row r="116" spans="1:5" ht="15" customHeight="1" x14ac:dyDescent="0.2">
      <c r="A116" s="219" t="s">
        <v>70</v>
      </c>
      <c r="B116" s="219"/>
      <c r="C116" s="219"/>
      <c r="D116" s="219"/>
      <c r="E116" s="219"/>
    </row>
    <row r="117" spans="1:5" ht="15" customHeight="1" x14ac:dyDescent="0.2">
      <c r="A117" s="216" t="s">
        <v>71</v>
      </c>
      <c r="B117" s="216"/>
      <c r="C117" s="216"/>
      <c r="D117" s="216"/>
      <c r="E117" s="216"/>
    </row>
    <row r="118" spans="1:5" ht="15" customHeight="1" x14ac:dyDescent="0.2">
      <c r="A118" s="216"/>
      <c r="B118" s="216"/>
      <c r="C118" s="216"/>
      <c r="D118" s="216"/>
      <c r="E118" s="216"/>
    </row>
    <row r="119" spans="1:5" ht="15" customHeight="1" x14ac:dyDescent="0.2">
      <c r="A119" s="216"/>
      <c r="B119" s="216"/>
      <c r="C119" s="216"/>
      <c r="D119" s="216"/>
      <c r="E119" s="216"/>
    </row>
    <row r="120" spans="1:5" ht="15" customHeight="1" x14ac:dyDescent="0.2">
      <c r="A120" s="216"/>
      <c r="B120" s="216"/>
      <c r="C120" s="216"/>
      <c r="D120" s="216"/>
      <c r="E120" s="216"/>
    </row>
    <row r="121" spans="1:5" ht="15" customHeight="1" x14ac:dyDescent="0.2">
      <c r="A121" s="216"/>
      <c r="B121" s="216"/>
      <c r="C121" s="216"/>
      <c r="D121" s="216"/>
      <c r="E121" s="216"/>
    </row>
    <row r="122" spans="1:5" ht="15" customHeight="1" x14ac:dyDescent="0.2">
      <c r="A122" s="216"/>
      <c r="B122" s="216"/>
      <c r="C122" s="216"/>
      <c r="D122" s="216"/>
      <c r="E122" s="216"/>
    </row>
    <row r="123" spans="1:5" ht="15" customHeight="1" x14ac:dyDescent="0.2">
      <c r="A123" s="216"/>
      <c r="B123" s="216"/>
      <c r="C123" s="216"/>
      <c r="D123" s="216"/>
      <c r="E123" s="216"/>
    </row>
    <row r="124" spans="1:5" ht="15" customHeight="1" x14ac:dyDescent="0.2">
      <c r="A124" s="216"/>
      <c r="B124" s="216"/>
      <c r="C124" s="216"/>
      <c r="D124" s="216"/>
      <c r="E124" s="216"/>
    </row>
    <row r="125" spans="1:5" ht="15" customHeight="1" x14ac:dyDescent="0.2"/>
    <row r="126" spans="1:5" ht="15" customHeight="1" x14ac:dyDescent="0.25">
      <c r="A126" s="54" t="s">
        <v>1</v>
      </c>
      <c r="B126" s="55"/>
      <c r="C126" s="55"/>
      <c r="D126" s="55"/>
      <c r="E126" s="55"/>
    </row>
    <row r="127" spans="1:5" ht="15" customHeight="1" x14ac:dyDescent="0.2">
      <c r="A127" s="56" t="s">
        <v>53</v>
      </c>
      <c r="B127" s="55"/>
      <c r="C127" s="55"/>
      <c r="D127" s="55"/>
      <c r="E127" s="92" t="s">
        <v>54</v>
      </c>
    </row>
    <row r="128" spans="1:5" ht="15" customHeight="1" x14ac:dyDescent="0.25">
      <c r="A128" s="58"/>
      <c r="B128" s="54"/>
      <c r="C128" s="55"/>
      <c r="D128" s="55"/>
      <c r="E128" s="94"/>
    </row>
    <row r="129" spans="1:5" ht="15" customHeight="1" x14ac:dyDescent="0.2">
      <c r="B129" s="62" t="s">
        <v>40</v>
      </c>
      <c r="C129" s="62" t="s">
        <v>41</v>
      </c>
      <c r="D129" s="95" t="s">
        <v>42</v>
      </c>
      <c r="E129" s="62" t="s">
        <v>43</v>
      </c>
    </row>
    <row r="130" spans="1:5" ht="15" customHeight="1" x14ac:dyDescent="0.2">
      <c r="B130" s="81">
        <v>33070</v>
      </c>
      <c r="C130" s="74"/>
      <c r="D130" s="47" t="s">
        <v>44</v>
      </c>
      <c r="E130" s="96">
        <v>-1156273.67</v>
      </c>
    </row>
    <row r="131" spans="1:5" ht="15" customHeight="1" x14ac:dyDescent="0.2">
      <c r="B131" s="76"/>
      <c r="C131" s="77" t="s">
        <v>45</v>
      </c>
      <c r="D131" s="97"/>
      <c r="E131" s="98">
        <f>SUM(E130:E130)</f>
        <v>-1156273.67</v>
      </c>
    </row>
    <row r="132" spans="1:5" ht="15" customHeight="1" x14ac:dyDescent="0.25">
      <c r="A132" s="99"/>
      <c r="B132" s="57"/>
      <c r="C132" s="57"/>
      <c r="D132" s="57"/>
      <c r="E132" s="57"/>
    </row>
    <row r="133" spans="1:5" ht="15" customHeight="1" x14ac:dyDescent="0.25">
      <c r="A133" s="54" t="s">
        <v>16</v>
      </c>
      <c r="B133" s="55"/>
      <c r="C133" s="55"/>
      <c r="D133" s="55"/>
      <c r="E133" s="58"/>
    </row>
    <row r="134" spans="1:5" ht="15" customHeight="1" x14ac:dyDescent="0.2">
      <c r="A134" s="56" t="s">
        <v>53</v>
      </c>
      <c r="B134" s="55"/>
      <c r="C134" s="55"/>
      <c r="D134" s="55"/>
      <c r="E134" s="92" t="s">
        <v>54</v>
      </c>
    </row>
    <row r="135" spans="1:5" ht="15" customHeight="1" x14ac:dyDescent="0.2">
      <c r="A135" s="58"/>
      <c r="B135" s="59"/>
      <c r="C135" s="55"/>
      <c r="D135" s="57"/>
      <c r="E135" s="60"/>
    </row>
    <row r="136" spans="1:5" ht="15" customHeight="1" x14ac:dyDescent="0.2">
      <c r="B136" s="61"/>
      <c r="C136" s="62" t="s">
        <v>41</v>
      </c>
      <c r="D136" s="100" t="s">
        <v>48</v>
      </c>
      <c r="E136" s="62" t="s">
        <v>43</v>
      </c>
    </row>
    <row r="137" spans="1:5" ht="15" customHeight="1" x14ac:dyDescent="0.2">
      <c r="B137" s="101"/>
      <c r="C137" s="102">
        <v>3114</v>
      </c>
      <c r="D137" s="47" t="s">
        <v>72</v>
      </c>
      <c r="E137" s="96">
        <v>-3420</v>
      </c>
    </row>
    <row r="138" spans="1:5" ht="15" customHeight="1" x14ac:dyDescent="0.2">
      <c r="B138" s="101"/>
      <c r="C138" s="102">
        <v>3113</v>
      </c>
      <c r="D138" s="103" t="s">
        <v>73</v>
      </c>
      <c r="E138" s="96">
        <v>-860779.63</v>
      </c>
    </row>
    <row r="139" spans="1:5" ht="15" customHeight="1" x14ac:dyDescent="0.2">
      <c r="B139" s="101"/>
      <c r="C139" s="102">
        <v>3117</v>
      </c>
      <c r="D139" s="103" t="s">
        <v>73</v>
      </c>
      <c r="E139" s="96">
        <v>-264250.03999999998</v>
      </c>
    </row>
    <row r="140" spans="1:5" ht="15" customHeight="1" x14ac:dyDescent="0.2">
      <c r="B140" s="104"/>
      <c r="C140" s="77" t="s">
        <v>45</v>
      </c>
      <c r="D140" s="78"/>
      <c r="E140" s="79">
        <f>SUM(E137:E139)</f>
        <v>-1128449.67</v>
      </c>
    </row>
    <row r="141" spans="1:5" ht="15" customHeight="1" x14ac:dyDescent="0.2"/>
    <row r="142" spans="1:5" ht="15" customHeight="1" x14ac:dyDescent="0.2">
      <c r="B142" s="62" t="s">
        <v>40</v>
      </c>
      <c r="C142" s="62" t="s">
        <v>41</v>
      </c>
      <c r="D142" s="73" t="s">
        <v>42</v>
      </c>
      <c r="E142" s="62" t="s">
        <v>43</v>
      </c>
    </row>
    <row r="143" spans="1:5" ht="15" customHeight="1" x14ac:dyDescent="0.2">
      <c r="B143" s="81">
        <v>33070</v>
      </c>
      <c r="C143" s="74"/>
      <c r="D143" s="75" t="s">
        <v>55</v>
      </c>
      <c r="E143" s="96">
        <v>-27824</v>
      </c>
    </row>
    <row r="144" spans="1:5" ht="15" customHeight="1" x14ac:dyDescent="0.2">
      <c r="B144" s="105"/>
      <c r="C144" s="77" t="s">
        <v>45</v>
      </c>
      <c r="D144" s="78"/>
      <c r="E144" s="79">
        <f>SUM(E143:E143)</f>
        <v>-27824</v>
      </c>
    </row>
    <row r="145" spans="1:5" ht="15" customHeight="1" x14ac:dyDescent="0.2"/>
    <row r="146" spans="1:5" ht="15" customHeight="1" x14ac:dyDescent="0.2"/>
    <row r="147" spans="1:5" ht="15" customHeight="1" x14ac:dyDescent="0.25">
      <c r="A147" s="35" t="s">
        <v>74</v>
      </c>
    </row>
    <row r="148" spans="1:5" ht="15" customHeight="1" x14ac:dyDescent="0.2">
      <c r="A148" s="219" t="s">
        <v>70</v>
      </c>
      <c r="B148" s="219"/>
      <c r="C148" s="219"/>
      <c r="D148" s="219"/>
      <c r="E148" s="219"/>
    </row>
    <row r="149" spans="1:5" ht="15" customHeight="1" x14ac:dyDescent="0.2">
      <c r="A149" s="216" t="s">
        <v>75</v>
      </c>
      <c r="B149" s="216"/>
      <c r="C149" s="216"/>
      <c r="D149" s="216"/>
      <c r="E149" s="216"/>
    </row>
    <row r="150" spans="1:5" ht="15" customHeight="1" x14ac:dyDescent="0.2">
      <c r="A150" s="216"/>
      <c r="B150" s="216"/>
      <c r="C150" s="216"/>
      <c r="D150" s="216"/>
      <c r="E150" s="216"/>
    </row>
    <row r="151" spans="1:5" ht="15" customHeight="1" x14ac:dyDescent="0.2">
      <c r="A151" s="216"/>
      <c r="B151" s="216"/>
      <c r="C151" s="216"/>
      <c r="D151" s="216"/>
      <c r="E151" s="216"/>
    </row>
    <row r="152" spans="1:5" ht="15" customHeight="1" x14ac:dyDescent="0.2">
      <c r="A152" s="216"/>
      <c r="B152" s="216"/>
      <c r="C152" s="216"/>
      <c r="D152" s="216"/>
      <c r="E152" s="216"/>
    </row>
    <row r="153" spans="1:5" ht="15" customHeight="1" x14ac:dyDescent="0.2">
      <c r="A153" s="216"/>
      <c r="B153" s="216"/>
      <c r="C153" s="216"/>
      <c r="D153" s="216"/>
      <c r="E153" s="216"/>
    </row>
    <row r="154" spans="1:5" ht="15" customHeight="1" x14ac:dyDescent="0.2">
      <c r="A154" s="216"/>
      <c r="B154" s="216"/>
      <c r="C154" s="216"/>
      <c r="D154" s="216"/>
      <c r="E154" s="216"/>
    </row>
    <row r="155" spans="1:5" ht="15" customHeight="1" x14ac:dyDescent="0.2">
      <c r="A155" s="216"/>
      <c r="B155" s="216"/>
      <c r="C155" s="216"/>
      <c r="D155" s="216"/>
      <c r="E155" s="216"/>
    </row>
    <row r="156" spans="1:5" ht="15" customHeight="1" x14ac:dyDescent="0.2">
      <c r="A156" s="216"/>
      <c r="B156" s="216"/>
      <c r="C156" s="216"/>
      <c r="D156" s="216"/>
      <c r="E156" s="216"/>
    </row>
    <row r="157" spans="1:5" ht="15" customHeight="1" x14ac:dyDescent="0.25">
      <c r="A157" s="35"/>
    </row>
    <row r="158" spans="1:5" ht="15" customHeight="1" x14ac:dyDescent="0.25">
      <c r="A158" s="54" t="s">
        <v>1</v>
      </c>
      <c r="B158" s="55"/>
      <c r="C158" s="55"/>
      <c r="D158" s="55"/>
      <c r="E158" s="55"/>
    </row>
    <row r="159" spans="1:5" ht="15" customHeight="1" x14ac:dyDescent="0.2">
      <c r="A159" s="56" t="s">
        <v>53</v>
      </c>
      <c r="B159" s="55"/>
      <c r="C159" s="55"/>
      <c r="D159" s="55"/>
      <c r="E159" s="92" t="s">
        <v>54</v>
      </c>
    </row>
    <row r="160" spans="1:5" ht="15" customHeight="1" x14ac:dyDescent="0.25">
      <c r="A160" s="58"/>
      <c r="B160" s="54"/>
      <c r="C160" s="55"/>
      <c r="D160" s="55"/>
      <c r="E160" s="94"/>
    </row>
    <row r="161" spans="1:5" ht="15" customHeight="1" x14ac:dyDescent="0.2">
      <c r="B161" s="62" t="s">
        <v>40</v>
      </c>
      <c r="C161" s="62" t="s">
        <v>41</v>
      </c>
      <c r="D161" s="95" t="s">
        <v>42</v>
      </c>
      <c r="E161" s="44" t="s">
        <v>43</v>
      </c>
    </row>
    <row r="162" spans="1:5" ht="15" customHeight="1" x14ac:dyDescent="0.2">
      <c r="B162" s="81">
        <v>33075</v>
      </c>
      <c r="C162" s="74"/>
      <c r="D162" s="47" t="s">
        <v>44</v>
      </c>
      <c r="E162" s="96">
        <v>-239175</v>
      </c>
    </row>
    <row r="163" spans="1:5" ht="15" customHeight="1" x14ac:dyDescent="0.2">
      <c r="B163" s="76"/>
      <c r="C163" s="77" t="s">
        <v>45</v>
      </c>
      <c r="D163" s="97"/>
      <c r="E163" s="98">
        <f>SUM(E162:E162)</f>
        <v>-239175</v>
      </c>
    </row>
    <row r="164" spans="1:5" ht="15" customHeight="1" x14ac:dyDescent="0.25">
      <c r="A164" s="99"/>
      <c r="B164" s="57"/>
      <c r="C164" s="57"/>
      <c r="D164" s="57"/>
      <c r="E164" s="57"/>
    </row>
    <row r="165" spans="1:5" ht="15" customHeight="1" x14ac:dyDescent="0.25">
      <c r="A165" s="54" t="s">
        <v>16</v>
      </c>
      <c r="B165" s="55"/>
      <c r="C165" s="55"/>
      <c r="D165" s="55"/>
      <c r="E165" s="58"/>
    </row>
    <row r="166" spans="1:5" ht="15" customHeight="1" x14ac:dyDescent="0.2">
      <c r="A166" s="56" t="s">
        <v>53</v>
      </c>
      <c r="B166" s="55"/>
      <c r="C166" s="55"/>
      <c r="D166" s="55"/>
      <c r="E166" s="92" t="s">
        <v>54</v>
      </c>
    </row>
    <row r="167" spans="1:5" ht="15" customHeight="1" x14ac:dyDescent="0.2"/>
    <row r="168" spans="1:5" ht="15" customHeight="1" x14ac:dyDescent="0.2">
      <c r="C168" s="62" t="s">
        <v>41</v>
      </c>
      <c r="D168" s="100" t="s">
        <v>48</v>
      </c>
      <c r="E168" s="62" t="s">
        <v>43</v>
      </c>
    </row>
    <row r="169" spans="1:5" ht="15" customHeight="1" x14ac:dyDescent="0.2">
      <c r="C169" s="102">
        <v>3113</v>
      </c>
      <c r="D169" s="103" t="s">
        <v>73</v>
      </c>
      <c r="E169" s="107">
        <v>-239175</v>
      </c>
    </row>
    <row r="170" spans="1:5" ht="15" customHeight="1" x14ac:dyDescent="0.2">
      <c r="C170" s="77" t="s">
        <v>45</v>
      </c>
      <c r="D170" s="78"/>
      <c r="E170" s="79">
        <f>SUM(E169:E169)</f>
        <v>-239175</v>
      </c>
    </row>
    <row r="171" spans="1:5" ht="15" customHeight="1" x14ac:dyDescent="0.2"/>
    <row r="172" spans="1:5" ht="15" customHeight="1" x14ac:dyDescent="0.2"/>
    <row r="173" spans="1:5" ht="15" customHeight="1" x14ac:dyDescent="0.25">
      <c r="A173" s="35" t="s">
        <v>76</v>
      </c>
    </row>
    <row r="174" spans="1:5" ht="15" customHeight="1" x14ac:dyDescent="0.2">
      <c r="A174" s="219" t="s">
        <v>70</v>
      </c>
      <c r="B174" s="219"/>
      <c r="C174" s="219"/>
      <c r="D174" s="219"/>
      <c r="E174" s="219"/>
    </row>
    <row r="175" spans="1:5" ht="15" customHeight="1" x14ac:dyDescent="0.2">
      <c r="A175" s="216" t="s">
        <v>77</v>
      </c>
      <c r="B175" s="216"/>
      <c r="C175" s="216"/>
      <c r="D175" s="216"/>
      <c r="E175" s="216"/>
    </row>
    <row r="176" spans="1:5" ht="15" customHeight="1" x14ac:dyDescent="0.2">
      <c r="A176" s="216"/>
      <c r="B176" s="216"/>
      <c r="C176" s="216"/>
      <c r="D176" s="216"/>
      <c r="E176" s="216"/>
    </row>
    <row r="177" spans="1:5" ht="15" customHeight="1" x14ac:dyDescent="0.2">
      <c r="A177" s="216"/>
      <c r="B177" s="216"/>
      <c r="C177" s="216"/>
      <c r="D177" s="216"/>
      <c r="E177" s="216"/>
    </row>
    <row r="178" spans="1:5" ht="15" customHeight="1" x14ac:dyDescent="0.2">
      <c r="A178" s="216"/>
      <c r="B178" s="216"/>
      <c r="C178" s="216"/>
      <c r="D178" s="216"/>
      <c r="E178" s="216"/>
    </row>
    <row r="179" spans="1:5" ht="15" customHeight="1" x14ac:dyDescent="0.2">
      <c r="A179" s="216"/>
      <c r="B179" s="216"/>
      <c r="C179" s="216"/>
      <c r="D179" s="216"/>
      <c r="E179" s="216"/>
    </row>
    <row r="180" spans="1:5" ht="15" customHeight="1" x14ac:dyDescent="0.2">
      <c r="A180" s="216"/>
      <c r="B180" s="216"/>
      <c r="C180" s="216"/>
      <c r="D180" s="216"/>
      <c r="E180" s="216"/>
    </row>
    <row r="181" spans="1:5" ht="15" customHeight="1" x14ac:dyDescent="0.2">
      <c r="A181" s="216"/>
      <c r="B181" s="216"/>
      <c r="C181" s="216"/>
      <c r="D181" s="216"/>
      <c r="E181" s="216"/>
    </row>
    <row r="182" spans="1:5" ht="15" customHeight="1" x14ac:dyDescent="0.2">
      <c r="A182" s="216"/>
      <c r="B182" s="216"/>
      <c r="C182" s="216"/>
      <c r="D182" s="216"/>
      <c r="E182" s="216"/>
    </row>
    <row r="183" spans="1:5" ht="15" customHeight="1" x14ac:dyDescent="0.2"/>
    <row r="184" spans="1:5" ht="15" customHeight="1" x14ac:dyDescent="0.25">
      <c r="A184" s="54" t="s">
        <v>1</v>
      </c>
      <c r="B184" s="55"/>
      <c r="C184" s="55"/>
      <c r="D184" s="55"/>
      <c r="E184" s="55"/>
    </row>
    <row r="185" spans="1:5" ht="15" customHeight="1" x14ac:dyDescent="0.2">
      <c r="A185" s="56" t="s">
        <v>53</v>
      </c>
      <c r="B185" s="55"/>
      <c r="C185" s="55"/>
      <c r="D185" s="55"/>
      <c r="E185" s="92" t="s">
        <v>54</v>
      </c>
    </row>
    <row r="186" spans="1:5" ht="15" customHeight="1" x14ac:dyDescent="0.25">
      <c r="A186" s="58"/>
      <c r="B186" s="54"/>
      <c r="C186" s="55"/>
      <c r="D186" s="55"/>
      <c r="E186" s="94"/>
    </row>
    <row r="187" spans="1:5" ht="15" customHeight="1" x14ac:dyDescent="0.2">
      <c r="B187" s="62" t="s">
        <v>40</v>
      </c>
      <c r="C187" s="62" t="s">
        <v>41</v>
      </c>
      <c r="D187" s="95" t="s">
        <v>42</v>
      </c>
      <c r="E187" s="62" t="s">
        <v>43</v>
      </c>
    </row>
    <row r="188" spans="1:5" ht="15" customHeight="1" x14ac:dyDescent="0.2">
      <c r="B188" s="81">
        <v>33166</v>
      </c>
      <c r="C188" s="74"/>
      <c r="D188" s="47" t="s">
        <v>44</v>
      </c>
      <c r="E188" s="96">
        <v>-2277673.1800000002</v>
      </c>
    </row>
    <row r="189" spans="1:5" ht="15" customHeight="1" x14ac:dyDescent="0.2">
      <c r="B189" s="76"/>
      <c r="C189" s="77" t="s">
        <v>45</v>
      </c>
      <c r="D189" s="97"/>
      <c r="E189" s="98">
        <f>SUM(E188:E188)</f>
        <v>-2277673.1800000002</v>
      </c>
    </row>
    <row r="190" spans="1:5" ht="15" customHeight="1" x14ac:dyDescent="0.25">
      <c r="A190" s="99"/>
      <c r="B190" s="57"/>
      <c r="C190" s="57"/>
      <c r="D190" s="57"/>
      <c r="E190" s="57"/>
    </row>
    <row r="191" spans="1:5" ht="15" customHeight="1" x14ac:dyDescent="0.25">
      <c r="A191" s="54" t="s">
        <v>16</v>
      </c>
      <c r="B191" s="55"/>
      <c r="C191" s="55"/>
      <c r="D191" s="55"/>
      <c r="E191" s="58"/>
    </row>
    <row r="192" spans="1:5" ht="15" customHeight="1" x14ac:dyDescent="0.2">
      <c r="A192" s="56" t="s">
        <v>53</v>
      </c>
      <c r="B192" s="55"/>
      <c r="C192" s="55"/>
      <c r="D192" s="55"/>
      <c r="E192" s="92" t="s">
        <v>54</v>
      </c>
    </row>
    <row r="193" spans="1:5" ht="15" customHeight="1" x14ac:dyDescent="0.2">
      <c r="A193" s="58"/>
      <c r="B193" s="59"/>
      <c r="C193" s="55"/>
      <c r="D193" s="57"/>
      <c r="E193" s="60"/>
    </row>
    <row r="194" spans="1:5" ht="15" customHeight="1" x14ac:dyDescent="0.2">
      <c r="B194" s="61"/>
      <c r="C194" s="62" t="s">
        <v>41</v>
      </c>
      <c r="D194" s="100" t="s">
        <v>48</v>
      </c>
      <c r="E194" s="62" t="s">
        <v>43</v>
      </c>
    </row>
    <row r="195" spans="1:5" ht="15" customHeight="1" x14ac:dyDescent="0.2">
      <c r="B195" s="101"/>
      <c r="C195" s="102">
        <v>3233</v>
      </c>
      <c r="D195" s="103" t="s">
        <v>73</v>
      </c>
      <c r="E195" s="96">
        <f>-200000-442810.63-368500</f>
        <v>-1011310.63</v>
      </c>
    </row>
    <row r="196" spans="1:5" ht="15" customHeight="1" x14ac:dyDescent="0.2">
      <c r="B196" s="104"/>
      <c r="C196" s="77" t="s">
        <v>45</v>
      </c>
      <c r="D196" s="78"/>
      <c r="E196" s="79">
        <f>SUM(E195:E195)</f>
        <v>-1011310.63</v>
      </c>
    </row>
    <row r="197" spans="1:5" ht="15" customHeight="1" x14ac:dyDescent="0.2"/>
    <row r="198" spans="1:5" ht="15" customHeight="1" x14ac:dyDescent="0.2">
      <c r="B198" s="62" t="s">
        <v>40</v>
      </c>
      <c r="C198" s="62" t="s">
        <v>41</v>
      </c>
      <c r="D198" s="73" t="s">
        <v>42</v>
      </c>
      <c r="E198" s="62" t="s">
        <v>43</v>
      </c>
    </row>
    <row r="199" spans="1:5" ht="15" customHeight="1" x14ac:dyDescent="0.2">
      <c r="B199" s="81">
        <v>33166</v>
      </c>
      <c r="C199" s="74"/>
      <c r="D199" s="75" t="s">
        <v>55</v>
      </c>
      <c r="E199" s="96">
        <f>-160798-733000-372564.55</f>
        <v>-1266362.55</v>
      </c>
    </row>
    <row r="200" spans="1:5" ht="15" customHeight="1" x14ac:dyDescent="0.2">
      <c r="B200" s="105"/>
      <c r="C200" s="77" t="s">
        <v>45</v>
      </c>
      <c r="D200" s="78"/>
      <c r="E200" s="79">
        <f>SUM(E199:E199)</f>
        <v>-1266362.55</v>
      </c>
    </row>
    <row r="201" spans="1:5" ht="15" customHeight="1" x14ac:dyDescent="0.2"/>
    <row r="202" spans="1:5" ht="15" customHeight="1" x14ac:dyDescent="0.2"/>
    <row r="203" spans="1:5" ht="15" customHeight="1" x14ac:dyDescent="0.2"/>
    <row r="204" spans="1:5" ht="15" customHeight="1" x14ac:dyDescent="0.2"/>
    <row r="205" spans="1:5" ht="15" customHeight="1" x14ac:dyDescent="0.2"/>
    <row r="206" spans="1:5" ht="15" customHeight="1" x14ac:dyDescent="0.2"/>
    <row r="207" spans="1:5" ht="15" customHeight="1" x14ac:dyDescent="0.2"/>
    <row r="208" spans="1:5" ht="15" customHeight="1" x14ac:dyDescent="0.2"/>
    <row r="209" spans="1:5" ht="15" customHeight="1" x14ac:dyDescent="0.2"/>
    <row r="210" spans="1:5" ht="15" customHeight="1" x14ac:dyDescent="0.25">
      <c r="A210" s="35" t="s">
        <v>78</v>
      </c>
    </row>
    <row r="211" spans="1:5" ht="15" customHeight="1" x14ac:dyDescent="0.2">
      <c r="A211" s="219" t="s">
        <v>70</v>
      </c>
      <c r="B211" s="219"/>
      <c r="C211" s="219"/>
      <c r="D211" s="219"/>
      <c r="E211" s="219"/>
    </row>
    <row r="212" spans="1:5" ht="15" customHeight="1" x14ac:dyDescent="0.2">
      <c r="A212" s="216" t="s">
        <v>79</v>
      </c>
      <c r="B212" s="216"/>
      <c r="C212" s="216"/>
      <c r="D212" s="216"/>
      <c r="E212" s="216"/>
    </row>
    <row r="213" spans="1:5" ht="15" customHeight="1" x14ac:dyDescent="0.2">
      <c r="A213" s="216"/>
      <c r="B213" s="216"/>
      <c r="C213" s="216"/>
      <c r="D213" s="216"/>
      <c r="E213" s="216"/>
    </row>
    <row r="214" spans="1:5" ht="15" customHeight="1" x14ac:dyDescent="0.2">
      <c r="A214" s="216"/>
      <c r="B214" s="216"/>
      <c r="C214" s="216"/>
      <c r="D214" s="216"/>
      <c r="E214" s="216"/>
    </row>
    <row r="215" spans="1:5" ht="15" customHeight="1" x14ac:dyDescent="0.2">
      <c r="A215" s="216"/>
      <c r="B215" s="216"/>
      <c r="C215" s="216"/>
      <c r="D215" s="216"/>
      <c r="E215" s="216"/>
    </row>
    <row r="216" spans="1:5" ht="15" customHeight="1" x14ac:dyDescent="0.2">
      <c r="A216" s="216"/>
      <c r="B216" s="216"/>
      <c r="C216" s="216"/>
      <c r="D216" s="216"/>
      <c r="E216" s="216"/>
    </row>
    <row r="217" spans="1:5" ht="15" customHeight="1" x14ac:dyDescent="0.2">
      <c r="A217" s="216"/>
      <c r="B217" s="216"/>
      <c r="C217" s="216"/>
      <c r="D217" s="216"/>
      <c r="E217" s="216"/>
    </row>
    <row r="218" spans="1:5" ht="15" customHeight="1" x14ac:dyDescent="0.2">
      <c r="A218" s="216"/>
      <c r="B218" s="216"/>
      <c r="C218" s="216"/>
      <c r="D218" s="216"/>
      <c r="E218" s="216"/>
    </row>
    <row r="219" spans="1:5" ht="15" customHeight="1" x14ac:dyDescent="0.2">
      <c r="A219" s="216"/>
      <c r="B219" s="216"/>
      <c r="C219" s="216"/>
      <c r="D219" s="216"/>
      <c r="E219" s="216"/>
    </row>
    <row r="220" spans="1:5" ht="15" customHeight="1" x14ac:dyDescent="0.2">
      <c r="A220" s="216"/>
      <c r="B220" s="216"/>
      <c r="C220" s="216"/>
      <c r="D220" s="216"/>
      <c r="E220" s="216"/>
    </row>
    <row r="221" spans="1:5" ht="15" customHeight="1" x14ac:dyDescent="0.2">
      <c r="A221" s="216"/>
      <c r="B221" s="216"/>
      <c r="C221" s="216"/>
      <c r="D221" s="216"/>
      <c r="E221" s="216"/>
    </row>
    <row r="222" spans="1:5" ht="15" customHeight="1" x14ac:dyDescent="0.2">
      <c r="A222" s="216"/>
      <c r="B222" s="216"/>
      <c r="C222" s="216"/>
      <c r="D222" s="216"/>
      <c r="E222" s="216"/>
    </row>
    <row r="223" spans="1:5" ht="15" customHeight="1" x14ac:dyDescent="0.2">
      <c r="A223" s="216"/>
      <c r="B223" s="216"/>
      <c r="C223" s="216"/>
      <c r="D223" s="216"/>
      <c r="E223" s="216"/>
    </row>
    <row r="224" spans="1:5" ht="15" customHeight="1" x14ac:dyDescent="0.2"/>
    <row r="225" spans="1:5" ht="15" customHeight="1" x14ac:dyDescent="0.25">
      <c r="A225" s="54" t="s">
        <v>1</v>
      </c>
      <c r="B225" s="55"/>
      <c r="C225" s="55"/>
      <c r="D225" s="55"/>
      <c r="E225" s="55"/>
    </row>
    <row r="226" spans="1:5" ht="15" customHeight="1" x14ac:dyDescent="0.2">
      <c r="A226" s="39" t="s">
        <v>38</v>
      </c>
      <c r="B226" s="38"/>
      <c r="C226" s="38"/>
      <c r="D226" s="38"/>
      <c r="E226" s="40" t="s">
        <v>39</v>
      </c>
    </row>
    <row r="227" spans="1:5" ht="15" customHeight="1" x14ac:dyDescent="0.25">
      <c r="A227" s="58"/>
      <c r="B227" s="54"/>
      <c r="C227" s="55"/>
      <c r="D227" s="55"/>
      <c r="E227" s="94"/>
    </row>
    <row r="228" spans="1:5" ht="15" customHeight="1" x14ac:dyDescent="0.2">
      <c r="B228" s="62" t="s">
        <v>40</v>
      </c>
      <c r="C228" s="62" t="s">
        <v>41</v>
      </c>
      <c r="D228" s="95" t="s">
        <v>42</v>
      </c>
      <c r="E228" s="44" t="s">
        <v>43</v>
      </c>
    </row>
    <row r="229" spans="1:5" ht="15" customHeight="1" x14ac:dyDescent="0.2">
      <c r="B229" s="81">
        <v>14032</v>
      </c>
      <c r="C229" s="74"/>
      <c r="D229" s="47" t="s">
        <v>44</v>
      </c>
      <c r="E229" s="96">
        <v>-12000</v>
      </c>
    </row>
    <row r="230" spans="1:5" ht="15" customHeight="1" x14ac:dyDescent="0.2">
      <c r="B230" s="81">
        <v>35442</v>
      </c>
      <c r="C230" s="74"/>
      <c r="D230" s="108" t="s">
        <v>44</v>
      </c>
      <c r="E230" s="96">
        <v>-1</v>
      </c>
    </row>
    <row r="231" spans="1:5" ht="15" customHeight="1" x14ac:dyDescent="0.2">
      <c r="B231" s="76"/>
      <c r="C231" s="77" t="s">
        <v>45</v>
      </c>
      <c r="D231" s="97"/>
      <c r="E231" s="98">
        <f>SUM(E229:E230)</f>
        <v>-12001</v>
      </c>
    </row>
    <row r="232" spans="1:5" ht="15" customHeight="1" x14ac:dyDescent="0.25">
      <c r="A232" s="99"/>
      <c r="B232" s="57"/>
      <c r="C232" s="57"/>
      <c r="D232" s="57"/>
      <c r="E232" s="57"/>
    </row>
    <row r="233" spans="1:5" ht="15" customHeight="1" x14ac:dyDescent="0.25">
      <c r="A233" s="37" t="s">
        <v>16</v>
      </c>
      <c r="B233" s="38"/>
      <c r="C233" s="38"/>
      <c r="D233" s="38"/>
      <c r="E233" s="53"/>
    </row>
    <row r="234" spans="1:5" ht="15" customHeight="1" x14ac:dyDescent="0.2">
      <c r="A234" s="39" t="s">
        <v>80</v>
      </c>
      <c r="B234" s="109"/>
      <c r="C234" s="109"/>
      <c r="D234" s="109"/>
      <c r="E234" s="109" t="s">
        <v>81</v>
      </c>
    </row>
    <row r="235" spans="1:5" ht="15" customHeight="1" x14ac:dyDescent="0.2">
      <c r="A235" s="53"/>
      <c r="B235" s="82"/>
      <c r="C235" s="38"/>
      <c r="E235" s="83"/>
    </row>
    <row r="236" spans="1:5" ht="15" customHeight="1" x14ac:dyDescent="0.2">
      <c r="B236" s="110"/>
      <c r="C236" s="42" t="s">
        <v>41</v>
      </c>
      <c r="D236" s="100" t="s">
        <v>48</v>
      </c>
      <c r="E236" s="44" t="s">
        <v>43</v>
      </c>
    </row>
    <row r="237" spans="1:5" ht="15" customHeight="1" x14ac:dyDescent="0.2">
      <c r="B237" s="101"/>
      <c r="C237" s="64">
        <v>4349</v>
      </c>
      <c r="D237" s="65" t="s">
        <v>82</v>
      </c>
      <c r="E237" s="48">
        <v>-12000</v>
      </c>
    </row>
    <row r="238" spans="1:5" ht="15" customHeight="1" x14ac:dyDescent="0.2">
      <c r="B238" s="104"/>
      <c r="C238" s="77" t="s">
        <v>45</v>
      </c>
      <c r="D238" s="97"/>
      <c r="E238" s="98">
        <f>SUM(E237:E237)</f>
        <v>-12000</v>
      </c>
    </row>
    <row r="239" spans="1:5" ht="15" customHeight="1" x14ac:dyDescent="0.2"/>
    <row r="240" spans="1:5" ht="15" customHeight="1" x14ac:dyDescent="0.2">
      <c r="B240" s="111" t="s">
        <v>40</v>
      </c>
      <c r="C240" s="111" t="s">
        <v>41</v>
      </c>
      <c r="D240" s="112" t="s">
        <v>42</v>
      </c>
      <c r="E240" s="111" t="s">
        <v>43</v>
      </c>
    </row>
    <row r="241" spans="1:5" ht="15" customHeight="1" x14ac:dyDescent="0.2">
      <c r="B241" s="113">
        <v>35442</v>
      </c>
      <c r="C241" s="114"/>
      <c r="D241" s="115" t="s">
        <v>83</v>
      </c>
      <c r="E241" s="116">
        <v>-1</v>
      </c>
    </row>
    <row r="242" spans="1:5" ht="15" customHeight="1" x14ac:dyDescent="0.2">
      <c r="B242" s="117"/>
      <c r="C242" s="118" t="s">
        <v>45</v>
      </c>
      <c r="D242" s="119"/>
      <c r="E242" s="120">
        <f>SUM(E241:E241)</f>
        <v>-1</v>
      </c>
    </row>
    <row r="243" spans="1:5" ht="15" customHeight="1" x14ac:dyDescent="0.2"/>
    <row r="244" spans="1:5" ht="15" customHeight="1" x14ac:dyDescent="0.2"/>
    <row r="245" spans="1:5" ht="15" customHeight="1" x14ac:dyDescent="0.25">
      <c r="A245" s="35" t="s">
        <v>84</v>
      </c>
    </row>
    <row r="246" spans="1:5" ht="15" customHeight="1" x14ac:dyDescent="0.2">
      <c r="A246" s="220" t="s">
        <v>85</v>
      </c>
      <c r="B246" s="220"/>
      <c r="C246" s="220"/>
      <c r="D246" s="220"/>
      <c r="E246" s="220"/>
    </row>
    <row r="247" spans="1:5" ht="15" customHeight="1" x14ac:dyDescent="0.2">
      <c r="A247" s="221" t="s">
        <v>86</v>
      </c>
      <c r="B247" s="221"/>
      <c r="C247" s="221"/>
      <c r="D247" s="221"/>
      <c r="E247" s="221"/>
    </row>
    <row r="248" spans="1:5" ht="15" customHeight="1" x14ac:dyDescent="0.2">
      <c r="A248" s="221"/>
      <c r="B248" s="221"/>
      <c r="C248" s="221"/>
      <c r="D248" s="221"/>
      <c r="E248" s="221"/>
    </row>
    <row r="249" spans="1:5" ht="15" customHeight="1" x14ac:dyDescent="0.2">
      <c r="A249" s="221"/>
      <c r="B249" s="221"/>
      <c r="C249" s="221"/>
      <c r="D249" s="221"/>
      <c r="E249" s="221"/>
    </row>
    <row r="250" spans="1:5" ht="15" customHeight="1" x14ac:dyDescent="0.2">
      <c r="A250" s="221"/>
      <c r="B250" s="221"/>
      <c r="C250" s="221"/>
      <c r="D250" s="221"/>
      <c r="E250" s="221"/>
    </row>
    <row r="251" spans="1:5" ht="15" customHeight="1" x14ac:dyDescent="0.2">
      <c r="A251" s="221"/>
      <c r="B251" s="221"/>
      <c r="C251" s="221"/>
      <c r="D251" s="221"/>
      <c r="E251" s="221"/>
    </row>
    <row r="252" spans="1:5" ht="15" customHeight="1" x14ac:dyDescent="0.2">
      <c r="A252" s="221"/>
      <c r="B252" s="221"/>
      <c r="C252" s="221"/>
      <c r="D252" s="221"/>
      <c r="E252" s="221"/>
    </row>
    <row r="253" spans="1:5" ht="15" customHeight="1" x14ac:dyDescent="0.2">
      <c r="A253" s="221"/>
      <c r="B253" s="221"/>
      <c r="C253" s="221"/>
      <c r="D253" s="221"/>
      <c r="E253" s="221"/>
    </row>
    <row r="254" spans="1:5" ht="15" customHeight="1" x14ac:dyDescent="0.2">
      <c r="A254" s="221"/>
      <c r="B254" s="221"/>
      <c r="C254" s="221"/>
      <c r="D254" s="221"/>
      <c r="E254" s="221"/>
    </row>
    <row r="255" spans="1:5" ht="15" customHeight="1" x14ac:dyDescent="0.2"/>
    <row r="256" spans="1:5" ht="15" customHeight="1" x14ac:dyDescent="0.2"/>
    <row r="257" spans="1:5" ht="15" customHeight="1" x14ac:dyDescent="0.2"/>
    <row r="258" spans="1:5" ht="15" customHeight="1" x14ac:dyDescent="0.2"/>
    <row r="259" spans="1:5" ht="15" customHeight="1" x14ac:dyDescent="0.2"/>
    <row r="260" spans="1:5" ht="15" customHeight="1" x14ac:dyDescent="0.2"/>
    <row r="261" spans="1:5" ht="15" customHeight="1" x14ac:dyDescent="0.2"/>
    <row r="262" spans="1:5" ht="15" customHeight="1" x14ac:dyDescent="0.25">
      <c r="A262" s="54" t="s">
        <v>1</v>
      </c>
      <c r="B262" s="38"/>
      <c r="C262" s="38"/>
      <c r="D262" s="38"/>
      <c r="E262" s="38"/>
    </row>
    <row r="263" spans="1:5" ht="15" customHeight="1" x14ac:dyDescent="0.2">
      <c r="A263" s="56" t="s">
        <v>53</v>
      </c>
      <c r="B263" s="38"/>
      <c r="C263" s="38"/>
      <c r="D263" s="38"/>
      <c r="E263" s="40" t="s">
        <v>54</v>
      </c>
    </row>
    <row r="264" spans="1:5" ht="15" customHeight="1" x14ac:dyDescent="0.25">
      <c r="A264" s="37"/>
      <c r="B264" s="53"/>
      <c r="C264" s="38"/>
      <c r="D264" s="38"/>
      <c r="E264" s="41"/>
    </row>
    <row r="265" spans="1:5" ht="15" customHeight="1" x14ac:dyDescent="0.2">
      <c r="A265" s="61"/>
      <c r="B265" s="110"/>
      <c r="C265" s="42" t="s">
        <v>41</v>
      </c>
      <c r="D265" s="43" t="s">
        <v>42</v>
      </c>
      <c r="E265" s="44" t="s">
        <v>43</v>
      </c>
    </row>
    <row r="266" spans="1:5" ht="15" customHeight="1" x14ac:dyDescent="0.2">
      <c r="A266" s="101"/>
      <c r="B266" s="121"/>
      <c r="C266" s="64">
        <v>6402</v>
      </c>
      <c r="D266" s="122" t="s">
        <v>87</v>
      </c>
      <c r="E266" s="123">
        <v>97160</v>
      </c>
    </row>
    <row r="267" spans="1:5" ht="15" customHeight="1" x14ac:dyDescent="0.2">
      <c r="A267" s="101"/>
      <c r="B267" s="124"/>
      <c r="C267" s="50" t="s">
        <v>45</v>
      </c>
      <c r="D267" s="51"/>
      <c r="E267" s="52">
        <f>SUM(E266:E266)</f>
        <v>97160</v>
      </c>
    </row>
    <row r="268" spans="1:5" ht="15" customHeight="1" x14ac:dyDescent="0.25">
      <c r="A268" s="35"/>
    </row>
    <row r="269" spans="1:5" ht="15" customHeight="1" x14ac:dyDescent="0.25">
      <c r="A269" s="54" t="s">
        <v>16</v>
      </c>
      <c r="B269" s="55"/>
      <c r="C269" s="55"/>
      <c r="D269" s="53"/>
      <c r="E269" s="53"/>
    </row>
    <row r="270" spans="1:5" ht="15" customHeight="1" x14ac:dyDescent="0.2">
      <c r="A270" s="56" t="s">
        <v>53</v>
      </c>
      <c r="B270" s="38"/>
      <c r="C270" s="38"/>
      <c r="D270" s="38"/>
      <c r="E270" s="40" t="s">
        <v>54</v>
      </c>
    </row>
    <row r="271" spans="1:5" ht="15" customHeight="1" x14ac:dyDescent="0.2">
      <c r="A271" s="58"/>
      <c r="B271" s="59"/>
      <c r="C271" s="55"/>
      <c r="D271" s="58"/>
      <c r="E271" s="60"/>
    </row>
    <row r="272" spans="1:5" ht="15" customHeight="1" x14ac:dyDescent="0.2">
      <c r="A272" s="61"/>
      <c r="B272" s="61"/>
      <c r="C272" s="62" t="s">
        <v>41</v>
      </c>
      <c r="D272" s="73" t="s">
        <v>48</v>
      </c>
      <c r="E272" s="62" t="s">
        <v>43</v>
      </c>
    </row>
    <row r="273" spans="1:5" ht="15" customHeight="1" x14ac:dyDescent="0.2">
      <c r="A273" s="101"/>
      <c r="B273" s="125"/>
      <c r="C273" s="86">
        <v>6402</v>
      </c>
      <c r="D273" s="126" t="s">
        <v>73</v>
      </c>
      <c r="E273" s="96">
        <v>97160</v>
      </c>
    </row>
    <row r="274" spans="1:5" ht="15" customHeight="1" x14ac:dyDescent="0.2">
      <c r="A274" s="101"/>
      <c r="B274" s="125"/>
      <c r="C274" s="77" t="s">
        <v>45</v>
      </c>
      <c r="D274" s="78"/>
      <c r="E274" s="79">
        <f>SUM(E273:E273)</f>
        <v>97160</v>
      </c>
    </row>
    <row r="275" spans="1:5" ht="15" customHeight="1" x14ac:dyDescent="0.2"/>
    <row r="276" spans="1:5" ht="15" customHeight="1" x14ac:dyDescent="0.2"/>
    <row r="277" spans="1:5" ht="15" customHeight="1" x14ac:dyDescent="0.25">
      <c r="A277" s="35" t="s">
        <v>88</v>
      </c>
    </row>
    <row r="278" spans="1:5" ht="15" customHeight="1" x14ac:dyDescent="0.2">
      <c r="A278" s="219" t="s">
        <v>35</v>
      </c>
      <c r="B278" s="219"/>
      <c r="C278" s="219"/>
      <c r="D278" s="219"/>
      <c r="E278" s="219"/>
    </row>
    <row r="279" spans="1:5" ht="15" customHeight="1" x14ac:dyDescent="0.2">
      <c r="A279" s="216" t="s">
        <v>89</v>
      </c>
      <c r="B279" s="216"/>
      <c r="C279" s="216"/>
      <c r="D279" s="216"/>
      <c r="E279" s="216"/>
    </row>
    <row r="280" spans="1:5" ht="15" customHeight="1" x14ac:dyDescent="0.2">
      <c r="A280" s="216"/>
      <c r="B280" s="216"/>
      <c r="C280" s="216"/>
      <c r="D280" s="216"/>
      <c r="E280" s="216"/>
    </row>
    <row r="281" spans="1:5" ht="15" customHeight="1" x14ac:dyDescent="0.2">
      <c r="A281" s="216"/>
      <c r="B281" s="216"/>
      <c r="C281" s="216"/>
      <c r="D281" s="216"/>
      <c r="E281" s="216"/>
    </row>
    <row r="282" spans="1:5" ht="15" customHeight="1" x14ac:dyDescent="0.2">
      <c r="A282" s="216"/>
      <c r="B282" s="216"/>
      <c r="C282" s="216"/>
      <c r="D282" s="216"/>
      <c r="E282" s="216"/>
    </row>
    <row r="283" spans="1:5" ht="15" customHeight="1" x14ac:dyDescent="0.2">
      <c r="A283" s="216"/>
      <c r="B283" s="216"/>
      <c r="C283" s="216"/>
      <c r="D283" s="216"/>
      <c r="E283" s="216"/>
    </row>
    <row r="284" spans="1:5" ht="15" customHeight="1" x14ac:dyDescent="0.2">
      <c r="A284" s="216"/>
      <c r="B284" s="216"/>
      <c r="C284" s="216"/>
      <c r="D284" s="216"/>
      <c r="E284" s="216"/>
    </row>
    <row r="285" spans="1:5" ht="15" customHeight="1" x14ac:dyDescent="0.2">
      <c r="A285" s="216"/>
      <c r="B285" s="216"/>
      <c r="C285" s="216"/>
      <c r="D285" s="216"/>
      <c r="E285" s="216"/>
    </row>
    <row r="286" spans="1:5" ht="15" customHeight="1" x14ac:dyDescent="0.2">
      <c r="A286" s="216"/>
      <c r="B286" s="216"/>
      <c r="C286" s="216"/>
      <c r="D286" s="216"/>
      <c r="E286" s="216"/>
    </row>
    <row r="287" spans="1:5" ht="15" customHeight="1" x14ac:dyDescent="0.2">
      <c r="A287" s="216"/>
      <c r="B287" s="216"/>
      <c r="C287" s="216"/>
      <c r="D287" s="216"/>
      <c r="E287" s="216"/>
    </row>
    <row r="288" spans="1:5" ht="15" customHeight="1" x14ac:dyDescent="0.2">
      <c r="B288" s="127"/>
    </row>
    <row r="289" spans="1:5" ht="15" customHeight="1" x14ac:dyDescent="0.25">
      <c r="A289" s="37" t="s">
        <v>1</v>
      </c>
      <c r="B289" s="67"/>
      <c r="C289" s="36"/>
      <c r="D289" s="36"/>
      <c r="E289" s="36"/>
    </row>
    <row r="290" spans="1:5" ht="15" customHeight="1" x14ac:dyDescent="0.2">
      <c r="A290" s="39" t="s">
        <v>90</v>
      </c>
      <c r="B290" s="109"/>
      <c r="C290" s="109"/>
      <c r="D290" s="109"/>
      <c r="E290" s="53" t="s">
        <v>91</v>
      </c>
    </row>
    <row r="291" spans="1:5" ht="15" customHeight="1" x14ac:dyDescent="0.2">
      <c r="A291" s="109"/>
      <c r="B291" s="128"/>
      <c r="C291" s="109"/>
      <c r="D291" s="109"/>
      <c r="E291" s="41"/>
    </row>
    <row r="292" spans="1:5" ht="15" customHeight="1" x14ac:dyDescent="0.2">
      <c r="B292" s="42" t="s">
        <v>40</v>
      </c>
      <c r="C292" s="129" t="s">
        <v>41</v>
      </c>
      <c r="D292" s="43" t="s">
        <v>42</v>
      </c>
      <c r="E292" s="62" t="s">
        <v>43</v>
      </c>
    </row>
    <row r="293" spans="1:5" ht="15" customHeight="1" x14ac:dyDescent="0.2">
      <c r="B293" s="130">
        <v>302</v>
      </c>
      <c r="C293" s="131">
        <v>6172</v>
      </c>
      <c r="D293" s="122" t="s">
        <v>92</v>
      </c>
      <c r="E293" s="132">
        <v>5788560</v>
      </c>
    </row>
    <row r="294" spans="1:5" ht="15" customHeight="1" x14ac:dyDescent="0.2">
      <c r="B294" s="133"/>
      <c r="C294" s="77" t="s">
        <v>45</v>
      </c>
      <c r="D294" s="78"/>
      <c r="E294" s="79">
        <f>SUM(E293:E293)</f>
        <v>5788560</v>
      </c>
    </row>
    <row r="295" spans="1:5" ht="15" customHeight="1" x14ac:dyDescent="0.2">
      <c r="A295" s="36"/>
      <c r="B295" s="67"/>
      <c r="C295" s="36"/>
      <c r="D295" s="36"/>
      <c r="E295" s="36"/>
    </row>
    <row r="296" spans="1:5" ht="15" customHeight="1" x14ac:dyDescent="0.25">
      <c r="A296" s="54" t="s">
        <v>16</v>
      </c>
      <c r="B296" s="68"/>
      <c r="C296" s="55"/>
      <c r="D296" s="55"/>
      <c r="E296" s="134"/>
    </row>
    <row r="297" spans="1:5" ht="15" customHeight="1" x14ac:dyDescent="0.2">
      <c r="A297" s="39" t="s">
        <v>90</v>
      </c>
      <c r="B297" s="109"/>
      <c r="C297" s="109"/>
      <c r="D297" s="109"/>
      <c r="E297" s="53" t="s">
        <v>91</v>
      </c>
    </row>
    <row r="298" spans="1:5" ht="15" customHeight="1" x14ac:dyDescent="0.2">
      <c r="A298" s="134"/>
      <c r="B298" s="135"/>
      <c r="C298" s="55"/>
      <c r="D298" s="134"/>
      <c r="E298" s="60"/>
    </row>
    <row r="299" spans="1:5" ht="15" customHeight="1" x14ac:dyDescent="0.2">
      <c r="B299" s="42" t="s">
        <v>40</v>
      </c>
      <c r="C299" s="62" t="s">
        <v>41</v>
      </c>
      <c r="D299" s="73" t="s">
        <v>42</v>
      </c>
      <c r="E299" s="62" t="s">
        <v>43</v>
      </c>
    </row>
    <row r="300" spans="1:5" ht="15" customHeight="1" x14ac:dyDescent="0.2">
      <c r="B300" s="130">
        <v>302</v>
      </c>
      <c r="C300" s="136"/>
      <c r="D300" s="103" t="s">
        <v>93</v>
      </c>
      <c r="E300" s="107">
        <v>5542148</v>
      </c>
    </row>
    <row r="301" spans="1:5" ht="15" customHeight="1" x14ac:dyDescent="0.2">
      <c r="B301" s="133"/>
      <c r="C301" s="77" t="s">
        <v>45</v>
      </c>
      <c r="D301" s="137"/>
      <c r="E301" s="79">
        <f>SUM(E300:E300)</f>
        <v>5542148</v>
      </c>
    </row>
    <row r="302" spans="1:5" ht="15" customHeight="1" x14ac:dyDescent="0.2"/>
    <row r="303" spans="1:5" ht="15" customHeight="1" x14ac:dyDescent="0.25">
      <c r="A303" s="37" t="s">
        <v>16</v>
      </c>
      <c r="B303" s="38"/>
      <c r="C303" s="38"/>
      <c r="D303" s="38"/>
      <c r="E303" s="38"/>
    </row>
    <row r="304" spans="1:5" ht="15" customHeight="1" x14ac:dyDescent="0.2">
      <c r="A304" s="39" t="s">
        <v>38</v>
      </c>
      <c r="B304" s="38"/>
      <c r="C304" s="38"/>
      <c r="D304" s="38"/>
      <c r="E304" s="40" t="s">
        <v>39</v>
      </c>
    </row>
    <row r="305" spans="1:5" ht="15" customHeight="1" x14ac:dyDescent="0.25">
      <c r="A305" s="37"/>
      <c r="B305" s="53"/>
      <c r="C305" s="38"/>
      <c r="D305" s="38"/>
      <c r="E305" s="41"/>
    </row>
    <row r="306" spans="1:5" ht="15" customHeight="1" x14ac:dyDescent="0.2">
      <c r="A306" s="110"/>
      <c r="B306" s="110"/>
      <c r="C306" s="42" t="s">
        <v>41</v>
      </c>
      <c r="D306" s="73" t="s">
        <v>48</v>
      </c>
      <c r="E306" s="44" t="s">
        <v>43</v>
      </c>
    </row>
    <row r="307" spans="1:5" ht="15" customHeight="1" x14ac:dyDescent="0.2">
      <c r="A307" s="138"/>
      <c r="B307" s="121"/>
      <c r="C307" s="139">
        <v>6409</v>
      </c>
      <c r="D307" s="65" t="s">
        <v>94</v>
      </c>
      <c r="E307" s="140">
        <v>246412</v>
      </c>
    </row>
    <row r="308" spans="1:5" ht="15" customHeight="1" x14ac:dyDescent="0.2">
      <c r="A308" s="141"/>
      <c r="B308" s="142"/>
      <c r="C308" s="50" t="s">
        <v>45</v>
      </c>
      <c r="D308" s="51"/>
      <c r="E308" s="52">
        <f>E307</f>
        <v>246412</v>
      </c>
    </row>
    <row r="309" spans="1:5" ht="15" customHeight="1" x14ac:dyDescent="0.2"/>
    <row r="310" spans="1:5" ht="15" customHeight="1" x14ac:dyDescent="0.2"/>
    <row r="311" spans="1:5" ht="15" customHeight="1" x14ac:dyDescent="0.2"/>
    <row r="312" spans="1:5" ht="15" customHeight="1" x14ac:dyDescent="0.2"/>
    <row r="313" spans="1:5" ht="15" customHeight="1" x14ac:dyDescent="0.2"/>
    <row r="314" spans="1:5" ht="15" customHeight="1" x14ac:dyDescent="0.25">
      <c r="A314" s="35" t="s">
        <v>95</v>
      </c>
    </row>
    <row r="315" spans="1:5" ht="15" customHeight="1" x14ac:dyDescent="0.2">
      <c r="A315" s="219" t="s">
        <v>35</v>
      </c>
      <c r="B315" s="219"/>
      <c r="C315" s="219"/>
      <c r="D315" s="219"/>
      <c r="E315" s="219"/>
    </row>
    <row r="316" spans="1:5" ht="15" customHeight="1" x14ac:dyDescent="0.2">
      <c r="A316" s="216" t="s">
        <v>96</v>
      </c>
      <c r="B316" s="216"/>
      <c r="C316" s="216"/>
      <c r="D316" s="216"/>
      <c r="E316" s="216"/>
    </row>
    <row r="317" spans="1:5" ht="15" customHeight="1" x14ac:dyDescent="0.2">
      <c r="A317" s="216"/>
      <c r="B317" s="216"/>
      <c r="C317" s="216"/>
      <c r="D317" s="216"/>
      <c r="E317" s="216"/>
    </row>
    <row r="318" spans="1:5" ht="15" customHeight="1" x14ac:dyDescent="0.2">
      <c r="A318" s="216"/>
      <c r="B318" s="216"/>
      <c r="C318" s="216"/>
      <c r="D318" s="216"/>
      <c r="E318" s="216"/>
    </row>
    <row r="319" spans="1:5" ht="15" customHeight="1" x14ac:dyDescent="0.2">
      <c r="A319" s="216"/>
      <c r="B319" s="216"/>
      <c r="C319" s="216"/>
      <c r="D319" s="216"/>
      <c r="E319" s="216"/>
    </row>
    <row r="320" spans="1:5" ht="15" customHeight="1" x14ac:dyDescent="0.2">
      <c r="A320" s="216"/>
      <c r="B320" s="216"/>
      <c r="C320" s="216"/>
      <c r="D320" s="216"/>
      <c r="E320" s="216"/>
    </row>
    <row r="321" spans="1:5" ht="15" customHeight="1" x14ac:dyDescent="0.2">
      <c r="A321" s="216"/>
      <c r="B321" s="216"/>
      <c r="C321" s="216"/>
      <c r="D321" s="216"/>
      <c r="E321" s="216"/>
    </row>
    <row r="322" spans="1:5" ht="15" customHeight="1" x14ac:dyDescent="0.2">
      <c r="A322" s="216"/>
      <c r="B322" s="216"/>
      <c r="C322" s="216"/>
      <c r="D322" s="216"/>
      <c r="E322" s="216"/>
    </row>
    <row r="323" spans="1:5" ht="15" customHeight="1" x14ac:dyDescent="0.2">
      <c r="A323" s="53" t="s">
        <v>97</v>
      </c>
    </row>
    <row r="324" spans="1:5" ht="15" customHeight="1" x14ac:dyDescent="0.25">
      <c r="A324" s="37" t="s">
        <v>1</v>
      </c>
      <c r="B324" s="38"/>
      <c r="C324" s="38"/>
      <c r="D324" s="38"/>
      <c r="E324" s="38"/>
    </row>
    <row r="325" spans="1:5" ht="15" customHeight="1" x14ac:dyDescent="0.2">
      <c r="A325" s="39" t="s">
        <v>38</v>
      </c>
      <c r="B325" s="38"/>
      <c r="C325" s="38"/>
      <c r="D325" s="38"/>
      <c r="E325" s="40" t="s">
        <v>39</v>
      </c>
    </row>
    <row r="326" spans="1:5" ht="15" customHeight="1" x14ac:dyDescent="0.25">
      <c r="A326" s="53"/>
      <c r="B326" s="37"/>
      <c r="C326" s="38"/>
      <c r="D326" s="38"/>
      <c r="E326" s="41"/>
    </row>
    <row r="327" spans="1:5" ht="15" customHeight="1" x14ac:dyDescent="0.2">
      <c r="B327" s="61"/>
      <c r="C327" s="42" t="s">
        <v>41</v>
      </c>
      <c r="D327" s="43" t="s">
        <v>42</v>
      </c>
      <c r="E327" s="44" t="s">
        <v>43</v>
      </c>
    </row>
    <row r="328" spans="1:5" ht="15" customHeight="1" x14ac:dyDescent="0.2">
      <c r="B328" s="138"/>
      <c r="C328" s="143">
        <v>6172</v>
      </c>
      <c r="D328" s="65" t="s">
        <v>98</v>
      </c>
      <c r="E328" s="123">
        <v>91306</v>
      </c>
    </row>
    <row r="329" spans="1:5" ht="15" customHeight="1" x14ac:dyDescent="0.2">
      <c r="B329" s="138"/>
      <c r="C329" s="50" t="s">
        <v>45</v>
      </c>
      <c r="D329" s="51"/>
      <c r="E329" s="52">
        <f>SUM(E328:E328)</f>
        <v>91306</v>
      </c>
    </row>
    <row r="330" spans="1:5" ht="15" customHeight="1" x14ac:dyDescent="0.2"/>
    <row r="331" spans="1:5" ht="15" customHeight="1" x14ac:dyDescent="0.25">
      <c r="A331" s="37" t="s">
        <v>16</v>
      </c>
      <c r="B331" s="38"/>
      <c r="C331" s="38"/>
      <c r="D331" s="38"/>
      <c r="E331" s="38"/>
    </row>
    <row r="332" spans="1:5" ht="15" customHeight="1" x14ac:dyDescent="0.2">
      <c r="A332" s="39" t="s">
        <v>90</v>
      </c>
      <c r="B332" s="109"/>
      <c r="C332" s="109"/>
      <c r="D332" s="109"/>
      <c r="E332" s="53" t="s">
        <v>91</v>
      </c>
    </row>
    <row r="333" spans="1:5" ht="15" customHeight="1" x14ac:dyDescent="0.25">
      <c r="A333" s="37"/>
      <c r="B333" s="53"/>
      <c r="C333" s="38"/>
      <c r="D333" s="38"/>
      <c r="E333" s="41"/>
    </row>
    <row r="334" spans="1:5" ht="15" customHeight="1" x14ac:dyDescent="0.2">
      <c r="A334" s="110"/>
      <c r="B334" s="62" t="s">
        <v>40</v>
      </c>
      <c r="C334" s="42" t="s">
        <v>41</v>
      </c>
      <c r="D334" s="84" t="s">
        <v>42</v>
      </c>
      <c r="E334" s="44" t="s">
        <v>43</v>
      </c>
    </row>
    <row r="335" spans="1:5" ht="15" customHeight="1" x14ac:dyDescent="0.2">
      <c r="A335" s="138"/>
      <c r="B335" s="144">
        <v>305</v>
      </c>
      <c r="C335" s="86"/>
      <c r="D335" s="75" t="s">
        <v>93</v>
      </c>
      <c r="E335" s="123">
        <v>91306</v>
      </c>
    </row>
    <row r="336" spans="1:5" ht="15" customHeight="1" x14ac:dyDescent="0.2">
      <c r="A336" s="141"/>
      <c r="B336" s="145"/>
      <c r="C336" s="50" t="s">
        <v>45</v>
      </c>
      <c r="D336" s="88"/>
      <c r="E336" s="89">
        <f>SUM(E335:E335)</f>
        <v>91306</v>
      </c>
    </row>
    <row r="337" spans="1:5" ht="15" customHeight="1" x14ac:dyDescent="0.2"/>
    <row r="338" spans="1:5" ht="15" customHeight="1" x14ac:dyDescent="0.2"/>
    <row r="339" spans="1:5" ht="15" customHeight="1" x14ac:dyDescent="0.25">
      <c r="A339" s="35" t="s">
        <v>99</v>
      </c>
    </row>
    <row r="340" spans="1:5" ht="15" customHeight="1" x14ac:dyDescent="0.2">
      <c r="A340" s="219" t="s">
        <v>35</v>
      </c>
      <c r="B340" s="219"/>
      <c r="C340" s="219"/>
      <c r="D340" s="219"/>
      <c r="E340" s="219"/>
    </row>
    <row r="341" spans="1:5" ht="15" customHeight="1" x14ac:dyDescent="0.2">
      <c r="A341" s="216" t="s">
        <v>100</v>
      </c>
      <c r="B341" s="216"/>
      <c r="C341" s="216"/>
      <c r="D341" s="216"/>
      <c r="E341" s="216"/>
    </row>
    <row r="342" spans="1:5" ht="15" customHeight="1" x14ac:dyDescent="0.2">
      <c r="A342" s="216"/>
      <c r="B342" s="216"/>
      <c r="C342" s="216"/>
      <c r="D342" s="216"/>
      <c r="E342" s="216"/>
    </row>
    <row r="343" spans="1:5" ht="15" customHeight="1" x14ac:dyDescent="0.2">
      <c r="A343" s="216"/>
      <c r="B343" s="216"/>
      <c r="C343" s="216"/>
      <c r="D343" s="216"/>
      <c r="E343" s="216"/>
    </row>
    <row r="344" spans="1:5" ht="15" customHeight="1" x14ac:dyDescent="0.2">
      <c r="A344" s="216"/>
      <c r="B344" s="216"/>
      <c r="C344" s="216"/>
      <c r="D344" s="216"/>
      <c r="E344" s="216"/>
    </row>
    <row r="345" spans="1:5" ht="15" customHeight="1" x14ac:dyDescent="0.2">
      <c r="A345" s="216"/>
      <c r="B345" s="216"/>
      <c r="C345" s="216"/>
      <c r="D345" s="216"/>
      <c r="E345" s="216"/>
    </row>
    <row r="346" spans="1:5" ht="15" customHeight="1" x14ac:dyDescent="0.2">
      <c r="A346" s="216"/>
      <c r="B346" s="216"/>
      <c r="C346" s="216"/>
      <c r="D346" s="216"/>
      <c r="E346" s="216"/>
    </row>
    <row r="347" spans="1:5" ht="15" customHeight="1" x14ac:dyDescent="0.2">
      <c r="A347" s="216"/>
      <c r="B347" s="216"/>
      <c r="C347" s="216"/>
      <c r="D347" s="216"/>
      <c r="E347" s="216"/>
    </row>
    <row r="348" spans="1:5" ht="15" customHeight="1" x14ac:dyDescent="0.2">
      <c r="A348" s="216"/>
      <c r="B348" s="216"/>
      <c r="C348" s="216"/>
      <c r="D348" s="216"/>
      <c r="E348" s="216"/>
    </row>
    <row r="349" spans="1:5" ht="15" customHeight="1" x14ac:dyDescent="0.2">
      <c r="A349" s="53" t="s">
        <v>97</v>
      </c>
    </row>
    <row r="350" spans="1:5" ht="15" customHeight="1" x14ac:dyDescent="0.25">
      <c r="A350" s="37" t="s">
        <v>1</v>
      </c>
      <c r="B350" s="38"/>
      <c r="C350" s="38"/>
      <c r="D350" s="38"/>
      <c r="E350" s="38"/>
    </row>
    <row r="351" spans="1:5" ht="15" customHeight="1" x14ac:dyDescent="0.2">
      <c r="A351" s="39" t="s">
        <v>38</v>
      </c>
      <c r="B351" s="38"/>
      <c r="C351" s="38"/>
      <c r="D351" s="38"/>
      <c r="E351" s="40" t="s">
        <v>39</v>
      </c>
    </row>
    <row r="352" spans="1:5" ht="15" customHeight="1" x14ac:dyDescent="0.25">
      <c r="A352" s="53"/>
      <c r="B352" s="37"/>
      <c r="C352" s="38"/>
      <c r="D352" s="38"/>
      <c r="E352" s="41"/>
    </row>
    <row r="353" spans="1:5" ht="15" customHeight="1" x14ac:dyDescent="0.2">
      <c r="B353" s="61"/>
      <c r="C353" s="42" t="s">
        <v>41</v>
      </c>
      <c r="D353" s="43" t="s">
        <v>42</v>
      </c>
      <c r="E353" s="44" t="s">
        <v>43</v>
      </c>
    </row>
    <row r="354" spans="1:5" ht="15" customHeight="1" x14ac:dyDescent="0.2">
      <c r="B354" s="138"/>
      <c r="C354" s="143">
        <v>6172</v>
      </c>
      <c r="D354" s="65" t="s">
        <v>98</v>
      </c>
      <c r="E354" s="123">
        <v>534843</v>
      </c>
    </row>
    <row r="355" spans="1:5" ht="15" customHeight="1" x14ac:dyDescent="0.2">
      <c r="B355" s="138"/>
      <c r="C355" s="50" t="s">
        <v>45</v>
      </c>
      <c r="D355" s="51"/>
      <c r="E355" s="52">
        <f>SUM(E354:E354)</f>
        <v>534843</v>
      </c>
    </row>
    <row r="356" spans="1:5" ht="15" customHeight="1" x14ac:dyDescent="0.2"/>
    <row r="357" spans="1:5" ht="15" customHeight="1" x14ac:dyDescent="0.25">
      <c r="A357" s="37" t="s">
        <v>16</v>
      </c>
      <c r="B357" s="38"/>
      <c r="C357" s="38"/>
      <c r="D357" s="38"/>
      <c r="E357" s="38"/>
    </row>
    <row r="358" spans="1:5" ht="15" customHeight="1" x14ac:dyDescent="0.2">
      <c r="A358" s="39" t="s">
        <v>90</v>
      </c>
      <c r="B358" s="109"/>
      <c r="C358" s="109"/>
      <c r="D358" s="109"/>
      <c r="E358" s="53" t="s">
        <v>91</v>
      </c>
    </row>
    <row r="359" spans="1:5" ht="15" customHeight="1" x14ac:dyDescent="0.25">
      <c r="A359" s="37"/>
      <c r="B359" s="53"/>
      <c r="C359" s="38"/>
      <c r="D359" s="38"/>
      <c r="E359" s="41"/>
    </row>
    <row r="360" spans="1:5" ht="15" customHeight="1" x14ac:dyDescent="0.2">
      <c r="A360" s="110"/>
      <c r="B360" s="62" t="s">
        <v>40</v>
      </c>
      <c r="C360" s="42" t="s">
        <v>41</v>
      </c>
      <c r="D360" s="84" t="s">
        <v>42</v>
      </c>
      <c r="E360" s="44" t="s">
        <v>43</v>
      </c>
    </row>
    <row r="361" spans="1:5" ht="15" customHeight="1" x14ac:dyDescent="0.2">
      <c r="A361" s="138"/>
      <c r="B361" s="144">
        <v>305</v>
      </c>
      <c r="C361" s="86"/>
      <c r="D361" s="75" t="s">
        <v>93</v>
      </c>
      <c r="E361" s="123">
        <v>534843</v>
      </c>
    </row>
    <row r="362" spans="1:5" ht="15" customHeight="1" x14ac:dyDescent="0.2">
      <c r="A362" s="141"/>
      <c r="B362" s="145"/>
      <c r="C362" s="50" t="s">
        <v>45</v>
      </c>
      <c r="D362" s="88"/>
      <c r="E362" s="89">
        <f>SUM(E361:E361)</f>
        <v>534843</v>
      </c>
    </row>
    <row r="363" spans="1:5" ht="15" customHeight="1" x14ac:dyDescent="0.2"/>
    <row r="364" spans="1:5" ht="15" customHeight="1" x14ac:dyDescent="0.2"/>
    <row r="365" spans="1:5" ht="15" customHeight="1" x14ac:dyDescent="0.2"/>
    <row r="366" spans="1:5" ht="15" customHeight="1" x14ac:dyDescent="0.25">
      <c r="A366" s="35" t="s">
        <v>101</v>
      </c>
    </row>
    <row r="367" spans="1:5" ht="15" customHeight="1" x14ac:dyDescent="0.2">
      <c r="A367" s="220" t="s">
        <v>102</v>
      </c>
      <c r="B367" s="220"/>
      <c r="C367" s="220"/>
      <c r="D367" s="220"/>
      <c r="E367" s="220"/>
    </row>
    <row r="368" spans="1:5" ht="15" customHeight="1" x14ac:dyDescent="0.2">
      <c r="A368" s="220"/>
      <c r="B368" s="220"/>
      <c r="C368" s="220"/>
      <c r="D368" s="220"/>
      <c r="E368" s="220"/>
    </row>
    <row r="369" spans="1:5" ht="15" customHeight="1" x14ac:dyDescent="0.2">
      <c r="A369" s="216" t="s">
        <v>103</v>
      </c>
      <c r="B369" s="216"/>
      <c r="C369" s="216"/>
      <c r="D369" s="216"/>
      <c r="E369" s="216"/>
    </row>
    <row r="370" spans="1:5" ht="15" customHeight="1" x14ac:dyDescent="0.2">
      <c r="A370" s="216"/>
      <c r="B370" s="216"/>
      <c r="C370" s="216"/>
      <c r="D370" s="216"/>
      <c r="E370" s="216"/>
    </row>
    <row r="371" spans="1:5" ht="15" customHeight="1" x14ac:dyDescent="0.2">
      <c r="A371" s="216"/>
      <c r="B371" s="216"/>
      <c r="C371" s="216"/>
      <c r="D371" s="216"/>
      <c r="E371" s="216"/>
    </row>
    <row r="372" spans="1:5" ht="15" customHeight="1" x14ac:dyDescent="0.2">
      <c r="A372" s="216"/>
      <c r="B372" s="216"/>
      <c r="C372" s="216"/>
      <c r="D372" s="216"/>
      <c r="E372" s="216"/>
    </row>
    <row r="373" spans="1:5" ht="15" customHeight="1" x14ac:dyDescent="0.2">
      <c r="A373" s="216"/>
      <c r="B373" s="216"/>
      <c r="C373" s="216"/>
      <c r="D373" s="216"/>
      <c r="E373" s="216"/>
    </row>
    <row r="374" spans="1:5" ht="15" customHeight="1" x14ac:dyDescent="0.2">
      <c r="A374" s="216"/>
      <c r="B374" s="216"/>
      <c r="C374" s="216"/>
      <c r="D374" s="216"/>
      <c r="E374" s="216"/>
    </row>
    <row r="375" spans="1:5" ht="15" customHeight="1" x14ac:dyDescent="0.2">
      <c r="A375" s="216"/>
      <c r="B375" s="216"/>
      <c r="C375" s="216"/>
      <c r="D375" s="216"/>
      <c r="E375" s="216"/>
    </row>
    <row r="376" spans="1:5" ht="15" customHeight="1" x14ac:dyDescent="0.2">
      <c r="A376" s="146"/>
      <c r="B376" s="146"/>
      <c r="C376" s="146"/>
      <c r="D376" s="146"/>
      <c r="E376" s="146"/>
    </row>
    <row r="377" spans="1:5" ht="15" customHeight="1" x14ac:dyDescent="0.25">
      <c r="A377" s="54" t="s">
        <v>16</v>
      </c>
      <c r="B377" s="55"/>
      <c r="C377" s="55"/>
      <c r="D377" s="53"/>
      <c r="E377" s="53"/>
    </row>
    <row r="378" spans="1:5" ht="15" customHeight="1" x14ac:dyDescent="0.2">
      <c r="A378" s="56" t="s">
        <v>104</v>
      </c>
      <c r="B378" s="55"/>
      <c r="C378" s="55"/>
      <c r="D378" s="55"/>
      <c r="E378" s="92" t="s">
        <v>105</v>
      </c>
    </row>
    <row r="379" spans="1:5" ht="15" customHeight="1" x14ac:dyDescent="0.25">
      <c r="A379" s="147"/>
      <c r="B379" s="148"/>
      <c r="C379" s="55"/>
      <c r="D379" s="58"/>
      <c r="E379" s="60"/>
    </row>
    <row r="380" spans="1:5" ht="15" customHeight="1" x14ac:dyDescent="0.25">
      <c r="A380" s="35"/>
      <c r="B380" s="42" t="s">
        <v>106</v>
      </c>
      <c r="C380" s="42" t="s">
        <v>41</v>
      </c>
      <c r="D380" s="43" t="s">
        <v>48</v>
      </c>
      <c r="E380" s="62" t="s">
        <v>43</v>
      </c>
    </row>
    <row r="381" spans="1:5" ht="15" customHeight="1" x14ac:dyDescent="0.25">
      <c r="A381" s="35"/>
      <c r="B381" s="81">
        <v>10</v>
      </c>
      <c r="C381" s="86"/>
      <c r="D381" s="65" t="s">
        <v>82</v>
      </c>
      <c r="E381" s="96">
        <f>-854108.77-2139.28-652515.49</f>
        <v>-1508763.54</v>
      </c>
    </row>
    <row r="382" spans="1:5" ht="15" customHeight="1" x14ac:dyDescent="0.25">
      <c r="A382" s="35"/>
      <c r="B382" s="81">
        <v>10</v>
      </c>
      <c r="C382" s="86"/>
      <c r="D382" s="65" t="s">
        <v>107</v>
      </c>
      <c r="E382" s="96">
        <f>-72503.2-302070-38720-13029159.06-4338077.4-257706.8</f>
        <v>-18038236.460000001</v>
      </c>
    </row>
    <row r="383" spans="1:5" ht="15" customHeight="1" x14ac:dyDescent="0.25">
      <c r="A383" s="35"/>
      <c r="B383" s="81">
        <v>14</v>
      </c>
      <c r="C383" s="86"/>
      <c r="D383" s="65" t="s">
        <v>107</v>
      </c>
      <c r="E383" s="96">
        <v>-4692000</v>
      </c>
    </row>
    <row r="384" spans="1:5" ht="15" customHeight="1" x14ac:dyDescent="0.25">
      <c r="A384" s="35"/>
      <c r="B384" s="81">
        <v>15</v>
      </c>
      <c r="C384" s="86"/>
      <c r="D384" s="65" t="s">
        <v>107</v>
      </c>
      <c r="E384" s="96">
        <f>-790200-1209800</f>
        <v>-2000000</v>
      </c>
    </row>
    <row r="385" spans="1:5" ht="15" customHeight="1" x14ac:dyDescent="0.25">
      <c r="A385" s="35"/>
      <c r="B385" s="45"/>
      <c r="C385" s="50" t="s">
        <v>45</v>
      </c>
      <c r="D385" s="51"/>
      <c r="E385" s="52">
        <f>SUM(E381:E384)</f>
        <v>-26239000</v>
      </c>
    </row>
    <row r="386" spans="1:5" ht="15" customHeight="1" x14ac:dyDescent="0.2"/>
    <row r="387" spans="1:5" ht="15" customHeight="1" x14ac:dyDescent="0.25">
      <c r="A387" s="37" t="s">
        <v>16</v>
      </c>
      <c r="B387" s="38"/>
      <c r="C387" s="38"/>
      <c r="D387" s="38"/>
      <c r="E387" s="38"/>
    </row>
    <row r="388" spans="1:5" ht="15" customHeight="1" x14ac:dyDescent="0.2">
      <c r="A388" s="39" t="s">
        <v>38</v>
      </c>
      <c r="B388" s="38"/>
      <c r="C388" s="38"/>
      <c r="D388" s="38"/>
      <c r="E388" s="40" t="s">
        <v>39</v>
      </c>
    </row>
    <row r="389" spans="1:5" ht="15" customHeight="1" x14ac:dyDescent="0.25">
      <c r="A389" s="37"/>
      <c r="B389" s="53"/>
      <c r="C389" s="38"/>
      <c r="D389" s="38"/>
      <c r="E389" s="41"/>
    </row>
    <row r="390" spans="1:5" ht="15" customHeight="1" x14ac:dyDescent="0.2">
      <c r="A390" s="110"/>
      <c r="B390" s="110"/>
      <c r="C390" s="42" t="s">
        <v>41</v>
      </c>
      <c r="D390" s="73" t="s">
        <v>48</v>
      </c>
      <c r="E390" s="44" t="s">
        <v>43</v>
      </c>
    </row>
    <row r="391" spans="1:5" ht="15" customHeight="1" x14ac:dyDescent="0.2">
      <c r="A391" s="101"/>
      <c r="B391" s="121"/>
      <c r="C391" s="139">
        <v>6409</v>
      </c>
      <c r="D391" s="65" t="s">
        <v>94</v>
      </c>
      <c r="E391" s="140">
        <v>26239000</v>
      </c>
    </row>
    <row r="392" spans="1:5" ht="15" customHeight="1" x14ac:dyDescent="0.2">
      <c r="A392" s="141"/>
      <c r="B392" s="142"/>
      <c r="C392" s="50" t="s">
        <v>45</v>
      </c>
      <c r="D392" s="51"/>
      <c r="E392" s="52">
        <f>E391</f>
        <v>26239000</v>
      </c>
    </row>
    <row r="393" spans="1:5" ht="15" customHeight="1" x14ac:dyDescent="0.2"/>
    <row r="394" spans="1:5" ht="15" customHeight="1" x14ac:dyDescent="0.2"/>
    <row r="395" spans="1:5" ht="15" customHeight="1" x14ac:dyDescent="0.25">
      <c r="A395" s="35" t="s">
        <v>108</v>
      </c>
    </row>
    <row r="396" spans="1:5" ht="15" customHeight="1" x14ac:dyDescent="0.2">
      <c r="A396" s="220" t="s">
        <v>109</v>
      </c>
      <c r="B396" s="220"/>
      <c r="C396" s="220"/>
      <c r="D396" s="220"/>
      <c r="E396" s="220"/>
    </row>
    <row r="397" spans="1:5" ht="15" customHeight="1" x14ac:dyDescent="0.2">
      <c r="A397" s="220"/>
      <c r="B397" s="220"/>
      <c r="C397" s="220"/>
      <c r="D397" s="220"/>
      <c r="E397" s="220"/>
    </row>
    <row r="398" spans="1:5" ht="15" customHeight="1" x14ac:dyDescent="0.2">
      <c r="A398" s="216" t="s">
        <v>110</v>
      </c>
      <c r="B398" s="216"/>
      <c r="C398" s="216"/>
      <c r="D398" s="216"/>
      <c r="E398" s="216"/>
    </row>
    <row r="399" spans="1:5" ht="15" customHeight="1" x14ac:dyDescent="0.2">
      <c r="A399" s="216"/>
      <c r="B399" s="216"/>
      <c r="C399" s="216"/>
      <c r="D399" s="216"/>
      <c r="E399" s="216"/>
    </row>
    <row r="400" spans="1:5" ht="15" customHeight="1" x14ac:dyDescent="0.2">
      <c r="A400" s="216"/>
      <c r="B400" s="216"/>
      <c r="C400" s="216"/>
      <c r="D400" s="216"/>
      <c r="E400" s="216"/>
    </row>
    <row r="401" spans="1:5" ht="15" customHeight="1" x14ac:dyDescent="0.2">
      <c r="A401" s="216"/>
      <c r="B401" s="216"/>
      <c r="C401" s="216"/>
      <c r="D401" s="216"/>
      <c r="E401" s="216"/>
    </row>
    <row r="402" spans="1:5" ht="15" customHeight="1" x14ac:dyDescent="0.2">
      <c r="A402" s="216"/>
      <c r="B402" s="216"/>
      <c r="C402" s="216"/>
      <c r="D402" s="216"/>
      <c r="E402" s="216"/>
    </row>
    <row r="403" spans="1:5" ht="15" customHeight="1" x14ac:dyDescent="0.2">
      <c r="A403" s="216"/>
      <c r="B403" s="216"/>
      <c r="C403" s="216"/>
      <c r="D403" s="216"/>
      <c r="E403" s="216"/>
    </row>
    <row r="404" spans="1:5" ht="15" customHeight="1" x14ac:dyDescent="0.2">
      <c r="A404" s="216"/>
      <c r="B404" s="216"/>
      <c r="C404" s="216"/>
      <c r="D404" s="216"/>
      <c r="E404" s="216"/>
    </row>
    <row r="405" spans="1:5" ht="15" customHeight="1" x14ac:dyDescent="0.2">
      <c r="A405" s="216"/>
      <c r="B405" s="216"/>
      <c r="C405" s="216"/>
      <c r="D405" s="216"/>
      <c r="E405" s="216"/>
    </row>
    <row r="406" spans="1:5" ht="15" customHeight="1" x14ac:dyDescent="0.2">
      <c r="A406" s="146"/>
      <c r="B406" s="146"/>
      <c r="C406" s="146"/>
      <c r="D406" s="146"/>
      <c r="E406" s="146"/>
    </row>
    <row r="407" spans="1:5" ht="15" customHeight="1" x14ac:dyDescent="0.25">
      <c r="A407" s="37" t="s">
        <v>16</v>
      </c>
      <c r="B407" s="38"/>
      <c r="C407" s="38"/>
      <c r="D407" s="38"/>
      <c r="E407" s="53"/>
    </row>
    <row r="408" spans="1:5" ht="15" customHeight="1" x14ac:dyDescent="0.2">
      <c r="A408" s="39" t="s">
        <v>90</v>
      </c>
      <c r="B408" s="109"/>
      <c r="C408" s="109"/>
      <c r="D408" s="109"/>
      <c r="E408" s="53" t="s">
        <v>91</v>
      </c>
    </row>
    <row r="409" spans="1:5" ht="15" customHeight="1" x14ac:dyDescent="0.2"/>
    <row r="410" spans="1:5" ht="15" customHeight="1" x14ac:dyDescent="0.2">
      <c r="B410" s="62" t="s">
        <v>40</v>
      </c>
      <c r="C410" s="42" t="s">
        <v>41</v>
      </c>
      <c r="D410" s="84" t="s">
        <v>42</v>
      </c>
      <c r="E410" s="44" t="s">
        <v>43</v>
      </c>
    </row>
    <row r="411" spans="1:5" ht="15" customHeight="1" x14ac:dyDescent="0.2">
      <c r="B411" s="81">
        <v>10</v>
      </c>
      <c r="C411" s="86"/>
      <c r="D411" s="75" t="s">
        <v>93</v>
      </c>
      <c r="E411" s="96">
        <f>-59516.64-22713-2420-8832.09-10275</f>
        <v>-103756.73</v>
      </c>
    </row>
    <row r="412" spans="1:5" ht="15" customHeight="1" x14ac:dyDescent="0.2">
      <c r="B412" s="81">
        <v>11</v>
      </c>
      <c r="C412" s="86"/>
      <c r="D412" s="75" t="s">
        <v>93</v>
      </c>
      <c r="E412" s="96">
        <f>-103-616000-17015-1504</f>
        <v>-634622</v>
      </c>
    </row>
    <row r="413" spans="1:5" ht="15" customHeight="1" x14ac:dyDescent="0.2">
      <c r="B413" s="81">
        <v>10</v>
      </c>
      <c r="C413" s="86"/>
      <c r="D413" s="65" t="s">
        <v>111</v>
      </c>
      <c r="E413" s="96">
        <f>-836.59-84350.88-2016.17-1490.82</f>
        <v>-88694.46</v>
      </c>
    </row>
    <row r="414" spans="1:5" ht="15" customHeight="1" x14ac:dyDescent="0.2">
      <c r="B414" s="81">
        <v>11</v>
      </c>
      <c r="C414" s="86"/>
      <c r="D414" s="65" t="s">
        <v>111</v>
      </c>
      <c r="E414" s="96">
        <f>-532118-21740-60850-62-193112.75</f>
        <v>-807882.75</v>
      </c>
    </row>
    <row r="415" spans="1:5" ht="15" customHeight="1" x14ac:dyDescent="0.2">
      <c r="B415" s="145"/>
      <c r="C415" s="50" t="s">
        <v>45</v>
      </c>
      <c r="D415" s="88"/>
      <c r="E415" s="89">
        <f>SUM(E411:E414)</f>
        <v>-1634955.94</v>
      </c>
    </row>
    <row r="416" spans="1:5" ht="15" customHeight="1" x14ac:dyDescent="0.2"/>
    <row r="417" spans="1:5" ht="15" customHeight="1" x14ac:dyDescent="0.2"/>
    <row r="418" spans="1:5" ht="15" customHeight="1" x14ac:dyDescent="0.25">
      <c r="A418" s="37" t="s">
        <v>16</v>
      </c>
      <c r="B418" s="38"/>
      <c r="C418" s="38"/>
      <c r="D418" s="38"/>
      <c r="E418" s="38"/>
    </row>
    <row r="419" spans="1:5" ht="15" customHeight="1" x14ac:dyDescent="0.2">
      <c r="A419" s="39" t="s">
        <v>38</v>
      </c>
      <c r="B419" s="38"/>
      <c r="C419" s="38"/>
      <c r="D419" s="38"/>
      <c r="E419" s="40" t="s">
        <v>39</v>
      </c>
    </row>
    <row r="420" spans="1:5" ht="15" customHeight="1" x14ac:dyDescent="0.25">
      <c r="A420" s="37"/>
      <c r="B420" s="53"/>
      <c r="C420" s="38"/>
      <c r="D420" s="38"/>
      <c r="E420" s="41"/>
    </row>
    <row r="421" spans="1:5" ht="15" customHeight="1" x14ac:dyDescent="0.2">
      <c r="A421" s="110"/>
      <c r="B421" s="110"/>
      <c r="C421" s="42" t="s">
        <v>41</v>
      </c>
      <c r="D421" s="73" t="s">
        <v>48</v>
      </c>
      <c r="E421" s="44" t="s">
        <v>43</v>
      </c>
    </row>
    <row r="422" spans="1:5" ht="15" customHeight="1" x14ac:dyDescent="0.2">
      <c r="A422" s="101"/>
      <c r="B422" s="121"/>
      <c r="C422" s="139">
        <v>6409</v>
      </c>
      <c r="D422" s="65" t="s">
        <v>94</v>
      </c>
      <c r="E422" s="140">
        <v>1634955.94</v>
      </c>
    </row>
    <row r="423" spans="1:5" ht="15" customHeight="1" x14ac:dyDescent="0.2">
      <c r="A423" s="141"/>
      <c r="B423" s="142"/>
      <c r="C423" s="50" t="s">
        <v>45</v>
      </c>
      <c r="D423" s="51"/>
      <c r="E423" s="52">
        <f>E422</f>
        <v>1634955.94</v>
      </c>
    </row>
    <row r="424" spans="1:5" ht="15" customHeight="1" x14ac:dyDescent="0.2"/>
    <row r="425" spans="1:5" ht="15" customHeight="1" x14ac:dyDescent="0.2"/>
    <row r="426" spans="1:5" ht="15" customHeight="1" x14ac:dyDescent="0.25">
      <c r="A426" s="35" t="s">
        <v>112</v>
      </c>
    </row>
    <row r="427" spans="1:5" ht="15" customHeight="1" x14ac:dyDescent="0.2">
      <c r="A427" s="220" t="s">
        <v>109</v>
      </c>
      <c r="B427" s="220"/>
      <c r="C427" s="220"/>
      <c r="D427" s="220"/>
      <c r="E427" s="220"/>
    </row>
    <row r="428" spans="1:5" ht="15" customHeight="1" x14ac:dyDescent="0.2">
      <c r="A428" s="220"/>
      <c r="B428" s="220"/>
      <c r="C428" s="220"/>
      <c r="D428" s="220"/>
      <c r="E428" s="220"/>
    </row>
    <row r="429" spans="1:5" ht="15" customHeight="1" x14ac:dyDescent="0.2">
      <c r="A429" s="216" t="s">
        <v>113</v>
      </c>
      <c r="B429" s="216"/>
      <c r="C429" s="216"/>
      <c r="D429" s="216"/>
      <c r="E429" s="216"/>
    </row>
    <row r="430" spans="1:5" ht="15" customHeight="1" x14ac:dyDescent="0.2">
      <c r="A430" s="216"/>
      <c r="B430" s="216"/>
      <c r="C430" s="216"/>
      <c r="D430" s="216"/>
      <c r="E430" s="216"/>
    </row>
    <row r="431" spans="1:5" ht="15" customHeight="1" x14ac:dyDescent="0.2">
      <c r="A431" s="216"/>
      <c r="B431" s="216"/>
      <c r="C431" s="216"/>
      <c r="D431" s="216"/>
      <c r="E431" s="216"/>
    </row>
    <row r="432" spans="1:5" ht="15" customHeight="1" x14ac:dyDescent="0.2">
      <c r="A432" s="216"/>
      <c r="B432" s="216"/>
      <c r="C432" s="216"/>
      <c r="D432" s="216"/>
      <c r="E432" s="216"/>
    </row>
    <row r="433" spans="1:5" ht="15" customHeight="1" x14ac:dyDescent="0.2">
      <c r="A433" s="216"/>
      <c r="B433" s="216"/>
      <c r="C433" s="216"/>
      <c r="D433" s="216"/>
      <c r="E433" s="216"/>
    </row>
    <row r="434" spans="1:5" ht="15" customHeight="1" x14ac:dyDescent="0.2">
      <c r="A434" s="216"/>
      <c r="B434" s="216"/>
      <c r="C434" s="216"/>
      <c r="D434" s="216"/>
      <c r="E434" s="216"/>
    </row>
    <row r="435" spans="1:5" ht="15" customHeight="1" x14ac:dyDescent="0.2">
      <c r="A435" s="216"/>
      <c r="B435" s="216"/>
      <c r="C435" s="216"/>
      <c r="D435" s="216"/>
      <c r="E435" s="216"/>
    </row>
    <row r="436" spans="1:5" ht="15" customHeight="1" x14ac:dyDescent="0.2">
      <c r="A436" s="216"/>
      <c r="B436" s="216"/>
      <c r="C436" s="216"/>
      <c r="D436" s="216"/>
      <c r="E436" s="216"/>
    </row>
    <row r="437" spans="1:5" ht="15" customHeight="1" x14ac:dyDescent="0.2">
      <c r="A437" s="216"/>
      <c r="B437" s="216"/>
      <c r="C437" s="216"/>
      <c r="D437" s="216"/>
      <c r="E437" s="216"/>
    </row>
    <row r="438" spans="1:5" ht="15" customHeight="1" x14ac:dyDescent="0.2">
      <c r="A438" s="146"/>
      <c r="B438" s="146"/>
      <c r="C438" s="146"/>
      <c r="D438" s="146"/>
      <c r="E438" s="146"/>
    </row>
    <row r="439" spans="1:5" ht="15" customHeight="1" x14ac:dyDescent="0.25">
      <c r="A439" s="37" t="s">
        <v>16</v>
      </c>
      <c r="B439" s="38"/>
      <c r="C439" s="38"/>
      <c r="D439" s="38"/>
      <c r="E439" s="53"/>
    </row>
    <row r="440" spans="1:5" ht="15" customHeight="1" x14ac:dyDescent="0.2">
      <c r="A440" s="39" t="s">
        <v>90</v>
      </c>
      <c r="B440" s="109"/>
      <c r="C440" s="109"/>
      <c r="D440" s="109"/>
      <c r="E440" s="53" t="s">
        <v>91</v>
      </c>
    </row>
    <row r="441" spans="1:5" ht="15" customHeight="1" x14ac:dyDescent="0.2"/>
    <row r="442" spans="1:5" ht="15" customHeight="1" x14ac:dyDescent="0.2">
      <c r="B442" s="62" t="s">
        <v>40</v>
      </c>
      <c r="C442" s="42" t="s">
        <v>41</v>
      </c>
      <c r="D442" s="84" t="s">
        <v>42</v>
      </c>
      <c r="E442" s="44" t="s">
        <v>43</v>
      </c>
    </row>
    <row r="443" spans="1:5" ht="15" customHeight="1" x14ac:dyDescent="0.2">
      <c r="B443" s="81">
        <v>303</v>
      </c>
      <c r="C443" s="86"/>
      <c r="D443" s="75" t="s">
        <v>93</v>
      </c>
      <c r="E443" s="96">
        <v>-36</v>
      </c>
    </row>
    <row r="444" spans="1:5" ht="15" customHeight="1" x14ac:dyDescent="0.2">
      <c r="B444" s="145"/>
      <c r="C444" s="50" t="s">
        <v>45</v>
      </c>
      <c r="D444" s="88"/>
      <c r="E444" s="89">
        <f>SUM(E443:E443)</f>
        <v>-36</v>
      </c>
    </row>
    <row r="445" spans="1:5" ht="15" customHeight="1" x14ac:dyDescent="0.2"/>
    <row r="446" spans="1:5" ht="15" customHeight="1" x14ac:dyDescent="0.25">
      <c r="A446" s="37" t="s">
        <v>16</v>
      </c>
      <c r="B446" s="38"/>
      <c r="C446" s="38"/>
      <c r="D446" s="38"/>
      <c r="E446" s="38"/>
    </row>
    <row r="447" spans="1:5" ht="15" customHeight="1" x14ac:dyDescent="0.2">
      <c r="A447" s="39" t="s">
        <v>38</v>
      </c>
      <c r="B447" s="38"/>
      <c r="C447" s="38"/>
      <c r="D447" s="38"/>
      <c r="E447" s="40" t="s">
        <v>39</v>
      </c>
    </row>
    <row r="448" spans="1:5" ht="15" customHeight="1" x14ac:dyDescent="0.25">
      <c r="A448" s="37"/>
      <c r="B448" s="53"/>
      <c r="C448" s="38"/>
      <c r="D448" s="38"/>
      <c r="E448" s="41"/>
    </row>
    <row r="449" spans="1:5" ht="15" customHeight="1" x14ac:dyDescent="0.2">
      <c r="A449" s="110"/>
      <c r="B449" s="110"/>
      <c r="C449" s="42" t="s">
        <v>41</v>
      </c>
      <c r="D449" s="73" t="s">
        <v>48</v>
      </c>
      <c r="E449" s="44" t="s">
        <v>43</v>
      </c>
    </row>
    <row r="450" spans="1:5" ht="15" customHeight="1" x14ac:dyDescent="0.2">
      <c r="A450" s="101"/>
      <c r="B450" s="121"/>
      <c r="C450" s="139">
        <v>6409</v>
      </c>
      <c r="D450" s="65" t="s">
        <v>94</v>
      </c>
      <c r="E450" s="140">
        <v>36</v>
      </c>
    </row>
    <row r="451" spans="1:5" ht="15" customHeight="1" x14ac:dyDescent="0.2">
      <c r="A451" s="141"/>
      <c r="B451" s="142"/>
      <c r="C451" s="50" t="s">
        <v>45</v>
      </c>
      <c r="D451" s="51"/>
      <c r="E451" s="52">
        <f>E450</f>
        <v>36</v>
      </c>
    </row>
    <row r="452" spans="1:5" ht="15" customHeight="1" x14ac:dyDescent="0.2"/>
    <row r="453" spans="1:5" ht="15" customHeight="1" x14ac:dyDescent="0.2"/>
    <row r="454" spans="1:5" ht="15" customHeight="1" x14ac:dyDescent="0.25">
      <c r="A454" s="35" t="s">
        <v>114</v>
      </c>
    </row>
    <row r="455" spans="1:5" ht="15" customHeight="1" x14ac:dyDescent="0.2">
      <c r="A455" s="220" t="s">
        <v>109</v>
      </c>
      <c r="B455" s="220"/>
      <c r="C455" s="220"/>
      <c r="D455" s="220"/>
      <c r="E455" s="220"/>
    </row>
    <row r="456" spans="1:5" ht="15" customHeight="1" x14ac:dyDescent="0.2">
      <c r="A456" s="220"/>
      <c r="B456" s="220"/>
      <c r="C456" s="220"/>
      <c r="D456" s="220"/>
      <c r="E456" s="220"/>
    </row>
    <row r="457" spans="1:5" ht="15" customHeight="1" x14ac:dyDescent="0.2">
      <c r="A457" s="216" t="s">
        <v>115</v>
      </c>
      <c r="B457" s="216"/>
      <c r="C457" s="216"/>
      <c r="D457" s="216"/>
      <c r="E457" s="216"/>
    </row>
    <row r="458" spans="1:5" ht="15" customHeight="1" x14ac:dyDescent="0.2">
      <c r="A458" s="216"/>
      <c r="B458" s="216"/>
      <c r="C458" s="216"/>
      <c r="D458" s="216"/>
      <c r="E458" s="216"/>
    </row>
    <row r="459" spans="1:5" ht="15" customHeight="1" x14ac:dyDescent="0.2">
      <c r="A459" s="216"/>
      <c r="B459" s="216"/>
      <c r="C459" s="216"/>
      <c r="D459" s="216"/>
      <c r="E459" s="216"/>
    </row>
    <row r="460" spans="1:5" ht="15" customHeight="1" x14ac:dyDescent="0.2">
      <c r="A460" s="216"/>
      <c r="B460" s="216"/>
      <c r="C460" s="216"/>
      <c r="D460" s="216"/>
      <c r="E460" s="216"/>
    </row>
    <row r="461" spans="1:5" ht="15" customHeight="1" x14ac:dyDescent="0.2">
      <c r="A461" s="216"/>
      <c r="B461" s="216"/>
      <c r="C461" s="216"/>
      <c r="D461" s="216"/>
      <c r="E461" s="216"/>
    </row>
    <row r="462" spans="1:5" ht="15" customHeight="1" x14ac:dyDescent="0.2">
      <c r="A462" s="216"/>
      <c r="B462" s="216"/>
      <c r="C462" s="216"/>
      <c r="D462" s="216"/>
      <c r="E462" s="216"/>
    </row>
    <row r="463" spans="1:5" ht="15" customHeight="1" x14ac:dyDescent="0.2">
      <c r="A463" s="216"/>
      <c r="B463" s="216"/>
      <c r="C463" s="216"/>
      <c r="D463" s="216"/>
      <c r="E463" s="216"/>
    </row>
    <row r="464" spans="1:5" ht="15" customHeight="1" x14ac:dyDescent="0.2">
      <c r="A464" s="216"/>
      <c r="B464" s="216"/>
      <c r="C464" s="216"/>
      <c r="D464" s="216"/>
      <c r="E464" s="216"/>
    </row>
    <row r="465" spans="1:5" ht="15" customHeight="1" x14ac:dyDescent="0.2">
      <c r="A465" s="146"/>
      <c r="B465" s="146"/>
      <c r="C465" s="146"/>
      <c r="D465" s="146"/>
      <c r="E465" s="146"/>
    </row>
    <row r="466" spans="1:5" ht="15" customHeight="1" x14ac:dyDescent="0.2">
      <c r="A466" s="146"/>
      <c r="B466" s="146"/>
      <c r="C466" s="146"/>
      <c r="D466" s="146"/>
      <c r="E466" s="146"/>
    </row>
    <row r="467" spans="1:5" ht="15" customHeight="1" x14ac:dyDescent="0.2">
      <c r="A467" s="146"/>
      <c r="B467" s="146"/>
      <c r="C467" s="146"/>
      <c r="D467" s="146"/>
      <c r="E467" s="146"/>
    </row>
    <row r="468" spans="1:5" ht="15" customHeight="1" x14ac:dyDescent="0.2">
      <c r="A468" s="146"/>
      <c r="B468" s="146"/>
      <c r="C468" s="146"/>
      <c r="D468" s="146"/>
      <c r="E468" s="146"/>
    </row>
    <row r="469" spans="1:5" ht="15" customHeight="1" x14ac:dyDescent="0.2">
      <c r="A469" s="146"/>
      <c r="B469" s="146"/>
      <c r="C469" s="146"/>
      <c r="D469" s="146"/>
      <c r="E469" s="146"/>
    </row>
    <row r="470" spans="1:5" ht="15" customHeight="1" x14ac:dyDescent="0.25">
      <c r="A470" s="37" t="s">
        <v>16</v>
      </c>
      <c r="B470" s="38"/>
      <c r="C470" s="38"/>
      <c r="D470" s="38"/>
      <c r="E470" s="53"/>
    </row>
    <row r="471" spans="1:5" ht="15" customHeight="1" x14ac:dyDescent="0.2">
      <c r="A471" s="39" t="s">
        <v>90</v>
      </c>
      <c r="B471" s="109"/>
      <c r="C471" s="109"/>
      <c r="D471" s="109"/>
      <c r="E471" s="53" t="s">
        <v>91</v>
      </c>
    </row>
    <row r="472" spans="1:5" ht="15" customHeight="1" x14ac:dyDescent="0.2"/>
    <row r="473" spans="1:5" ht="15" customHeight="1" x14ac:dyDescent="0.2">
      <c r="B473" s="62" t="s">
        <v>40</v>
      </c>
      <c r="C473" s="42" t="s">
        <v>41</v>
      </c>
      <c r="D473" s="84" t="s">
        <v>42</v>
      </c>
      <c r="E473" s="44" t="s">
        <v>43</v>
      </c>
    </row>
    <row r="474" spans="1:5" ht="15" customHeight="1" x14ac:dyDescent="0.2">
      <c r="B474" s="81">
        <v>301</v>
      </c>
      <c r="C474" s="86"/>
      <c r="D474" s="75" t="s">
        <v>93</v>
      </c>
      <c r="E474" s="96">
        <v>-480000</v>
      </c>
    </row>
    <row r="475" spans="1:5" ht="15" customHeight="1" x14ac:dyDescent="0.2">
      <c r="B475" s="145"/>
      <c r="C475" s="50" t="s">
        <v>45</v>
      </c>
      <c r="D475" s="88"/>
      <c r="E475" s="89">
        <f>SUM(E474:E474)</f>
        <v>-480000</v>
      </c>
    </row>
    <row r="476" spans="1:5" ht="15" customHeight="1" x14ac:dyDescent="0.2"/>
    <row r="477" spans="1:5" ht="15" customHeight="1" x14ac:dyDescent="0.25">
      <c r="A477" s="37" t="s">
        <v>16</v>
      </c>
      <c r="B477" s="38"/>
      <c r="C477" s="38"/>
      <c r="D477" s="38"/>
      <c r="E477" s="38"/>
    </row>
    <row r="478" spans="1:5" ht="15" customHeight="1" x14ac:dyDescent="0.2">
      <c r="A478" s="39" t="s">
        <v>38</v>
      </c>
      <c r="B478" s="38"/>
      <c r="C478" s="38"/>
      <c r="D478" s="38"/>
      <c r="E478" s="40" t="s">
        <v>39</v>
      </c>
    </row>
    <row r="479" spans="1:5" ht="15" customHeight="1" x14ac:dyDescent="0.25">
      <c r="A479" s="37"/>
      <c r="B479" s="53"/>
      <c r="C479" s="38"/>
      <c r="D479" s="38"/>
      <c r="E479" s="41"/>
    </row>
    <row r="480" spans="1:5" ht="15" customHeight="1" x14ac:dyDescent="0.2">
      <c r="A480" s="110"/>
      <c r="B480" s="110"/>
      <c r="C480" s="42" t="s">
        <v>41</v>
      </c>
      <c r="D480" s="73" t="s">
        <v>48</v>
      </c>
      <c r="E480" s="44" t="s">
        <v>43</v>
      </c>
    </row>
    <row r="481" spans="1:5" ht="15" customHeight="1" x14ac:dyDescent="0.2">
      <c r="A481" s="101"/>
      <c r="B481" s="121"/>
      <c r="C481" s="139">
        <v>6409</v>
      </c>
      <c r="D481" s="65" t="s">
        <v>94</v>
      </c>
      <c r="E481" s="140">
        <v>480000</v>
      </c>
    </row>
    <row r="482" spans="1:5" ht="15" customHeight="1" x14ac:dyDescent="0.2">
      <c r="A482" s="141"/>
      <c r="B482" s="142"/>
      <c r="C482" s="50" t="s">
        <v>45</v>
      </c>
      <c r="D482" s="51"/>
      <c r="E482" s="52">
        <f>E481</f>
        <v>480000</v>
      </c>
    </row>
    <row r="483" spans="1:5" ht="15" customHeight="1" x14ac:dyDescent="0.2"/>
    <row r="484" spans="1:5" ht="15" customHeight="1" x14ac:dyDescent="0.2"/>
    <row r="485" spans="1:5" ht="15" customHeight="1" x14ac:dyDescent="0.25">
      <c r="A485" s="35" t="s">
        <v>116</v>
      </c>
    </row>
    <row r="486" spans="1:5" ht="15" customHeight="1" x14ac:dyDescent="0.2">
      <c r="A486" s="219" t="s">
        <v>102</v>
      </c>
      <c r="B486" s="219"/>
      <c r="C486" s="219"/>
      <c r="D486" s="219"/>
      <c r="E486" s="219"/>
    </row>
    <row r="487" spans="1:5" ht="15" customHeight="1" x14ac:dyDescent="0.2">
      <c r="A487" s="219"/>
      <c r="B487" s="219"/>
      <c r="C487" s="219"/>
      <c r="D487" s="219"/>
      <c r="E487" s="219"/>
    </row>
    <row r="488" spans="1:5" ht="15" customHeight="1" x14ac:dyDescent="0.2">
      <c r="A488" s="216" t="s">
        <v>117</v>
      </c>
      <c r="B488" s="216"/>
      <c r="C488" s="216"/>
      <c r="D488" s="216"/>
      <c r="E488" s="216"/>
    </row>
    <row r="489" spans="1:5" ht="15" customHeight="1" x14ac:dyDescent="0.2">
      <c r="A489" s="216"/>
      <c r="B489" s="216"/>
      <c r="C489" s="216"/>
      <c r="D489" s="216"/>
      <c r="E489" s="216"/>
    </row>
    <row r="490" spans="1:5" ht="15" customHeight="1" x14ac:dyDescent="0.2">
      <c r="A490" s="216"/>
      <c r="B490" s="216"/>
      <c r="C490" s="216"/>
      <c r="D490" s="216"/>
      <c r="E490" s="216"/>
    </row>
    <row r="491" spans="1:5" ht="15" customHeight="1" x14ac:dyDescent="0.2">
      <c r="A491" s="216"/>
      <c r="B491" s="216"/>
      <c r="C491" s="216"/>
      <c r="D491" s="216"/>
      <c r="E491" s="216"/>
    </row>
    <row r="492" spans="1:5" ht="15" customHeight="1" x14ac:dyDescent="0.2">
      <c r="A492" s="216"/>
      <c r="B492" s="216"/>
      <c r="C492" s="216"/>
      <c r="D492" s="216"/>
      <c r="E492" s="216"/>
    </row>
    <row r="493" spans="1:5" ht="15" customHeight="1" x14ac:dyDescent="0.2">
      <c r="A493" s="216"/>
      <c r="B493" s="216"/>
      <c r="C493" s="216"/>
      <c r="D493" s="216"/>
      <c r="E493" s="216"/>
    </row>
    <row r="494" spans="1:5" ht="15" customHeight="1" x14ac:dyDescent="0.2"/>
    <row r="495" spans="1:5" ht="15" customHeight="1" x14ac:dyDescent="0.25">
      <c r="A495" s="54" t="s">
        <v>16</v>
      </c>
      <c r="B495" s="38"/>
      <c r="C495" s="38"/>
      <c r="D495" s="38"/>
      <c r="E495" s="38"/>
    </row>
    <row r="496" spans="1:5" ht="15" customHeight="1" x14ac:dyDescent="0.2">
      <c r="A496" s="39" t="s">
        <v>38</v>
      </c>
      <c r="E496" t="s">
        <v>39</v>
      </c>
    </row>
    <row r="497" spans="1:5" ht="15" customHeight="1" x14ac:dyDescent="0.25">
      <c r="B497" s="37"/>
      <c r="C497" s="38"/>
      <c r="D497" s="38"/>
      <c r="E497" s="41"/>
    </row>
    <row r="498" spans="1:5" ht="15" customHeight="1" x14ac:dyDescent="0.2">
      <c r="A498" s="110"/>
      <c r="B498" s="110"/>
      <c r="C498" s="42" t="s">
        <v>41</v>
      </c>
      <c r="D498" s="43" t="s">
        <v>42</v>
      </c>
      <c r="E498" s="62" t="s">
        <v>43</v>
      </c>
    </row>
    <row r="499" spans="1:5" ht="15" customHeight="1" x14ac:dyDescent="0.2">
      <c r="A499" s="101"/>
      <c r="B499" s="125"/>
      <c r="C499" s="86">
        <v>6172</v>
      </c>
      <c r="D499" s="122" t="s">
        <v>107</v>
      </c>
      <c r="E499" s="96">
        <f>-4244266.68-8943158.02</f>
        <v>-13187424.699999999</v>
      </c>
    </row>
    <row r="500" spans="1:5" ht="15" customHeight="1" x14ac:dyDescent="0.2">
      <c r="A500" s="101"/>
      <c r="B500" s="125"/>
      <c r="C500" s="77" t="s">
        <v>45</v>
      </c>
      <c r="D500" s="97"/>
      <c r="E500" s="98">
        <f>SUM(E499:E499)</f>
        <v>-13187424.699999999</v>
      </c>
    </row>
    <row r="501" spans="1:5" ht="15" customHeight="1" x14ac:dyDescent="0.2"/>
    <row r="502" spans="1:5" ht="15" customHeight="1" x14ac:dyDescent="0.25">
      <c r="A502" s="54" t="s">
        <v>16</v>
      </c>
      <c r="B502" s="55"/>
      <c r="C502" s="55"/>
      <c r="D502" s="53"/>
      <c r="E502" s="53"/>
    </row>
    <row r="503" spans="1:5" ht="15" customHeight="1" x14ac:dyDescent="0.2">
      <c r="A503" s="56" t="s">
        <v>104</v>
      </c>
      <c r="B503" s="38"/>
      <c r="C503" s="38"/>
      <c r="D503" s="38"/>
      <c r="E503" s="40" t="s">
        <v>118</v>
      </c>
    </row>
    <row r="504" spans="1:5" ht="15" customHeight="1" x14ac:dyDescent="0.2">
      <c r="A504" s="58"/>
      <c r="B504" s="59"/>
      <c r="C504" s="55"/>
      <c r="D504" s="58"/>
      <c r="E504" s="60"/>
    </row>
    <row r="505" spans="1:5" ht="15" customHeight="1" x14ac:dyDescent="0.2">
      <c r="B505" s="110"/>
      <c r="C505" s="62" t="s">
        <v>41</v>
      </c>
      <c r="D505" s="73" t="s">
        <v>48</v>
      </c>
      <c r="E505" s="62" t="s">
        <v>43</v>
      </c>
    </row>
    <row r="506" spans="1:5" ht="15" customHeight="1" x14ac:dyDescent="0.2">
      <c r="B506" s="149"/>
      <c r="C506" s="86">
        <v>2212</v>
      </c>
      <c r="D506" s="65" t="s">
        <v>107</v>
      </c>
      <c r="E506" s="96">
        <f>4008474.09+235792.59+8446315.91+496842.11</f>
        <v>13187424.699999999</v>
      </c>
    </row>
    <row r="507" spans="1:5" ht="15" customHeight="1" x14ac:dyDescent="0.2">
      <c r="B507" s="66"/>
      <c r="C507" s="77" t="s">
        <v>45</v>
      </c>
      <c r="D507" s="78"/>
      <c r="E507" s="79">
        <f>SUM(E506:E506)</f>
        <v>13187424.699999999</v>
      </c>
    </row>
    <row r="508" spans="1:5" ht="15" customHeight="1" x14ac:dyDescent="0.2"/>
    <row r="509" spans="1:5" ht="15" customHeight="1" x14ac:dyDescent="0.2"/>
    <row r="510" spans="1:5" ht="15" customHeight="1" x14ac:dyDescent="0.25">
      <c r="A510" s="35" t="s">
        <v>119</v>
      </c>
    </row>
    <row r="511" spans="1:5" ht="15" customHeight="1" x14ac:dyDescent="0.2">
      <c r="A511" s="220" t="s">
        <v>120</v>
      </c>
      <c r="B511" s="220"/>
      <c r="C511" s="220"/>
      <c r="D511" s="220"/>
      <c r="E511" s="220"/>
    </row>
    <row r="512" spans="1:5" ht="15" customHeight="1" x14ac:dyDescent="0.2">
      <c r="A512" s="220"/>
      <c r="B512" s="220"/>
      <c r="C512" s="220"/>
      <c r="D512" s="220"/>
      <c r="E512" s="220"/>
    </row>
    <row r="513" spans="1:5" ht="15" customHeight="1" x14ac:dyDescent="0.2">
      <c r="A513" s="216" t="s">
        <v>121</v>
      </c>
      <c r="B513" s="216"/>
      <c r="C513" s="216"/>
      <c r="D513" s="216"/>
      <c r="E513" s="216"/>
    </row>
    <row r="514" spans="1:5" ht="15" customHeight="1" x14ac:dyDescent="0.2">
      <c r="A514" s="216"/>
      <c r="B514" s="216"/>
      <c r="C514" s="216"/>
      <c r="D514" s="216"/>
      <c r="E514" s="216"/>
    </row>
    <row r="515" spans="1:5" ht="15" customHeight="1" x14ac:dyDescent="0.2">
      <c r="A515" s="216"/>
      <c r="B515" s="216"/>
      <c r="C515" s="216"/>
      <c r="D515" s="216"/>
      <c r="E515" s="216"/>
    </row>
    <row r="516" spans="1:5" ht="15" customHeight="1" x14ac:dyDescent="0.2">
      <c r="A516" s="216"/>
      <c r="B516" s="216"/>
      <c r="C516" s="216"/>
      <c r="D516" s="216"/>
      <c r="E516" s="216"/>
    </row>
    <row r="517" spans="1:5" ht="15" customHeight="1" x14ac:dyDescent="0.2">
      <c r="A517" s="216"/>
      <c r="B517" s="216"/>
      <c r="C517" s="216"/>
      <c r="D517" s="216"/>
      <c r="E517" s="216"/>
    </row>
    <row r="518" spans="1:5" ht="15" customHeight="1" x14ac:dyDescent="0.2"/>
    <row r="519" spans="1:5" ht="15" customHeight="1" x14ac:dyDescent="0.2"/>
    <row r="520" spans="1:5" ht="15" customHeight="1" x14ac:dyDescent="0.2"/>
    <row r="521" spans="1:5" ht="15" customHeight="1" x14ac:dyDescent="0.2"/>
    <row r="522" spans="1:5" ht="15" customHeight="1" x14ac:dyDescent="0.25">
      <c r="A522" s="37" t="s">
        <v>16</v>
      </c>
      <c r="B522" s="38"/>
      <c r="C522" s="38"/>
      <c r="D522" s="38"/>
      <c r="E522" s="53"/>
    </row>
    <row r="523" spans="1:5" ht="15" customHeight="1" x14ac:dyDescent="0.2">
      <c r="A523" s="56" t="s">
        <v>46</v>
      </c>
      <c r="B523" s="38"/>
      <c r="C523" s="38"/>
      <c r="D523" s="38"/>
      <c r="E523" s="40" t="s">
        <v>47</v>
      </c>
    </row>
    <row r="524" spans="1:5" ht="15" customHeight="1" x14ac:dyDescent="0.2">
      <c r="B524" s="150"/>
      <c r="C524" s="38"/>
      <c r="D524" s="38"/>
      <c r="E524" s="41"/>
    </row>
    <row r="525" spans="1:5" ht="15" customHeight="1" x14ac:dyDescent="0.2">
      <c r="B525" s="110"/>
      <c r="C525" s="42" t="s">
        <v>41</v>
      </c>
      <c r="D525" s="43" t="s">
        <v>48</v>
      </c>
      <c r="E525" s="44" t="s">
        <v>43</v>
      </c>
    </row>
    <row r="526" spans="1:5" ht="15" customHeight="1" x14ac:dyDescent="0.2">
      <c r="B526" s="149"/>
      <c r="C526" s="64">
        <v>6172</v>
      </c>
      <c r="D526" s="65" t="s">
        <v>122</v>
      </c>
      <c r="E526" s="48">
        <v>-500000</v>
      </c>
    </row>
    <row r="527" spans="1:5" ht="15" customHeight="1" x14ac:dyDescent="0.2">
      <c r="B527" s="149"/>
      <c r="C527" s="64">
        <v>6172</v>
      </c>
      <c r="D527" s="103" t="s">
        <v>123</v>
      </c>
      <c r="E527" s="48">
        <v>500000</v>
      </c>
    </row>
    <row r="528" spans="1:5" ht="15" customHeight="1" x14ac:dyDescent="0.2">
      <c r="B528" s="149"/>
      <c r="C528" s="50" t="s">
        <v>45</v>
      </c>
      <c r="D528" s="51"/>
      <c r="E528" s="52">
        <f>SUM(E526:E527)</f>
        <v>0</v>
      </c>
    </row>
    <row r="529" spans="1:5" ht="15" customHeight="1" x14ac:dyDescent="0.2">
      <c r="B529" s="149"/>
      <c r="C529" s="151"/>
      <c r="D529" s="38"/>
      <c r="E529" s="152"/>
    </row>
    <row r="530" spans="1:5" ht="15" customHeight="1" x14ac:dyDescent="0.2"/>
    <row r="531" spans="1:5" ht="15" customHeight="1" x14ac:dyDescent="0.25">
      <c r="A531" s="35" t="s">
        <v>124</v>
      </c>
    </row>
    <row r="532" spans="1:5" ht="15" customHeight="1" x14ac:dyDescent="0.2">
      <c r="A532" s="220" t="s">
        <v>120</v>
      </c>
      <c r="B532" s="220"/>
      <c r="C532" s="220"/>
      <c r="D532" s="220"/>
      <c r="E532" s="220"/>
    </row>
    <row r="533" spans="1:5" ht="15" customHeight="1" x14ac:dyDescent="0.2">
      <c r="A533" s="220"/>
      <c r="B533" s="220"/>
      <c r="C533" s="220"/>
      <c r="D533" s="220"/>
      <c r="E533" s="220"/>
    </row>
    <row r="534" spans="1:5" ht="15" customHeight="1" x14ac:dyDescent="0.2">
      <c r="A534" s="216" t="s">
        <v>125</v>
      </c>
      <c r="B534" s="216"/>
      <c r="C534" s="216"/>
      <c r="D534" s="216"/>
      <c r="E534" s="216"/>
    </row>
    <row r="535" spans="1:5" ht="15" customHeight="1" x14ac:dyDescent="0.2">
      <c r="A535" s="216"/>
      <c r="B535" s="216"/>
      <c r="C535" s="216"/>
      <c r="D535" s="216"/>
      <c r="E535" s="216"/>
    </row>
    <row r="536" spans="1:5" ht="15" customHeight="1" x14ac:dyDescent="0.2">
      <c r="A536" s="216"/>
      <c r="B536" s="216"/>
      <c r="C536" s="216"/>
      <c r="D536" s="216"/>
      <c r="E536" s="216"/>
    </row>
    <row r="537" spans="1:5" ht="15" customHeight="1" x14ac:dyDescent="0.2">
      <c r="A537" s="216"/>
      <c r="B537" s="216"/>
      <c r="C537" s="216"/>
      <c r="D537" s="216"/>
      <c r="E537" s="216"/>
    </row>
    <row r="538" spans="1:5" ht="15" customHeight="1" x14ac:dyDescent="0.2">
      <c r="A538" s="216"/>
      <c r="B538" s="216"/>
      <c r="C538" s="216"/>
      <c r="D538" s="216"/>
      <c r="E538" s="216"/>
    </row>
    <row r="539" spans="1:5" ht="15" customHeight="1" x14ac:dyDescent="0.2"/>
    <row r="540" spans="1:5" ht="15" customHeight="1" x14ac:dyDescent="0.25">
      <c r="A540" s="37" t="s">
        <v>16</v>
      </c>
      <c r="B540" s="38"/>
      <c r="C540" s="38"/>
      <c r="D540" s="38"/>
      <c r="E540" s="53"/>
    </row>
    <row r="541" spans="1:5" ht="15" customHeight="1" x14ac:dyDescent="0.2">
      <c r="A541" s="56" t="s">
        <v>46</v>
      </c>
      <c r="B541" s="38"/>
      <c r="C541" s="38"/>
      <c r="D541" s="38"/>
      <c r="E541" s="40" t="s">
        <v>47</v>
      </c>
    </row>
    <row r="542" spans="1:5" ht="15" customHeight="1" x14ac:dyDescent="0.2">
      <c r="B542" s="150"/>
      <c r="C542" s="38"/>
      <c r="D542" s="38"/>
      <c r="E542" s="41"/>
    </row>
    <row r="543" spans="1:5" ht="15" customHeight="1" x14ac:dyDescent="0.2">
      <c r="B543" s="110"/>
      <c r="C543" s="42" t="s">
        <v>41</v>
      </c>
      <c r="D543" s="43" t="s">
        <v>48</v>
      </c>
      <c r="E543" s="44" t="s">
        <v>43</v>
      </c>
    </row>
    <row r="544" spans="1:5" ht="15" customHeight="1" x14ac:dyDescent="0.2">
      <c r="B544" s="149"/>
      <c r="C544" s="64">
        <v>6172</v>
      </c>
      <c r="D544" s="65" t="s">
        <v>82</v>
      </c>
      <c r="E544" s="48">
        <v>-80000</v>
      </c>
    </row>
    <row r="545" spans="1:5" ht="15" customHeight="1" x14ac:dyDescent="0.2">
      <c r="B545" s="149"/>
      <c r="C545" s="64">
        <v>6172</v>
      </c>
      <c r="D545" s="103" t="s">
        <v>107</v>
      </c>
      <c r="E545" s="48">
        <v>80000</v>
      </c>
    </row>
    <row r="546" spans="1:5" ht="15" customHeight="1" x14ac:dyDescent="0.2">
      <c r="B546" s="149"/>
      <c r="C546" s="50" t="s">
        <v>45</v>
      </c>
      <c r="D546" s="51"/>
      <c r="E546" s="52">
        <f>SUM(E544:E545)</f>
        <v>0</v>
      </c>
    </row>
    <row r="547" spans="1:5" ht="15" customHeight="1" x14ac:dyDescent="0.2"/>
    <row r="548" spans="1:5" ht="15" customHeight="1" x14ac:dyDescent="0.2"/>
    <row r="549" spans="1:5" ht="15" customHeight="1" x14ac:dyDescent="0.25">
      <c r="A549" s="35" t="s">
        <v>126</v>
      </c>
    </row>
    <row r="550" spans="1:5" ht="15" customHeight="1" x14ac:dyDescent="0.2">
      <c r="A550" s="220" t="s">
        <v>127</v>
      </c>
      <c r="B550" s="220"/>
      <c r="C550" s="220"/>
      <c r="D550" s="220"/>
      <c r="E550" s="220"/>
    </row>
    <row r="551" spans="1:5" ht="15" customHeight="1" x14ac:dyDescent="0.2">
      <c r="A551" s="220"/>
      <c r="B551" s="220"/>
      <c r="C551" s="220"/>
      <c r="D551" s="220"/>
      <c r="E551" s="220"/>
    </row>
    <row r="552" spans="1:5" ht="15" customHeight="1" x14ac:dyDescent="0.2">
      <c r="A552" s="216" t="s">
        <v>128</v>
      </c>
      <c r="B552" s="216"/>
      <c r="C552" s="216"/>
      <c r="D552" s="216"/>
      <c r="E552" s="216"/>
    </row>
    <row r="553" spans="1:5" ht="15" customHeight="1" x14ac:dyDescent="0.2">
      <c r="A553" s="216"/>
      <c r="B553" s="216"/>
      <c r="C553" s="216"/>
      <c r="D553" s="216"/>
      <c r="E553" s="216"/>
    </row>
    <row r="554" spans="1:5" ht="15" customHeight="1" x14ac:dyDescent="0.2">
      <c r="A554" s="216"/>
      <c r="B554" s="216"/>
      <c r="C554" s="216"/>
      <c r="D554" s="216"/>
      <c r="E554" s="216"/>
    </row>
    <row r="555" spans="1:5" ht="15" customHeight="1" x14ac:dyDescent="0.2">
      <c r="A555" s="216"/>
      <c r="B555" s="216"/>
      <c r="C555" s="216"/>
      <c r="D555" s="216"/>
      <c r="E555" s="216"/>
    </row>
    <row r="556" spans="1:5" ht="15" customHeight="1" x14ac:dyDescent="0.2">
      <c r="A556" s="216"/>
      <c r="B556" s="216"/>
      <c r="C556" s="216"/>
      <c r="D556" s="216"/>
      <c r="E556" s="216"/>
    </row>
    <row r="557" spans="1:5" ht="15" customHeight="1" x14ac:dyDescent="0.2">
      <c r="A557" s="216"/>
      <c r="B557" s="216"/>
      <c r="C557" s="216"/>
      <c r="D557" s="216"/>
      <c r="E557" s="216"/>
    </row>
    <row r="558" spans="1:5" ht="15" customHeight="1" x14ac:dyDescent="0.2">
      <c r="A558" s="38"/>
      <c r="B558" s="153"/>
      <c r="C558" s="151"/>
      <c r="D558" s="38"/>
      <c r="E558" s="154"/>
    </row>
    <row r="559" spans="1:5" ht="15" customHeight="1" x14ac:dyDescent="0.25">
      <c r="A559" s="37" t="s">
        <v>16</v>
      </c>
      <c r="B559" s="38"/>
      <c r="C559" s="38"/>
      <c r="D559" s="38"/>
      <c r="E559" s="53"/>
    </row>
    <row r="560" spans="1:5" ht="15" customHeight="1" x14ac:dyDescent="0.2">
      <c r="A560" s="39" t="s">
        <v>129</v>
      </c>
      <c r="B560" s="38"/>
      <c r="C560" s="38"/>
      <c r="D560" s="38"/>
      <c r="E560" s="40" t="s">
        <v>130</v>
      </c>
    </row>
    <row r="561" spans="1:5" ht="15" customHeight="1" x14ac:dyDescent="0.2">
      <c r="A561" s="39"/>
      <c r="B561" s="53"/>
      <c r="C561" s="38"/>
      <c r="D561" s="38"/>
      <c r="E561" s="41"/>
    </row>
    <row r="562" spans="1:5" ht="15" customHeight="1" x14ac:dyDescent="0.2">
      <c r="A562" s="110"/>
      <c r="B562" s="110"/>
      <c r="C562" s="42" t="s">
        <v>41</v>
      </c>
      <c r="D562" s="73" t="s">
        <v>48</v>
      </c>
      <c r="E562" s="62" t="s">
        <v>43</v>
      </c>
    </row>
    <row r="563" spans="1:5" ht="15" customHeight="1" x14ac:dyDescent="0.2">
      <c r="A563" s="138"/>
      <c r="B563" s="121"/>
      <c r="C563" s="64">
        <v>6172</v>
      </c>
      <c r="D563" s="65" t="s">
        <v>82</v>
      </c>
      <c r="E563" s="123">
        <v>-200000</v>
      </c>
    </row>
    <row r="564" spans="1:5" ht="15" customHeight="1" x14ac:dyDescent="0.2">
      <c r="A564" s="138"/>
      <c r="B564" s="121"/>
      <c r="C564" s="64">
        <v>6172</v>
      </c>
      <c r="D564" s="65" t="s">
        <v>107</v>
      </c>
      <c r="E564" s="123">
        <v>200000</v>
      </c>
    </row>
    <row r="565" spans="1:5" ht="15" customHeight="1" x14ac:dyDescent="0.2">
      <c r="A565" s="124"/>
      <c r="B565" s="124"/>
      <c r="C565" s="50" t="s">
        <v>45</v>
      </c>
      <c r="D565" s="103"/>
      <c r="E565" s="52">
        <f>SUM(E563:E564)</f>
        <v>0</v>
      </c>
    </row>
    <row r="566" spans="1:5" ht="15" customHeight="1" x14ac:dyDescent="0.2"/>
    <row r="567" spans="1:5" ht="15" customHeight="1" x14ac:dyDescent="0.2"/>
    <row r="568" spans="1:5" ht="15" customHeight="1" x14ac:dyDescent="0.2"/>
    <row r="569" spans="1:5" ht="15" customHeight="1" x14ac:dyDescent="0.2"/>
    <row r="570" spans="1:5" ht="15" customHeight="1" x14ac:dyDescent="0.2"/>
    <row r="571" spans="1:5" ht="15" customHeight="1" x14ac:dyDescent="0.2"/>
    <row r="572" spans="1:5" ht="15" customHeight="1" x14ac:dyDescent="0.2"/>
    <row r="573" spans="1:5" ht="15" customHeight="1" x14ac:dyDescent="0.25">
      <c r="A573" s="35" t="s">
        <v>131</v>
      </c>
    </row>
    <row r="574" spans="1:5" ht="15" customHeight="1" x14ac:dyDescent="0.2">
      <c r="A574" s="220" t="s">
        <v>132</v>
      </c>
      <c r="B574" s="220"/>
      <c r="C574" s="220"/>
      <c r="D574" s="220"/>
      <c r="E574" s="220"/>
    </row>
    <row r="575" spans="1:5" ht="15" customHeight="1" x14ac:dyDescent="0.2">
      <c r="A575" s="220"/>
      <c r="B575" s="220"/>
      <c r="C575" s="220"/>
      <c r="D575" s="220"/>
      <c r="E575" s="220"/>
    </row>
    <row r="576" spans="1:5" ht="15" customHeight="1" x14ac:dyDescent="0.2">
      <c r="A576" s="216" t="s">
        <v>133</v>
      </c>
      <c r="B576" s="216"/>
      <c r="C576" s="216"/>
      <c r="D576" s="216"/>
      <c r="E576" s="216"/>
    </row>
    <row r="577" spans="1:5" ht="15" customHeight="1" x14ac:dyDescent="0.2">
      <c r="A577" s="216"/>
      <c r="B577" s="216"/>
      <c r="C577" s="216"/>
      <c r="D577" s="216"/>
      <c r="E577" s="216"/>
    </row>
    <row r="578" spans="1:5" ht="15" customHeight="1" x14ac:dyDescent="0.2">
      <c r="A578" s="216"/>
      <c r="B578" s="216"/>
      <c r="C578" s="216"/>
      <c r="D578" s="216"/>
      <c r="E578" s="216"/>
    </row>
    <row r="579" spans="1:5" ht="15" customHeight="1" x14ac:dyDescent="0.2">
      <c r="A579" s="216"/>
      <c r="B579" s="216"/>
      <c r="C579" s="216"/>
      <c r="D579" s="216"/>
      <c r="E579" s="216"/>
    </row>
    <row r="580" spans="1:5" ht="15" customHeight="1" x14ac:dyDescent="0.2">
      <c r="A580" s="216"/>
      <c r="B580" s="216"/>
      <c r="C580" s="216"/>
      <c r="D580" s="216"/>
      <c r="E580" s="216"/>
    </row>
    <row r="581" spans="1:5" ht="15" customHeight="1" x14ac:dyDescent="0.2">
      <c r="A581" s="216"/>
      <c r="B581" s="216"/>
      <c r="C581" s="216"/>
      <c r="D581" s="216"/>
      <c r="E581" s="216"/>
    </row>
    <row r="582" spans="1:5" ht="15" customHeight="1" x14ac:dyDescent="0.2"/>
    <row r="583" spans="1:5" ht="15" customHeight="1" x14ac:dyDescent="0.25">
      <c r="A583" s="54" t="s">
        <v>16</v>
      </c>
      <c r="B583" s="55"/>
      <c r="C583" s="55"/>
      <c r="D583" s="55"/>
      <c r="E583" s="55"/>
    </row>
    <row r="584" spans="1:5" ht="15" customHeight="1" x14ac:dyDescent="0.2">
      <c r="A584" s="56" t="s">
        <v>38</v>
      </c>
      <c r="B584" s="55"/>
      <c r="C584" s="55"/>
      <c r="D584" s="55"/>
      <c r="E584" s="92" t="s">
        <v>39</v>
      </c>
    </row>
    <row r="585" spans="1:5" ht="15" customHeight="1" x14ac:dyDescent="0.25">
      <c r="A585" s="58"/>
      <c r="B585" s="54"/>
      <c r="C585" s="55"/>
      <c r="D585" s="55"/>
      <c r="E585" s="94"/>
    </row>
    <row r="586" spans="1:5" ht="15" customHeight="1" x14ac:dyDescent="0.2">
      <c r="A586" s="61"/>
      <c r="B586" s="110"/>
      <c r="C586" s="62" t="s">
        <v>41</v>
      </c>
      <c r="D586" s="73" t="s">
        <v>48</v>
      </c>
      <c r="E586" s="62" t="s">
        <v>43</v>
      </c>
    </row>
    <row r="587" spans="1:5" ht="15" customHeight="1" x14ac:dyDescent="0.2">
      <c r="A587" s="101"/>
      <c r="B587" s="125"/>
      <c r="C587" s="86">
        <v>6172</v>
      </c>
      <c r="D587" s="65" t="s">
        <v>107</v>
      </c>
      <c r="E587" s="96">
        <v>-112187663.2</v>
      </c>
    </row>
    <row r="588" spans="1:5" ht="15" customHeight="1" x14ac:dyDescent="0.2">
      <c r="A588" s="104"/>
      <c r="B588" s="155"/>
      <c r="C588" s="77" t="s">
        <v>45</v>
      </c>
      <c r="D588" s="78"/>
      <c r="E588" s="79">
        <f>SUM(E587:E587)</f>
        <v>-112187663.2</v>
      </c>
    </row>
    <row r="589" spans="1:5" ht="15" customHeight="1" x14ac:dyDescent="0.2"/>
    <row r="590" spans="1:5" ht="15" customHeight="1" x14ac:dyDescent="0.25">
      <c r="A590" s="54" t="s">
        <v>16</v>
      </c>
      <c r="B590" s="68"/>
      <c r="C590" s="55"/>
      <c r="D590" s="55"/>
      <c r="E590" s="53"/>
    </row>
    <row r="591" spans="1:5" ht="15" customHeight="1" x14ac:dyDescent="0.2">
      <c r="A591" s="56" t="s">
        <v>38</v>
      </c>
      <c r="B591" s="68"/>
      <c r="C591" s="55"/>
      <c r="D591" s="55"/>
      <c r="E591" t="s">
        <v>39</v>
      </c>
    </row>
    <row r="592" spans="1:5" ht="15" customHeight="1" x14ac:dyDescent="0.2">
      <c r="A592" s="56"/>
      <c r="B592" s="68"/>
      <c r="C592" s="55"/>
      <c r="D592" s="55"/>
    </row>
    <row r="593" spans="1:5" ht="15" customHeight="1" x14ac:dyDescent="0.2">
      <c r="A593" s="56"/>
      <c r="B593" s="68"/>
      <c r="C593" s="42" t="s">
        <v>41</v>
      </c>
      <c r="D593" s="43" t="s">
        <v>42</v>
      </c>
      <c r="E593" s="44" t="s">
        <v>43</v>
      </c>
    </row>
    <row r="594" spans="1:5" ht="15" customHeight="1" x14ac:dyDescent="0.2">
      <c r="A594" s="56"/>
      <c r="B594" s="68"/>
      <c r="C594" s="139"/>
      <c r="D594" s="122" t="s">
        <v>134</v>
      </c>
      <c r="E594" s="96">
        <v>112187663.2</v>
      </c>
    </row>
    <row r="595" spans="1:5" ht="15" customHeight="1" x14ac:dyDescent="0.2">
      <c r="A595" s="56"/>
      <c r="B595" s="68"/>
      <c r="C595" s="50" t="s">
        <v>45</v>
      </c>
      <c r="D595" s="51"/>
      <c r="E595" s="98">
        <f>SUM(E594:E594)</f>
        <v>112187663.2</v>
      </c>
    </row>
    <row r="596" spans="1:5" ht="15" customHeight="1" x14ac:dyDescent="0.2"/>
    <row r="597" spans="1:5" ht="15" customHeight="1" x14ac:dyDescent="0.2"/>
    <row r="598" spans="1:5" ht="15" customHeight="1" x14ac:dyDescent="0.25">
      <c r="A598" s="35" t="s">
        <v>135</v>
      </c>
    </row>
    <row r="599" spans="1:5" ht="15" customHeight="1" x14ac:dyDescent="0.2">
      <c r="A599" s="220" t="s">
        <v>132</v>
      </c>
      <c r="B599" s="220"/>
      <c r="C599" s="220"/>
      <c r="D599" s="220"/>
      <c r="E599" s="220"/>
    </row>
    <row r="600" spans="1:5" ht="15" customHeight="1" x14ac:dyDescent="0.2">
      <c r="A600" s="220"/>
      <c r="B600" s="220"/>
      <c r="C600" s="220"/>
      <c r="D600" s="220"/>
      <c r="E600" s="220"/>
    </row>
    <row r="601" spans="1:5" ht="15" customHeight="1" x14ac:dyDescent="0.2">
      <c r="A601" s="216" t="s">
        <v>136</v>
      </c>
      <c r="B601" s="216"/>
      <c r="C601" s="216"/>
      <c r="D601" s="216"/>
      <c r="E601" s="216"/>
    </row>
    <row r="602" spans="1:5" ht="15" customHeight="1" x14ac:dyDescent="0.2">
      <c r="A602" s="216"/>
      <c r="B602" s="216"/>
      <c r="C602" s="216"/>
      <c r="D602" s="216"/>
      <c r="E602" s="216"/>
    </row>
    <row r="603" spans="1:5" ht="15" customHeight="1" x14ac:dyDescent="0.2">
      <c r="A603" s="216"/>
      <c r="B603" s="216"/>
      <c r="C603" s="216"/>
      <c r="D603" s="216"/>
      <c r="E603" s="216"/>
    </row>
    <row r="604" spans="1:5" ht="15" customHeight="1" x14ac:dyDescent="0.2">
      <c r="A604" s="216"/>
      <c r="B604" s="216"/>
      <c r="C604" s="216"/>
      <c r="D604" s="216"/>
      <c r="E604" s="216"/>
    </row>
    <row r="605" spans="1:5" ht="15" customHeight="1" x14ac:dyDescent="0.2">
      <c r="A605" s="216"/>
      <c r="B605" s="216"/>
      <c r="C605" s="216"/>
      <c r="D605" s="216"/>
      <c r="E605" s="216"/>
    </row>
    <row r="606" spans="1:5" ht="15" customHeight="1" x14ac:dyDescent="0.2">
      <c r="A606" s="216"/>
      <c r="B606" s="216"/>
      <c r="C606" s="216"/>
      <c r="D606" s="216"/>
      <c r="E606" s="216"/>
    </row>
    <row r="607" spans="1:5" ht="15" customHeight="1" x14ac:dyDescent="0.2">
      <c r="A607" s="216"/>
      <c r="B607" s="216"/>
      <c r="C607" s="216"/>
      <c r="D607" s="216"/>
      <c r="E607" s="216"/>
    </row>
    <row r="608" spans="1:5" ht="15" customHeight="1" x14ac:dyDescent="0.2">
      <c r="A608" s="216"/>
      <c r="B608" s="216"/>
      <c r="C608" s="216"/>
      <c r="D608" s="216"/>
      <c r="E608" s="216"/>
    </row>
    <row r="609" spans="1:5" ht="15" customHeight="1" x14ac:dyDescent="0.2"/>
    <row r="610" spans="1:5" ht="15" customHeight="1" x14ac:dyDescent="0.25">
      <c r="A610" s="54" t="s">
        <v>16</v>
      </c>
      <c r="B610" s="55"/>
      <c r="C610" s="55"/>
      <c r="D610" s="55"/>
      <c r="E610" s="55"/>
    </row>
    <row r="611" spans="1:5" ht="15" customHeight="1" x14ac:dyDescent="0.2">
      <c r="A611" s="56" t="s">
        <v>38</v>
      </c>
      <c r="B611" s="55"/>
      <c r="C611" s="55"/>
      <c r="D611" s="55"/>
      <c r="E611" s="92" t="s">
        <v>39</v>
      </c>
    </row>
    <row r="612" spans="1:5" ht="15" customHeight="1" x14ac:dyDescent="0.25">
      <c r="A612" s="58"/>
      <c r="B612" s="54"/>
      <c r="C612" s="55"/>
      <c r="D612" s="55"/>
      <c r="E612" s="94"/>
    </row>
    <row r="613" spans="1:5" ht="15" customHeight="1" x14ac:dyDescent="0.2">
      <c r="A613" s="61"/>
      <c r="B613" s="110"/>
      <c r="C613" s="62" t="s">
        <v>41</v>
      </c>
      <c r="D613" s="73" t="s">
        <v>48</v>
      </c>
      <c r="E613" s="62" t="s">
        <v>43</v>
      </c>
    </row>
    <row r="614" spans="1:5" ht="15" customHeight="1" x14ac:dyDescent="0.2">
      <c r="A614" s="101"/>
      <c r="B614" s="125"/>
      <c r="C614" s="86">
        <v>6409</v>
      </c>
      <c r="D614" s="65" t="s">
        <v>94</v>
      </c>
      <c r="E614" s="96">
        <v>-232680000</v>
      </c>
    </row>
    <row r="615" spans="1:5" ht="15" customHeight="1" x14ac:dyDescent="0.2">
      <c r="A615" s="104"/>
      <c r="B615" s="155"/>
      <c r="C615" s="77" t="s">
        <v>45</v>
      </c>
      <c r="D615" s="78"/>
      <c r="E615" s="79">
        <f>SUM(E614:E614)</f>
        <v>-232680000</v>
      </c>
    </row>
    <row r="616" spans="1:5" ht="15" customHeight="1" x14ac:dyDescent="0.2"/>
    <row r="617" spans="1:5" ht="15" customHeight="1" x14ac:dyDescent="0.25">
      <c r="A617" s="54" t="s">
        <v>16</v>
      </c>
      <c r="B617" s="68"/>
      <c r="C617" s="55"/>
      <c r="D617" s="55"/>
      <c r="E617" s="53"/>
    </row>
    <row r="618" spans="1:5" ht="15" customHeight="1" x14ac:dyDescent="0.2">
      <c r="A618" s="56" t="s">
        <v>38</v>
      </c>
      <c r="B618" s="68"/>
      <c r="C618" s="55"/>
      <c r="D618" s="55"/>
      <c r="E618" t="s">
        <v>39</v>
      </c>
    </row>
    <row r="619" spans="1:5" ht="15" customHeight="1" x14ac:dyDescent="0.2">
      <c r="A619" s="56"/>
      <c r="B619" s="68"/>
      <c r="C619" s="55"/>
      <c r="D619" s="55"/>
    </row>
    <row r="620" spans="1:5" ht="15" customHeight="1" x14ac:dyDescent="0.2">
      <c r="A620" s="56"/>
      <c r="B620" s="68"/>
      <c r="C620" s="42" t="s">
        <v>41</v>
      </c>
      <c r="D620" s="43" t="s">
        <v>42</v>
      </c>
      <c r="E620" s="44" t="s">
        <v>43</v>
      </c>
    </row>
    <row r="621" spans="1:5" ht="15" customHeight="1" x14ac:dyDescent="0.2">
      <c r="A621" s="56"/>
      <c r="B621" s="68"/>
      <c r="C621" s="139"/>
      <c r="D621" s="122" t="s">
        <v>134</v>
      </c>
      <c r="E621" s="96">
        <v>132680000</v>
      </c>
    </row>
    <row r="622" spans="1:5" ht="15" customHeight="1" x14ac:dyDescent="0.2">
      <c r="A622" s="56"/>
      <c r="B622" s="68"/>
      <c r="C622" s="139"/>
      <c r="D622" s="156" t="s">
        <v>137</v>
      </c>
      <c r="E622" s="96">
        <v>100000000</v>
      </c>
    </row>
    <row r="623" spans="1:5" ht="15" customHeight="1" x14ac:dyDescent="0.2">
      <c r="A623" s="56"/>
      <c r="B623" s="68"/>
      <c r="C623" s="50" t="s">
        <v>45</v>
      </c>
      <c r="D623" s="51"/>
      <c r="E623" s="98">
        <f>SUM(E621:E622)</f>
        <v>232680000</v>
      </c>
    </row>
    <row r="624" spans="1:5" ht="15" customHeight="1" x14ac:dyDescent="0.2"/>
    <row r="625" spans="1:5" ht="15" customHeight="1" x14ac:dyDescent="0.25">
      <c r="A625" s="35" t="s">
        <v>138</v>
      </c>
    </row>
    <row r="626" spans="1:5" ht="15" customHeight="1" x14ac:dyDescent="0.2">
      <c r="A626" s="223" t="s">
        <v>139</v>
      </c>
      <c r="B626" s="223"/>
      <c r="C626" s="223"/>
      <c r="D626" s="223"/>
      <c r="E626" s="223"/>
    </row>
    <row r="627" spans="1:5" ht="15" customHeight="1" x14ac:dyDescent="0.2">
      <c r="A627" s="223"/>
      <c r="B627" s="223"/>
      <c r="C627" s="223"/>
      <c r="D627" s="223"/>
      <c r="E627" s="223"/>
    </row>
    <row r="628" spans="1:5" ht="15" customHeight="1" x14ac:dyDescent="0.2">
      <c r="A628" s="216" t="s">
        <v>140</v>
      </c>
      <c r="B628" s="216"/>
      <c r="C628" s="216"/>
      <c r="D628" s="216"/>
      <c r="E628" s="216"/>
    </row>
    <row r="629" spans="1:5" ht="15" customHeight="1" x14ac:dyDescent="0.2">
      <c r="A629" s="216"/>
      <c r="B629" s="216"/>
      <c r="C629" s="216"/>
      <c r="D629" s="216"/>
      <c r="E629" s="216"/>
    </row>
    <row r="630" spans="1:5" ht="15" customHeight="1" x14ac:dyDescent="0.2">
      <c r="A630" s="216"/>
      <c r="B630" s="216"/>
      <c r="C630" s="216"/>
      <c r="D630" s="216"/>
      <c r="E630" s="216"/>
    </row>
    <row r="631" spans="1:5" ht="15" customHeight="1" x14ac:dyDescent="0.2">
      <c r="A631" s="216"/>
      <c r="B631" s="216"/>
      <c r="C631" s="216"/>
      <c r="D631" s="216"/>
      <c r="E631" s="216"/>
    </row>
    <row r="632" spans="1:5" ht="15" customHeight="1" x14ac:dyDescent="0.2">
      <c r="A632" s="216"/>
      <c r="B632" s="216"/>
      <c r="C632" s="216"/>
      <c r="D632" s="216"/>
      <c r="E632" s="216"/>
    </row>
    <row r="633" spans="1:5" ht="15" customHeight="1" x14ac:dyDescent="0.2">
      <c r="A633" s="216"/>
      <c r="B633" s="216"/>
      <c r="C633" s="216"/>
      <c r="D633" s="216"/>
      <c r="E633" s="216"/>
    </row>
    <row r="634" spans="1:5" ht="15" customHeight="1" x14ac:dyDescent="0.2">
      <c r="A634" s="38"/>
      <c r="B634" s="153"/>
      <c r="C634" s="151"/>
      <c r="D634" s="38"/>
      <c r="E634" s="154"/>
    </row>
    <row r="635" spans="1:5" ht="15" customHeight="1" x14ac:dyDescent="0.25">
      <c r="A635" s="54" t="s">
        <v>16</v>
      </c>
      <c r="B635" s="55"/>
      <c r="C635" s="55"/>
      <c r="D635" s="53"/>
      <c r="E635" s="53"/>
    </row>
    <row r="636" spans="1:5" ht="15" customHeight="1" x14ac:dyDescent="0.2">
      <c r="A636" s="56" t="s">
        <v>104</v>
      </c>
      <c r="B636" s="55"/>
      <c r="C636" s="55"/>
      <c r="D636" s="55"/>
      <c r="E636" s="92" t="s">
        <v>105</v>
      </c>
    </row>
    <row r="637" spans="1:5" ht="15" customHeight="1" x14ac:dyDescent="0.25">
      <c r="A637" s="147"/>
      <c r="B637" s="148"/>
      <c r="C637" s="55"/>
      <c r="D637" s="58"/>
      <c r="E637" s="60"/>
    </row>
    <row r="638" spans="1:5" ht="15" customHeight="1" x14ac:dyDescent="0.25">
      <c r="A638" s="35"/>
      <c r="B638" s="42" t="s">
        <v>106</v>
      </c>
      <c r="C638" s="42" t="s">
        <v>41</v>
      </c>
      <c r="D638" s="43" t="s">
        <v>48</v>
      </c>
      <c r="E638" s="62" t="s">
        <v>43</v>
      </c>
    </row>
    <row r="639" spans="1:5" ht="15" customHeight="1" x14ac:dyDescent="0.25">
      <c r="A639" s="35"/>
      <c r="B639" s="81">
        <v>11</v>
      </c>
      <c r="C639" s="86"/>
      <c r="D639" s="65" t="s">
        <v>82</v>
      </c>
      <c r="E639" s="96">
        <v>-3117520.04</v>
      </c>
    </row>
    <row r="640" spans="1:5" ht="15" customHeight="1" x14ac:dyDescent="0.25">
      <c r="A640" s="35"/>
      <c r="B640" s="81">
        <v>11</v>
      </c>
      <c r="C640" s="86"/>
      <c r="D640" s="65" t="s">
        <v>107</v>
      </c>
      <c r="E640" s="96">
        <f>-3944500.06-3515881.9</f>
        <v>-7460381.96</v>
      </c>
    </row>
    <row r="641" spans="1:5" ht="15" customHeight="1" x14ac:dyDescent="0.25">
      <c r="A641" s="35"/>
      <c r="B641" s="81">
        <v>14</v>
      </c>
      <c r="C641" s="86"/>
      <c r="D641" s="65" t="s">
        <v>107</v>
      </c>
      <c r="E641" s="96">
        <v>10577902</v>
      </c>
    </row>
    <row r="642" spans="1:5" ht="15" customHeight="1" x14ac:dyDescent="0.25">
      <c r="A642" s="35"/>
      <c r="B642" s="45"/>
      <c r="C642" s="50" t="s">
        <v>45</v>
      </c>
      <c r="D642" s="51"/>
      <c r="E642" s="52">
        <f>SUM(E639:E641)</f>
        <v>0</v>
      </c>
    </row>
    <row r="643" spans="1:5" ht="15" customHeight="1" x14ac:dyDescent="0.2"/>
    <row r="644" spans="1:5" ht="15" customHeight="1" x14ac:dyDescent="0.2"/>
    <row r="645" spans="1:5" ht="15" customHeight="1" x14ac:dyDescent="0.25">
      <c r="A645" s="35" t="s">
        <v>141</v>
      </c>
    </row>
    <row r="646" spans="1:5" ht="15" customHeight="1" x14ac:dyDescent="0.2">
      <c r="A646" s="220" t="s">
        <v>142</v>
      </c>
      <c r="B646" s="220"/>
      <c r="C646" s="220"/>
      <c r="D646" s="220"/>
      <c r="E646" s="220"/>
    </row>
    <row r="647" spans="1:5" ht="15" customHeight="1" x14ac:dyDescent="0.2">
      <c r="A647" s="220"/>
      <c r="B647" s="220"/>
      <c r="C647" s="220"/>
      <c r="D647" s="220"/>
      <c r="E647" s="220"/>
    </row>
    <row r="648" spans="1:5" ht="15" customHeight="1" x14ac:dyDescent="0.2">
      <c r="A648" s="216" t="s">
        <v>143</v>
      </c>
      <c r="B648" s="216"/>
      <c r="C648" s="216"/>
      <c r="D648" s="216"/>
      <c r="E648" s="216"/>
    </row>
    <row r="649" spans="1:5" ht="15" customHeight="1" x14ac:dyDescent="0.2">
      <c r="A649" s="216"/>
      <c r="B649" s="216"/>
      <c r="C649" s="216"/>
      <c r="D649" s="216"/>
      <c r="E649" s="216"/>
    </row>
    <row r="650" spans="1:5" ht="15" customHeight="1" x14ac:dyDescent="0.2">
      <c r="A650" s="216"/>
      <c r="B650" s="216"/>
      <c r="C650" s="216"/>
      <c r="D650" s="216"/>
      <c r="E650" s="216"/>
    </row>
    <row r="651" spans="1:5" ht="15" customHeight="1" x14ac:dyDescent="0.2">
      <c r="A651" s="216"/>
      <c r="B651" s="216"/>
      <c r="C651" s="216"/>
      <c r="D651" s="216"/>
      <c r="E651" s="216"/>
    </row>
    <row r="652" spans="1:5" ht="15" customHeight="1" x14ac:dyDescent="0.2">
      <c r="A652" s="216"/>
      <c r="B652" s="216"/>
      <c r="C652" s="216"/>
      <c r="D652" s="216"/>
      <c r="E652" s="216"/>
    </row>
    <row r="653" spans="1:5" ht="15" customHeight="1" x14ac:dyDescent="0.2">
      <c r="A653" s="216"/>
      <c r="B653" s="216"/>
      <c r="C653" s="216"/>
      <c r="D653" s="216"/>
      <c r="E653" s="216"/>
    </row>
    <row r="654" spans="1:5" ht="15" customHeight="1" x14ac:dyDescent="0.2">
      <c r="A654" s="216"/>
      <c r="B654" s="216"/>
      <c r="C654" s="216"/>
      <c r="D654" s="216"/>
      <c r="E654" s="216"/>
    </row>
    <row r="655" spans="1:5" ht="15" customHeight="1" x14ac:dyDescent="0.2">
      <c r="A655" s="216"/>
      <c r="B655" s="216"/>
      <c r="C655" s="216"/>
      <c r="D655" s="216"/>
      <c r="E655" s="216"/>
    </row>
    <row r="656" spans="1:5" ht="15" customHeight="1" x14ac:dyDescent="0.2"/>
    <row r="657" spans="1:5" ht="15" customHeight="1" x14ac:dyDescent="0.25">
      <c r="A657" s="37" t="s">
        <v>16</v>
      </c>
      <c r="B657" s="38"/>
      <c r="C657" s="38"/>
      <c r="D657" s="38"/>
      <c r="E657" s="53"/>
    </row>
    <row r="658" spans="1:5" ht="15" customHeight="1" x14ac:dyDescent="0.2">
      <c r="A658" s="39" t="s">
        <v>90</v>
      </c>
      <c r="B658" s="109"/>
      <c r="C658" s="109"/>
      <c r="D658" s="109"/>
      <c r="E658" s="53" t="s">
        <v>91</v>
      </c>
    </row>
    <row r="659" spans="1:5" ht="15" customHeight="1" x14ac:dyDescent="0.2"/>
    <row r="660" spans="1:5" ht="15" customHeight="1" x14ac:dyDescent="0.2">
      <c r="B660" s="62" t="s">
        <v>40</v>
      </c>
      <c r="C660" s="42" t="s">
        <v>41</v>
      </c>
      <c r="D660" s="84" t="s">
        <v>42</v>
      </c>
      <c r="E660" s="44" t="s">
        <v>43</v>
      </c>
    </row>
    <row r="661" spans="1:5" ht="15" customHeight="1" x14ac:dyDescent="0.2">
      <c r="B661" s="81">
        <v>300</v>
      </c>
      <c r="C661" s="86"/>
      <c r="D661" s="75" t="s">
        <v>93</v>
      </c>
      <c r="E661" s="96">
        <f>-1266-4798-13858-7377-21616-15181-20483-300</f>
        <v>-84879</v>
      </c>
    </row>
    <row r="662" spans="1:5" ht="15" customHeight="1" x14ac:dyDescent="0.2">
      <c r="B662" s="81">
        <v>301</v>
      </c>
      <c r="C662" s="86"/>
      <c r="D662" s="75" t="s">
        <v>93</v>
      </c>
      <c r="E662" s="96">
        <f>1266+4798+13858+7377+21616+15181+20483+300</f>
        <v>84879</v>
      </c>
    </row>
    <row r="663" spans="1:5" ht="15" customHeight="1" x14ac:dyDescent="0.2">
      <c r="B663" s="145"/>
      <c r="C663" s="50" t="s">
        <v>45</v>
      </c>
      <c r="D663" s="88"/>
      <c r="E663" s="89">
        <f>SUM(E661:E662)</f>
        <v>0</v>
      </c>
    </row>
    <row r="664" spans="1:5" ht="15" customHeight="1" x14ac:dyDescent="0.2"/>
    <row r="665" spans="1:5" ht="15" customHeight="1" x14ac:dyDescent="0.2"/>
    <row r="666" spans="1:5" ht="15" customHeight="1" x14ac:dyDescent="0.25">
      <c r="A666" s="35" t="s">
        <v>144</v>
      </c>
    </row>
    <row r="667" spans="1:5" ht="15" customHeight="1" x14ac:dyDescent="0.2">
      <c r="A667" s="220" t="s">
        <v>142</v>
      </c>
      <c r="B667" s="220"/>
      <c r="C667" s="220"/>
      <c r="D667" s="220"/>
      <c r="E667" s="220"/>
    </row>
    <row r="668" spans="1:5" ht="15" customHeight="1" x14ac:dyDescent="0.2">
      <c r="A668" s="220"/>
      <c r="B668" s="220"/>
      <c r="C668" s="220"/>
      <c r="D668" s="220"/>
      <c r="E668" s="220"/>
    </row>
    <row r="669" spans="1:5" ht="15" customHeight="1" x14ac:dyDescent="0.2">
      <c r="A669" s="216" t="s">
        <v>145</v>
      </c>
      <c r="B669" s="216"/>
      <c r="C669" s="216"/>
      <c r="D669" s="216"/>
      <c r="E669" s="216"/>
    </row>
    <row r="670" spans="1:5" ht="15" customHeight="1" x14ac:dyDescent="0.2">
      <c r="A670" s="216"/>
      <c r="B670" s="216"/>
      <c r="C670" s="216"/>
      <c r="D670" s="216"/>
      <c r="E670" s="216"/>
    </row>
    <row r="671" spans="1:5" ht="15" customHeight="1" x14ac:dyDescent="0.2">
      <c r="A671" s="216"/>
      <c r="B671" s="216"/>
      <c r="C671" s="216"/>
      <c r="D671" s="216"/>
      <c r="E671" s="216"/>
    </row>
    <row r="672" spans="1:5" ht="15" customHeight="1" x14ac:dyDescent="0.2">
      <c r="A672" s="216"/>
      <c r="B672" s="216"/>
      <c r="C672" s="216"/>
      <c r="D672" s="216"/>
      <c r="E672" s="216"/>
    </row>
    <row r="673" spans="1:5" ht="15" customHeight="1" x14ac:dyDescent="0.2">
      <c r="A673" s="216"/>
      <c r="B673" s="216"/>
      <c r="C673" s="216"/>
      <c r="D673" s="216"/>
      <c r="E673" s="216"/>
    </row>
    <row r="674" spans="1:5" ht="15" customHeight="1" x14ac:dyDescent="0.2">
      <c r="A674" s="216"/>
      <c r="B674" s="216"/>
      <c r="C674" s="216"/>
      <c r="D674" s="216"/>
      <c r="E674" s="216"/>
    </row>
    <row r="675" spans="1:5" ht="15" customHeight="1" x14ac:dyDescent="0.2">
      <c r="A675" s="216"/>
      <c r="B675" s="216"/>
      <c r="C675" s="216"/>
      <c r="D675" s="216"/>
      <c r="E675" s="216"/>
    </row>
    <row r="676" spans="1:5" ht="15" customHeight="1" x14ac:dyDescent="0.2">
      <c r="A676" s="216"/>
      <c r="B676" s="216"/>
      <c r="C676" s="216"/>
      <c r="D676" s="216"/>
      <c r="E676" s="216"/>
    </row>
    <row r="677" spans="1:5" ht="15" customHeight="1" x14ac:dyDescent="0.2"/>
    <row r="678" spans="1:5" ht="15" customHeight="1" x14ac:dyDescent="0.25">
      <c r="A678" s="37" t="s">
        <v>16</v>
      </c>
      <c r="B678" s="38"/>
      <c r="C678" s="38"/>
      <c r="D678" s="38"/>
      <c r="E678" s="53"/>
    </row>
    <row r="679" spans="1:5" ht="15" customHeight="1" x14ac:dyDescent="0.2">
      <c r="A679" s="39" t="s">
        <v>90</v>
      </c>
      <c r="B679" s="109"/>
      <c r="C679" s="109"/>
      <c r="D679" s="109"/>
      <c r="E679" s="53" t="s">
        <v>91</v>
      </c>
    </row>
    <row r="680" spans="1:5" ht="15" customHeight="1" x14ac:dyDescent="0.2"/>
    <row r="681" spans="1:5" ht="15" customHeight="1" x14ac:dyDescent="0.2">
      <c r="B681" s="62" t="s">
        <v>40</v>
      </c>
      <c r="C681" s="42" t="s">
        <v>41</v>
      </c>
      <c r="D681" s="84" t="s">
        <v>42</v>
      </c>
      <c r="E681" s="44" t="s">
        <v>43</v>
      </c>
    </row>
    <row r="682" spans="1:5" ht="15" customHeight="1" x14ac:dyDescent="0.2">
      <c r="B682" s="81">
        <v>11</v>
      </c>
      <c r="C682" s="86"/>
      <c r="D682" s="75" t="s">
        <v>111</v>
      </c>
      <c r="E682" s="96">
        <v>-19907.96</v>
      </c>
    </row>
    <row r="683" spans="1:5" ht="15" customHeight="1" x14ac:dyDescent="0.2">
      <c r="B683" s="81">
        <v>11</v>
      </c>
      <c r="C683" s="86"/>
      <c r="D683" s="75" t="s">
        <v>93</v>
      </c>
      <c r="E683" s="96">
        <v>19907.96</v>
      </c>
    </row>
    <row r="684" spans="1:5" ht="15" customHeight="1" x14ac:dyDescent="0.2">
      <c r="B684" s="145"/>
      <c r="C684" s="50" t="s">
        <v>45</v>
      </c>
      <c r="D684" s="88"/>
      <c r="E684" s="89">
        <f>SUM(E682:E683)</f>
        <v>0</v>
      </c>
    </row>
    <row r="685" spans="1:5" ht="15" customHeight="1" x14ac:dyDescent="0.2"/>
    <row r="686" spans="1:5" ht="15" customHeight="1" x14ac:dyDescent="0.2"/>
    <row r="687" spans="1:5" ht="15" customHeight="1" x14ac:dyDescent="0.25">
      <c r="A687" s="35" t="s">
        <v>146</v>
      </c>
    </row>
    <row r="688" spans="1:5" ht="15" customHeight="1" x14ac:dyDescent="0.2">
      <c r="A688" s="220" t="s">
        <v>142</v>
      </c>
      <c r="B688" s="220"/>
      <c r="C688" s="220"/>
      <c r="D688" s="220"/>
      <c r="E688" s="220"/>
    </row>
    <row r="689" spans="1:5" ht="15" customHeight="1" x14ac:dyDescent="0.2">
      <c r="A689" s="220"/>
      <c r="B689" s="220"/>
      <c r="C689" s="220"/>
      <c r="D689" s="220"/>
      <c r="E689" s="220"/>
    </row>
    <row r="690" spans="1:5" ht="15" customHeight="1" x14ac:dyDescent="0.2">
      <c r="A690" s="216" t="s">
        <v>147</v>
      </c>
      <c r="B690" s="216"/>
      <c r="C690" s="216"/>
      <c r="D690" s="216"/>
      <c r="E690" s="216"/>
    </row>
    <row r="691" spans="1:5" ht="15" customHeight="1" x14ac:dyDescent="0.2">
      <c r="A691" s="216"/>
      <c r="B691" s="216"/>
      <c r="C691" s="216"/>
      <c r="D691" s="216"/>
      <c r="E691" s="216"/>
    </row>
    <row r="692" spans="1:5" ht="15" customHeight="1" x14ac:dyDescent="0.2">
      <c r="A692" s="216"/>
      <c r="B692" s="216"/>
      <c r="C692" s="216"/>
      <c r="D692" s="216"/>
      <c r="E692" s="216"/>
    </row>
    <row r="693" spans="1:5" ht="15" customHeight="1" x14ac:dyDescent="0.2">
      <c r="A693" s="216"/>
      <c r="B693" s="216"/>
      <c r="C693" s="216"/>
      <c r="D693" s="216"/>
      <c r="E693" s="216"/>
    </row>
    <row r="694" spans="1:5" ht="15" customHeight="1" x14ac:dyDescent="0.2">
      <c r="A694" s="216"/>
      <c r="B694" s="216"/>
      <c r="C694" s="216"/>
      <c r="D694" s="216"/>
      <c r="E694" s="216"/>
    </row>
    <row r="695" spans="1:5" ht="15" customHeight="1" x14ac:dyDescent="0.2">
      <c r="A695" s="216"/>
      <c r="B695" s="216"/>
      <c r="C695" s="216"/>
      <c r="D695" s="216"/>
      <c r="E695" s="216"/>
    </row>
    <row r="696" spans="1:5" ht="15" customHeight="1" x14ac:dyDescent="0.2">
      <c r="A696" s="216"/>
      <c r="B696" s="216"/>
      <c r="C696" s="216"/>
      <c r="D696" s="216"/>
      <c r="E696" s="216"/>
    </row>
    <row r="697" spans="1:5" ht="15" customHeight="1" x14ac:dyDescent="0.2"/>
    <row r="698" spans="1:5" ht="15" customHeight="1" x14ac:dyDescent="0.25">
      <c r="A698" s="37" t="s">
        <v>16</v>
      </c>
      <c r="B698" s="38"/>
      <c r="C698" s="38"/>
      <c r="D698" s="38"/>
      <c r="E698" s="53"/>
    </row>
    <row r="699" spans="1:5" ht="15" customHeight="1" x14ac:dyDescent="0.2">
      <c r="A699" s="39" t="s">
        <v>90</v>
      </c>
      <c r="B699" s="109"/>
      <c r="C699" s="109"/>
      <c r="D699" s="109"/>
      <c r="E699" s="53" t="s">
        <v>91</v>
      </c>
    </row>
    <row r="700" spans="1:5" ht="15" customHeight="1" x14ac:dyDescent="0.2"/>
    <row r="701" spans="1:5" ht="15" customHeight="1" x14ac:dyDescent="0.2">
      <c r="B701" s="62" t="s">
        <v>40</v>
      </c>
      <c r="C701" s="42" t="s">
        <v>41</v>
      </c>
      <c r="D701" s="84" t="s">
        <v>42</v>
      </c>
      <c r="E701" s="44" t="s">
        <v>43</v>
      </c>
    </row>
    <row r="702" spans="1:5" ht="15" customHeight="1" x14ac:dyDescent="0.2">
      <c r="B702" s="81">
        <v>307</v>
      </c>
      <c r="C702" s="86"/>
      <c r="D702" s="75" t="s">
        <v>93</v>
      </c>
      <c r="E702" s="96">
        <v>-516</v>
      </c>
    </row>
    <row r="703" spans="1:5" ht="15" customHeight="1" x14ac:dyDescent="0.2">
      <c r="B703" s="145"/>
      <c r="C703" s="50" t="s">
        <v>45</v>
      </c>
      <c r="D703" s="88"/>
      <c r="E703" s="89">
        <f>SUM(E702:E702)</f>
        <v>-516</v>
      </c>
    </row>
    <row r="704" spans="1:5" ht="15" customHeight="1" x14ac:dyDescent="0.2"/>
    <row r="705" spans="1:5" ht="15" customHeight="1" x14ac:dyDescent="0.2">
      <c r="C705" s="42" t="s">
        <v>41</v>
      </c>
      <c r="D705" s="43" t="s">
        <v>48</v>
      </c>
      <c r="E705" s="62" t="s">
        <v>43</v>
      </c>
    </row>
    <row r="706" spans="1:5" ht="15" customHeight="1" x14ac:dyDescent="0.2">
      <c r="C706" s="64">
        <v>6409</v>
      </c>
      <c r="D706" s="65" t="s">
        <v>94</v>
      </c>
      <c r="E706" s="48">
        <v>516</v>
      </c>
    </row>
    <row r="707" spans="1:5" ht="15" customHeight="1" x14ac:dyDescent="0.2">
      <c r="C707" s="50" t="s">
        <v>45</v>
      </c>
      <c r="D707" s="51"/>
      <c r="E707" s="52">
        <f>SUM(E706:E706)</f>
        <v>516</v>
      </c>
    </row>
    <row r="708" spans="1:5" ht="15" customHeight="1" x14ac:dyDescent="0.2"/>
    <row r="709" spans="1:5" ht="15" customHeight="1" x14ac:dyDescent="0.2"/>
    <row r="710" spans="1:5" ht="15" customHeight="1" x14ac:dyDescent="0.25">
      <c r="A710" s="35" t="s">
        <v>148</v>
      </c>
    </row>
    <row r="711" spans="1:5" ht="15" customHeight="1" x14ac:dyDescent="0.2">
      <c r="A711" s="220" t="s">
        <v>142</v>
      </c>
      <c r="B711" s="220"/>
      <c r="C711" s="220"/>
      <c r="D711" s="220"/>
      <c r="E711" s="220"/>
    </row>
    <row r="712" spans="1:5" ht="15" customHeight="1" x14ac:dyDescent="0.2">
      <c r="A712" s="220"/>
      <c r="B712" s="220"/>
      <c r="C712" s="220"/>
      <c r="D712" s="220"/>
      <c r="E712" s="220"/>
    </row>
    <row r="713" spans="1:5" ht="15" customHeight="1" x14ac:dyDescent="0.2">
      <c r="A713" s="216" t="s">
        <v>149</v>
      </c>
      <c r="B713" s="216"/>
      <c r="C713" s="216"/>
      <c r="D713" s="216"/>
      <c r="E713" s="216"/>
    </row>
    <row r="714" spans="1:5" ht="15" customHeight="1" x14ac:dyDescent="0.2">
      <c r="A714" s="216"/>
      <c r="B714" s="216"/>
      <c r="C714" s="216"/>
      <c r="D714" s="216"/>
      <c r="E714" s="216"/>
    </row>
    <row r="715" spans="1:5" ht="15" customHeight="1" x14ac:dyDescent="0.2">
      <c r="A715" s="216"/>
      <c r="B715" s="216"/>
      <c r="C715" s="216"/>
      <c r="D715" s="216"/>
      <c r="E715" s="216"/>
    </row>
    <row r="716" spans="1:5" ht="15" customHeight="1" x14ac:dyDescent="0.2">
      <c r="A716" s="216"/>
      <c r="B716" s="216"/>
      <c r="C716" s="216"/>
      <c r="D716" s="216"/>
      <c r="E716" s="216"/>
    </row>
    <row r="717" spans="1:5" ht="15" customHeight="1" x14ac:dyDescent="0.2">
      <c r="A717" s="216"/>
      <c r="B717" s="216"/>
      <c r="C717" s="216"/>
      <c r="D717" s="216"/>
      <c r="E717" s="216"/>
    </row>
    <row r="718" spans="1:5" ht="15" customHeight="1" x14ac:dyDescent="0.2">
      <c r="A718" s="216"/>
      <c r="B718" s="216"/>
      <c r="C718" s="216"/>
      <c r="D718" s="216"/>
      <c r="E718" s="216"/>
    </row>
    <row r="719" spans="1:5" ht="15" customHeight="1" x14ac:dyDescent="0.2">
      <c r="A719" s="216"/>
      <c r="B719" s="216"/>
      <c r="C719" s="216"/>
      <c r="D719" s="216"/>
      <c r="E719" s="216"/>
    </row>
    <row r="720" spans="1:5" ht="15" customHeight="1" x14ac:dyDescent="0.2">
      <c r="A720" s="216"/>
      <c r="B720" s="216"/>
      <c r="C720" s="216"/>
      <c r="D720" s="216"/>
      <c r="E720" s="216"/>
    </row>
    <row r="721" spans="1:5" ht="15" customHeight="1" x14ac:dyDescent="0.2">
      <c r="A721" s="216"/>
      <c r="B721" s="216"/>
      <c r="C721" s="216"/>
      <c r="D721" s="216"/>
      <c r="E721" s="216"/>
    </row>
    <row r="722" spans="1:5" ht="15" customHeight="1" x14ac:dyDescent="0.2">
      <c r="A722" s="146"/>
      <c r="B722" s="146"/>
      <c r="C722" s="146"/>
      <c r="D722" s="146"/>
      <c r="E722" s="146"/>
    </row>
    <row r="723" spans="1:5" ht="15" customHeight="1" x14ac:dyDescent="0.2">
      <c r="A723" s="146"/>
      <c r="B723" s="146"/>
      <c r="C723" s="146"/>
      <c r="D723" s="146"/>
      <c r="E723" s="146"/>
    </row>
    <row r="724" spans="1:5" ht="15" customHeight="1" x14ac:dyDescent="0.2">
      <c r="A724" s="146"/>
      <c r="B724" s="146"/>
      <c r="C724" s="146"/>
      <c r="D724" s="146"/>
      <c r="E724" s="146"/>
    </row>
    <row r="725" spans="1:5" ht="15" customHeight="1" x14ac:dyDescent="0.2">
      <c r="A725" s="146"/>
      <c r="B725" s="146"/>
      <c r="C725" s="146"/>
      <c r="D725" s="146"/>
      <c r="E725" s="146"/>
    </row>
    <row r="726" spans="1:5" ht="15" customHeight="1" x14ac:dyDescent="0.2">
      <c r="A726" s="146"/>
      <c r="B726" s="146"/>
      <c r="C726" s="146"/>
      <c r="D726" s="146"/>
      <c r="E726" s="146"/>
    </row>
    <row r="727" spans="1:5" ht="15" customHeight="1" x14ac:dyDescent="0.2">
      <c r="A727" s="146"/>
      <c r="B727" s="146"/>
      <c r="C727" s="146"/>
      <c r="D727" s="146"/>
      <c r="E727" s="146"/>
    </row>
    <row r="728" spans="1:5" ht="15" customHeight="1" x14ac:dyDescent="0.2">
      <c r="A728" s="146"/>
      <c r="B728" s="146"/>
      <c r="C728" s="146"/>
      <c r="D728" s="146"/>
      <c r="E728" s="146"/>
    </row>
    <row r="729" spans="1:5" ht="15" customHeight="1" x14ac:dyDescent="0.2">
      <c r="A729" s="146"/>
      <c r="B729" s="146"/>
      <c r="C729" s="146"/>
      <c r="D729" s="146"/>
      <c r="E729" s="146"/>
    </row>
    <row r="730" spans="1:5" ht="15" customHeight="1" x14ac:dyDescent="0.25">
      <c r="A730" s="37" t="s">
        <v>16</v>
      </c>
      <c r="B730" s="38"/>
      <c r="C730" s="38"/>
      <c r="D730" s="38"/>
      <c r="E730" s="53"/>
    </row>
    <row r="731" spans="1:5" ht="15" customHeight="1" x14ac:dyDescent="0.2">
      <c r="A731" s="39" t="s">
        <v>90</v>
      </c>
      <c r="B731" s="109"/>
      <c r="C731" s="109"/>
      <c r="D731" s="109"/>
      <c r="E731" s="53" t="s">
        <v>91</v>
      </c>
    </row>
    <row r="732" spans="1:5" ht="15" customHeight="1" x14ac:dyDescent="0.2"/>
    <row r="733" spans="1:5" ht="15" customHeight="1" x14ac:dyDescent="0.2">
      <c r="B733" s="62" t="s">
        <v>40</v>
      </c>
      <c r="C733" s="42" t="s">
        <v>41</v>
      </c>
      <c r="D733" s="84" t="s">
        <v>42</v>
      </c>
      <c r="E733" s="44" t="s">
        <v>43</v>
      </c>
    </row>
    <row r="734" spans="1:5" ht="15" customHeight="1" x14ac:dyDescent="0.2">
      <c r="B734" s="81">
        <v>307</v>
      </c>
      <c r="C734" s="86"/>
      <c r="D734" s="75" t="s">
        <v>93</v>
      </c>
      <c r="E734" s="96">
        <v>-124916.04</v>
      </c>
    </row>
    <row r="735" spans="1:5" ht="15" customHeight="1" x14ac:dyDescent="0.2">
      <c r="B735" s="81">
        <v>303</v>
      </c>
      <c r="C735" s="86"/>
      <c r="D735" s="75" t="s">
        <v>93</v>
      </c>
      <c r="E735" s="96">
        <f>17443.31+15278.78+11723.97+14237.52+60000+6232.46</f>
        <v>124916.04000000001</v>
      </c>
    </row>
    <row r="736" spans="1:5" ht="15" customHeight="1" x14ac:dyDescent="0.2">
      <c r="B736" s="145"/>
      <c r="C736" s="50" t="s">
        <v>45</v>
      </c>
      <c r="D736" s="88"/>
      <c r="E736" s="89">
        <f>SUM(E734:E735)</f>
        <v>0</v>
      </c>
    </row>
    <row r="737" spans="1:5" ht="15" customHeight="1" x14ac:dyDescent="0.2"/>
    <row r="738" spans="1:5" ht="15" customHeight="1" x14ac:dyDescent="0.2"/>
    <row r="739" spans="1:5" ht="15" customHeight="1" x14ac:dyDescent="0.25">
      <c r="A739" s="35" t="s">
        <v>150</v>
      </c>
    </row>
    <row r="740" spans="1:5" ht="15" customHeight="1" x14ac:dyDescent="0.2">
      <c r="A740" s="220" t="s">
        <v>142</v>
      </c>
      <c r="B740" s="220"/>
      <c r="C740" s="220"/>
      <c r="D740" s="220"/>
      <c r="E740" s="220"/>
    </row>
    <row r="741" spans="1:5" ht="15" customHeight="1" x14ac:dyDescent="0.2">
      <c r="A741" s="220"/>
      <c r="B741" s="220"/>
      <c r="C741" s="220"/>
      <c r="D741" s="220"/>
      <c r="E741" s="220"/>
    </row>
    <row r="742" spans="1:5" ht="15" customHeight="1" x14ac:dyDescent="0.2">
      <c r="A742" s="216" t="s">
        <v>151</v>
      </c>
      <c r="B742" s="216"/>
      <c r="C742" s="216"/>
      <c r="D742" s="216"/>
      <c r="E742" s="216"/>
    </row>
    <row r="743" spans="1:5" ht="15" customHeight="1" x14ac:dyDescent="0.2">
      <c r="A743" s="216"/>
      <c r="B743" s="216"/>
      <c r="C743" s="216"/>
      <c r="D743" s="216"/>
      <c r="E743" s="216"/>
    </row>
    <row r="744" spans="1:5" ht="15" customHeight="1" x14ac:dyDescent="0.2">
      <c r="A744" s="216"/>
      <c r="B744" s="216"/>
      <c r="C744" s="216"/>
      <c r="D744" s="216"/>
      <c r="E744" s="216"/>
    </row>
    <row r="745" spans="1:5" ht="15" customHeight="1" x14ac:dyDescent="0.2">
      <c r="A745" s="216"/>
      <c r="B745" s="216"/>
      <c r="C745" s="216"/>
      <c r="D745" s="216"/>
      <c r="E745" s="216"/>
    </row>
    <row r="746" spans="1:5" ht="15" customHeight="1" x14ac:dyDescent="0.2">
      <c r="A746" s="216"/>
      <c r="B746" s="216"/>
      <c r="C746" s="216"/>
      <c r="D746" s="216"/>
      <c r="E746" s="216"/>
    </row>
    <row r="747" spans="1:5" ht="15" customHeight="1" x14ac:dyDescent="0.2">
      <c r="A747" s="216"/>
      <c r="B747" s="216"/>
      <c r="C747" s="216"/>
      <c r="D747" s="216"/>
      <c r="E747" s="216"/>
    </row>
    <row r="748" spans="1:5" ht="15" customHeight="1" x14ac:dyDescent="0.2">
      <c r="A748" s="216"/>
      <c r="B748" s="216"/>
      <c r="C748" s="216"/>
      <c r="D748" s="216"/>
      <c r="E748" s="216"/>
    </row>
    <row r="749" spans="1:5" ht="15" customHeight="1" x14ac:dyDescent="0.2">
      <c r="A749" s="216"/>
      <c r="B749" s="216"/>
      <c r="C749" s="216"/>
      <c r="D749" s="216"/>
      <c r="E749" s="216"/>
    </row>
    <row r="750" spans="1:5" ht="15" customHeight="1" x14ac:dyDescent="0.25">
      <c r="A750" s="35"/>
    </row>
    <row r="751" spans="1:5" ht="15" customHeight="1" x14ac:dyDescent="0.25">
      <c r="A751" s="37" t="s">
        <v>16</v>
      </c>
      <c r="B751" s="38"/>
      <c r="C751" s="38"/>
      <c r="D751" s="38"/>
      <c r="E751" s="53"/>
    </row>
    <row r="752" spans="1:5" ht="15" customHeight="1" x14ac:dyDescent="0.2">
      <c r="A752" s="39" t="s">
        <v>90</v>
      </c>
      <c r="B752" s="109"/>
      <c r="C752" s="109"/>
      <c r="D752" s="109"/>
      <c r="E752" s="53" t="s">
        <v>91</v>
      </c>
    </row>
    <row r="753" spans="1:5" ht="15" customHeight="1" x14ac:dyDescent="0.2">
      <c r="A753" s="39"/>
      <c r="B753" s="53"/>
      <c r="C753" s="38"/>
      <c r="D753" s="38"/>
      <c r="E753" s="41"/>
    </row>
    <row r="754" spans="1:5" ht="15" customHeight="1" x14ac:dyDescent="0.2">
      <c r="A754" s="110"/>
      <c r="B754" s="62" t="s">
        <v>40</v>
      </c>
      <c r="C754" s="42" t="s">
        <v>41</v>
      </c>
      <c r="D754" s="84" t="s">
        <v>42</v>
      </c>
      <c r="E754" s="44" t="s">
        <v>43</v>
      </c>
    </row>
    <row r="755" spans="1:5" ht="15" customHeight="1" x14ac:dyDescent="0.2">
      <c r="A755" s="110"/>
      <c r="B755" s="81">
        <v>307</v>
      </c>
      <c r="C755" s="86"/>
      <c r="D755" s="65" t="s">
        <v>93</v>
      </c>
      <c r="E755" s="123">
        <v>-6066.21</v>
      </c>
    </row>
    <row r="756" spans="1:5" ht="15" customHeight="1" x14ac:dyDescent="0.2">
      <c r="A756" s="110"/>
      <c r="B756" s="81">
        <v>880</v>
      </c>
      <c r="C756" s="86"/>
      <c r="D756" s="75" t="s">
        <v>93</v>
      </c>
      <c r="E756" s="123">
        <v>6066.21</v>
      </c>
    </row>
    <row r="757" spans="1:5" ht="15" customHeight="1" x14ac:dyDescent="0.2">
      <c r="A757" s="124"/>
      <c r="B757" s="145"/>
      <c r="C757" s="50" t="s">
        <v>45</v>
      </c>
      <c r="D757" s="88"/>
      <c r="E757" s="89">
        <f>SUM(E755:E756)</f>
        <v>0</v>
      </c>
    </row>
    <row r="758" spans="1:5" ht="15" customHeight="1" x14ac:dyDescent="0.2"/>
    <row r="759" spans="1:5" ht="15" customHeight="1" x14ac:dyDescent="0.2"/>
    <row r="760" spans="1:5" ht="15" customHeight="1" x14ac:dyDescent="0.25">
      <c r="A760" s="35" t="s">
        <v>152</v>
      </c>
    </row>
    <row r="761" spans="1:5" ht="15" customHeight="1" x14ac:dyDescent="0.2">
      <c r="A761" s="219" t="s">
        <v>35</v>
      </c>
      <c r="B761" s="219"/>
      <c r="C761" s="219"/>
      <c r="D761" s="219"/>
      <c r="E761" s="219"/>
    </row>
    <row r="762" spans="1:5" ht="15" customHeight="1" x14ac:dyDescent="0.2">
      <c r="A762" s="216" t="s">
        <v>153</v>
      </c>
      <c r="B762" s="216"/>
      <c r="C762" s="216"/>
      <c r="D762" s="216"/>
      <c r="E762" s="216"/>
    </row>
    <row r="763" spans="1:5" ht="15" customHeight="1" x14ac:dyDescent="0.2">
      <c r="A763" s="216"/>
      <c r="B763" s="216"/>
      <c r="C763" s="216"/>
      <c r="D763" s="216"/>
      <c r="E763" s="216"/>
    </row>
    <row r="764" spans="1:5" ht="15" customHeight="1" x14ac:dyDescent="0.2">
      <c r="A764" s="216"/>
      <c r="B764" s="216"/>
      <c r="C764" s="216"/>
      <c r="D764" s="216"/>
      <c r="E764" s="216"/>
    </row>
    <row r="765" spans="1:5" ht="15" customHeight="1" x14ac:dyDescent="0.2">
      <c r="A765" s="216"/>
      <c r="B765" s="216"/>
      <c r="C765" s="216"/>
      <c r="D765" s="216"/>
      <c r="E765" s="216"/>
    </row>
    <row r="766" spans="1:5" ht="15" customHeight="1" x14ac:dyDescent="0.2">
      <c r="A766" s="216"/>
      <c r="B766" s="216"/>
      <c r="C766" s="216"/>
      <c r="D766" s="216"/>
      <c r="E766" s="216"/>
    </row>
    <row r="767" spans="1:5" ht="15" customHeight="1" x14ac:dyDescent="0.2">
      <c r="A767" s="216"/>
      <c r="B767" s="216"/>
      <c r="C767" s="216"/>
      <c r="D767" s="216"/>
      <c r="E767" s="216"/>
    </row>
    <row r="768" spans="1:5" ht="15" customHeight="1" x14ac:dyDescent="0.2">
      <c r="A768" s="216"/>
      <c r="B768" s="216"/>
      <c r="C768" s="216"/>
      <c r="D768" s="216"/>
      <c r="E768" s="216"/>
    </row>
    <row r="769" spans="1:5" ht="15" customHeight="1" x14ac:dyDescent="0.2">
      <c r="A769" s="53" t="s">
        <v>97</v>
      </c>
    </row>
    <row r="770" spans="1:5" ht="15" customHeight="1" x14ac:dyDescent="0.25">
      <c r="A770" s="37" t="s">
        <v>1</v>
      </c>
      <c r="B770" s="38"/>
      <c r="C770" s="38"/>
      <c r="D770" s="38"/>
      <c r="E770" s="38"/>
    </row>
    <row r="771" spans="1:5" ht="15" customHeight="1" x14ac:dyDescent="0.2">
      <c r="A771" s="39" t="s">
        <v>38</v>
      </c>
      <c r="B771" s="38"/>
      <c r="C771" s="38"/>
      <c r="D771" s="38"/>
      <c r="E771" s="40" t="s">
        <v>39</v>
      </c>
    </row>
    <row r="772" spans="1:5" ht="15" customHeight="1" x14ac:dyDescent="0.25">
      <c r="A772" s="53"/>
      <c r="B772" s="37"/>
      <c r="C772" s="38"/>
      <c r="D772" s="38"/>
      <c r="E772" s="41"/>
    </row>
    <row r="773" spans="1:5" ht="15" customHeight="1" x14ac:dyDescent="0.2">
      <c r="B773" s="61"/>
      <c r="C773" s="42" t="s">
        <v>41</v>
      </c>
      <c r="D773" s="43" t="s">
        <v>42</v>
      </c>
      <c r="E773" s="44" t="s">
        <v>43</v>
      </c>
    </row>
    <row r="774" spans="1:5" ht="15" customHeight="1" x14ac:dyDescent="0.2">
      <c r="B774" s="138"/>
      <c r="C774" s="143">
        <v>6172</v>
      </c>
      <c r="D774" s="65" t="s">
        <v>98</v>
      </c>
      <c r="E774" s="123">
        <v>525235</v>
      </c>
    </row>
    <row r="775" spans="1:5" ht="15" customHeight="1" x14ac:dyDescent="0.2">
      <c r="B775" s="138"/>
      <c r="C775" s="50" t="s">
        <v>45</v>
      </c>
      <c r="D775" s="51"/>
      <c r="E775" s="52">
        <f>SUM(E774:E774)</f>
        <v>525235</v>
      </c>
    </row>
    <row r="776" spans="1:5" ht="15" customHeight="1" x14ac:dyDescent="0.2"/>
    <row r="777" spans="1:5" ht="15" customHeight="1" x14ac:dyDescent="0.2"/>
    <row r="778" spans="1:5" ht="15" customHeight="1" x14ac:dyDescent="0.2"/>
    <row r="779" spans="1:5" ht="15" customHeight="1" x14ac:dyDescent="0.2"/>
    <row r="780" spans="1:5" ht="15" customHeight="1" x14ac:dyDescent="0.2"/>
    <row r="781" spans="1:5" ht="15" customHeight="1" x14ac:dyDescent="0.2"/>
    <row r="782" spans="1:5" ht="15" customHeight="1" x14ac:dyDescent="0.25">
      <c r="A782" s="37" t="s">
        <v>16</v>
      </c>
      <c r="B782" s="38"/>
      <c r="C782" s="38"/>
      <c r="D782" s="38"/>
      <c r="E782" s="38"/>
    </row>
    <row r="783" spans="1:5" ht="15" customHeight="1" x14ac:dyDescent="0.2">
      <c r="A783" s="39" t="s">
        <v>90</v>
      </c>
      <c r="B783" s="109"/>
      <c r="C783" s="109"/>
      <c r="D783" s="109"/>
      <c r="E783" s="53" t="s">
        <v>91</v>
      </c>
    </row>
    <row r="784" spans="1:5" ht="15" customHeight="1" x14ac:dyDescent="0.25">
      <c r="A784" s="37"/>
      <c r="B784" s="53"/>
      <c r="C784" s="38"/>
      <c r="D784" s="38"/>
      <c r="E784" s="41"/>
    </row>
    <row r="785" spans="1:5" ht="15" customHeight="1" x14ac:dyDescent="0.2">
      <c r="A785" s="110"/>
      <c r="B785" s="62" t="s">
        <v>40</v>
      </c>
      <c r="C785" s="42" t="s">
        <v>41</v>
      </c>
      <c r="D785" s="84" t="s">
        <v>42</v>
      </c>
      <c r="E785" s="44" t="s">
        <v>43</v>
      </c>
    </row>
    <row r="786" spans="1:5" ht="15" customHeight="1" x14ac:dyDescent="0.2">
      <c r="A786" s="138"/>
      <c r="B786" s="144">
        <v>305</v>
      </c>
      <c r="C786" s="86"/>
      <c r="D786" s="75" t="s">
        <v>93</v>
      </c>
      <c r="E786" s="123">
        <v>525235</v>
      </c>
    </row>
    <row r="787" spans="1:5" ht="15" customHeight="1" x14ac:dyDescent="0.2">
      <c r="A787" s="141"/>
      <c r="B787" s="145"/>
      <c r="C787" s="50" t="s">
        <v>45</v>
      </c>
      <c r="D787" s="88"/>
      <c r="E787" s="89">
        <f>SUM(E786:E786)</f>
        <v>525235</v>
      </c>
    </row>
    <row r="788" spans="1:5" ht="15" customHeight="1" x14ac:dyDescent="0.2"/>
    <row r="789" spans="1:5" ht="15" customHeight="1" x14ac:dyDescent="0.2"/>
    <row r="790" spans="1:5" ht="15" customHeight="1" x14ac:dyDescent="0.25">
      <c r="A790" s="35" t="s">
        <v>154</v>
      </c>
    </row>
    <row r="791" spans="1:5" ht="15" customHeight="1" x14ac:dyDescent="0.2">
      <c r="A791" s="220" t="s">
        <v>109</v>
      </c>
      <c r="B791" s="220"/>
      <c r="C791" s="220"/>
      <c r="D791" s="220"/>
      <c r="E791" s="220"/>
    </row>
    <row r="792" spans="1:5" ht="15" customHeight="1" x14ac:dyDescent="0.2">
      <c r="A792" s="220"/>
      <c r="B792" s="220"/>
      <c r="C792" s="220"/>
      <c r="D792" s="220"/>
      <c r="E792" s="220"/>
    </row>
    <row r="793" spans="1:5" ht="15" customHeight="1" x14ac:dyDescent="0.2">
      <c r="A793" s="216" t="s">
        <v>155</v>
      </c>
      <c r="B793" s="216"/>
      <c r="C793" s="216"/>
      <c r="D793" s="216"/>
      <c r="E793" s="216"/>
    </row>
    <row r="794" spans="1:5" ht="15" customHeight="1" x14ac:dyDescent="0.2">
      <c r="A794" s="216"/>
      <c r="B794" s="216"/>
      <c r="C794" s="216"/>
      <c r="D794" s="216"/>
      <c r="E794" s="216"/>
    </row>
    <row r="795" spans="1:5" ht="15" customHeight="1" x14ac:dyDescent="0.2">
      <c r="A795" s="216"/>
      <c r="B795" s="216"/>
      <c r="C795" s="216"/>
      <c r="D795" s="216"/>
      <c r="E795" s="216"/>
    </row>
    <row r="796" spans="1:5" ht="15" customHeight="1" x14ac:dyDescent="0.2">
      <c r="A796" s="216"/>
      <c r="B796" s="216"/>
      <c r="C796" s="216"/>
      <c r="D796" s="216"/>
      <c r="E796" s="216"/>
    </row>
    <row r="797" spans="1:5" ht="15" customHeight="1" x14ac:dyDescent="0.2">
      <c r="A797" s="216"/>
      <c r="B797" s="216"/>
      <c r="C797" s="216"/>
      <c r="D797" s="216"/>
      <c r="E797" s="216"/>
    </row>
    <row r="798" spans="1:5" ht="15" customHeight="1" x14ac:dyDescent="0.2">
      <c r="A798" s="216"/>
      <c r="B798" s="216"/>
      <c r="C798" s="216"/>
      <c r="D798" s="216"/>
      <c r="E798" s="216"/>
    </row>
    <row r="799" spans="1:5" ht="15" customHeight="1" x14ac:dyDescent="0.2">
      <c r="A799" s="216"/>
      <c r="B799" s="216"/>
      <c r="C799" s="216"/>
      <c r="D799" s="216"/>
      <c r="E799" s="216"/>
    </row>
    <row r="800" spans="1:5" ht="15" customHeight="1" x14ac:dyDescent="0.2">
      <c r="A800" s="216"/>
      <c r="B800" s="216"/>
      <c r="C800" s="216"/>
      <c r="D800" s="216"/>
      <c r="E800" s="216"/>
    </row>
    <row r="801" spans="1:5" ht="15" customHeight="1" x14ac:dyDescent="0.2">
      <c r="A801" s="146"/>
      <c r="B801" s="146"/>
      <c r="C801" s="146"/>
      <c r="D801" s="146"/>
      <c r="E801" s="146"/>
    </row>
    <row r="802" spans="1:5" ht="15" customHeight="1" x14ac:dyDescent="0.25">
      <c r="A802" s="37" t="s">
        <v>16</v>
      </c>
      <c r="B802" s="38"/>
      <c r="C802" s="38"/>
      <c r="D802" s="38"/>
      <c r="E802" s="53"/>
    </row>
    <row r="803" spans="1:5" ht="15" customHeight="1" x14ac:dyDescent="0.2">
      <c r="A803" s="39" t="s">
        <v>90</v>
      </c>
      <c r="B803" s="109"/>
      <c r="C803" s="109"/>
      <c r="D803" s="109"/>
      <c r="E803" s="53" t="s">
        <v>91</v>
      </c>
    </row>
    <row r="804" spans="1:5" ht="15" customHeight="1" x14ac:dyDescent="0.2">
      <c r="A804" s="39"/>
      <c r="B804" s="53"/>
      <c r="C804" s="38"/>
      <c r="D804" s="38"/>
      <c r="E804" s="41"/>
    </row>
    <row r="805" spans="1:5" ht="15" customHeight="1" x14ac:dyDescent="0.2">
      <c r="A805" s="110"/>
      <c r="B805" s="62" t="s">
        <v>40</v>
      </c>
      <c r="C805" s="42" t="s">
        <v>41</v>
      </c>
      <c r="D805" s="84" t="s">
        <v>42</v>
      </c>
      <c r="E805" s="44" t="s">
        <v>43</v>
      </c>
    </row>
    <row r="806" spans="1:5" ht="15" customHeight="1" x14ac:dyDescent="0.2">
      <c r="A806" s="110"/>
      <c r="B806" s="81">
        <v>301</v>
      </c>
      <c r="C806" s="86"/>
      <c r="D806" s="75" t="s">
        <v>93</v>
      </c>
      <c r="E806" s="123">
        <f>-8000-16360-35000-335000-224000-385717-3200</f>
        <v>-1007277</v>
      </c>
    </row>
    <row r="807" spans="1:5" ht="15" customHeight="1" x14ac:dyDescent="0.2">
      <c r="A807" s="124"/>
      <c r="B807" s="145"/>
      <c r="C807" s="50" t="s">
        <v>45</v>
      </c>
      <c r="D807" s="88"/>
      <c r="E807" s="89">
        <f>SUM(E806:E806)</f>
        <v>-1007277</v>
      </c>
    </row>
    <row r="808" spans="1:5" ht="15" customHeight="1" x14ac:dyDescent="0.2"/>
    <row r="809" spans="1:5" ht="15" customHeight="1" x14ac:dyDescent="0.25">
      <c r="A809" s="37" t="s">
        <v>16</v>
      </c>
      <c r="B809" s="38"/>
      <c r="C809" s="38"/>
      <c r="D809" s="38"/>
      <c r="E809" s="38"/>
    </row>
    <row r="810" spans="1:5" ht="15" customHeight="1" x14ac:dyDescent="0.2">
      <c r="A810" s="39" t="s">
        <v>38</v>
      </c>
      <c r="B810" s="38"/>
      <c r="C810" s="38"/>
      <c r="D810" s="38"/>
      <c r="E810" s="40" t="s">
        <v>39</v>
      </c>
    </row>
    <row r="811" spans="1:5" ht="15" customHeight="1" x14ac:dyDescent="0.25">
      <c r="A811" s="37"/>
      <c r="B811" s="53"/>
      <c r="C811" s="38"/>
      <c r="D811" s="38"/>
      <c r="E811" s="41"/>
    </row>
    <row r="812" spans="1:5" ht="15" customHeight="1" x14ac:dyDescent="0.2">
      <c r="A812" s="110"/>
      <c r="B812" s="110"/>
      <c r="C812" s="42" t="s">
        <v>41</v>
      </c>
      <c r="D812" s="73" t="s">
        <v>48</v>
      </c>
      <c r="E812" s="44" t="s">
        <v>43</v>
      </c>
    </row>
    <row r="813" spans="1:5" ht="15" customHeight="1" x14ac:dyDescent="0.2">
      <c r="A813" s="101"/>
      <c r="B813" s="121"/>
      <c r="C813" s="139">
        <v>6409</v>
      </c>
      <c r="D813" s="65" t="s">
        <v>94</v>
      </c>
      <c r="E813" s="140">
        <v>1007277</v>
      </c>
    </row>
    <row r="814" spans="1:5" ht="15" customHeight="1" x14ac:dyDescent="0.2">
      <c r="A814" s="141"/>
      <c r="B814" s="142"/>
      <c r="C814" s="50" t="s">
        <v>45</v>
      </c>
      <c r="D814" s="51"/>
      <c r="E814" s="52">
        <f>E813</f>
        <v>1007277</v>
      </c>
    </row>
    <row r="815" spans="1:5" ht="15" customHeight="1" x14ac:dyDescent="0.2"/>
    <row r="816" spans="1:5" ht="15" customHeight="1" x14ac:dyDescent="0.2"/>
    <row r="817" spans="1:5" ht="15" customHeight="1" x14ac:dyDescent="0.25">
      <c r="A817" s="35" t="s">
        <v>156</v>
      </c>
    </row>
    <row r="818" spans="1:5" ht="15" customHeight="1" x14ac:dyDescent="0.2">
      <c r="A818" s="220" t="s">
        <v>85</v>
      </c>
      <c r="B818" s="220"/>
      <c r="C818" s="220"/>
      <c r="D818" s="220"/>
      <c r="E818" s="220"/>
    </row>
    <row r="819" spans="1:5" ht="15" customHeight="1" x14ac:dyDescent="0.2">
      <c r="A819" s="219" t="s">
        <v>157</v>
      </c>
      <c r="B819" s="219"/>
      <c r="C819" s="219"/>
      <c r="D819" s="219"/>
      <c r="E819" s="219"/>
    </row>
    <row r="820" spans="1:5" ht="15" customHeight="1" x14ac:dyDescent="0.2">
      <c r="A820" s="221" t="s">
        <v>158</v>
      </c>
      <c r="B820" s="221"/>
      <c r="C820" s="221"/>
      <c r="D820" s="221"/>
      <c r="E820" s="221"/>
    </row>
    <row r="821" spans="1:5" ht="15" customHeight="1" x14ac:dyDescent="0.2">
      <c r="A821" s="221"/>
      <c r="B821" s="221"/>
      <c r="C821" s="221"/>
      <c r="D821" s="221"/>
      <c r="E821" s="221"/>
    </row>
    <row r="822" spans="1:5" ht="15" customHeight="1" x14ac:dyDescent="0.2">
      <c r="A822" s="221"/>
      <c r="B822" s="221"/>
      <c r="C822" s="221"/>
      <c r="D822" s="221"/>
      <c r="E822" s="221"/>
    </row>
    <row r="823" spans="1:5" ht="15" customHeight="1" x14ac:dyDescent="0.2">
      <c r="A823" s="221"/>
      <c r="B823" s="221"/>
      <c r="C823" s="221"/>
      <c r="D823" s="221"/>
      <c r="E823" s="221"/>
    </row>
    <row r="824" spans="1:5" ht="15" customHeight="1" x14ac:dyDescent="0.2">
      <c r="A824" s="221"/>
      <c r="B824" s="221"/>
      <c r="C824" s="221"/>
      <c r="D824" s="221"/>
      <c r="E824" s="221"/>
    </row>
    <row r="825" spans="1:5" ht="15" customHeight="1" x14ac:dyDescent="0.2">
      <c r="A825" s="221"/>
      <c r="B825" s="221"/>
      <c r="C825" s="221"/>
      <c r="D825" s="221"/>
      <c r="E825" s="221"/>
    </row>
    <row r="826" spans="1:5" ht="15" customHeight="1" x14ac:dyDescent="0.2">
      <c r="A826" s="221"/>
      <c r="B826" s="221"/>
      <c r="C826" s="221"/>
      <c r="D826" s="221"/>
      <c r="E826" s="221"/>
    </row>
    <row r="827" spans="1:5" ht="15" customHeight="1" x14ac:dyDescent="0.2">
      <c r="A827" s="221"/>
      <c r="B827" s="221"/>
      <c r="C827" s="221"/>
      <c r="D827" s="221"/>
      <c r="E827" s="221"/>
    </row>
    <row r="828" spans="1:5" ht="15" customHeight="1" x14ac:dyDescent="0.2"/>
    <row r="829" spans="1:5" ht="15" customHeight="1" x14ac:dyDescent="0.2"/>
    <row r="830" spans="1:5" ht="15" customHeight="1" x14ac:dyDescent="0.2"/>
    <row r="831" spans="1:5" ht="15" customHeight="1" x14ac:dyDescent="0.2"/>
    <row r="832" spans="1:5" ht="15" customHeight="1" x14ac:dyDescent="0.2"/>
    <row r="833" spans="1:5" ht="15" customHeight="1" x14ac:dyDescent="0.2"/>
    <row r="834" spans="1:5" ht="15" customHeight="1" x14ac:dyDescent="0.25">
      <c r="A834" s="54" t="s">
        <v>1</v>
      </c>
      <c r="B834" s="38"/>
      <c r="C834" s="38"/>
      <c r="D834" s="38"/>
      <c r="E834" s="38"/>
    </row>
    <row r="835" spans="1:5" ht="15" customHeight="1" x14ac:dyDescent="0.2">
      <c r="A835" s="157" t="s">
        <v>159</v>
      </c>
      <c r="B835" s="38"/>
      <c r="C835" s="38"/>
      <c r="D835" s="38"/>
      <c r="E835" s="40" t="s">
        <v>160</v>
      </c>
    </row>
    <row r="836" spans="1:5" ht="15" customHeight="1" x14ac:dyDescent="0.25">
      <c r="A836" s="37"/>
      <c r="B836" s="53"/>
      <c r="C836" s="38"/>
      <c r="D836" s="38"/>
      <c r="E836" s="41"/>
    </row>
    <row r="837" spans="1:5" ht="15" customHeight="1" x14ac:dyDescent="0.2">
      <c r="B837" s="42" t="s">
        <v>40</v>
      </c>
      <c r="C837" s="42" t="s">
        <v>41</v>
      </c>
      <c r="D837" s="43" t="s">
        <v>42</v>
      </c>
      <c r="E837" s="62" t="s">
        <v>43</v>
      </c>
    </row>
    <row r="838" spans="1:5" ht="15" customHeight="1" x14ac:dyDescent="0.2">
      <c r="B838" s="158">
        <v>103133063</v>
      </c>
      <c r="C838" s="64"/>
      <c r="D838" s="126" t="s">
        <v>161</v>
      </c>
      <c r="E838" s="123">
        <v>5901858.9000000004</v>
      </c>
    </row>
    <row r="839" spans="1:5" ht="15" customHeight="1" x14ac:dyDescent="0.2">
      <c r="B839" s="158">
        <v>103533063</v>
      </c>
      <c r="C839" s="64"/>
      <c r="D839" s="126" t="s">
        <v>161</v>
      </c>
      <c r="E839" s="123">
        <v>50165800.57</v>
      </c>
    </row>
    <row r="840" spans="1:5" ht="15" customHeight="1" x14ac:dyDescent="0.2">
      <c r="B840" s="158">
        <v>103133982</v>
      </c>
      <c r="C840" s="64"/>
      <c r="D840" s="90" t="s">
        <v>162</v>
      </c>
      <c r="E840" s="123">
        <v>1823869.6</v>
      </c>
    </row>
    <row r="841" spans="1:5" ht="15" customHeight="1" x14ac:dyDescent="0.2">
      <c r="B841" s="158">
        <v>103533982</v>
      </c>
      <c r="C841" s="64"/>
      <c r="D841" s="90" t="s">
        <v>162</v>
      </c>
      <c r="E841" s="123">
        <v>15502891.65</v>
      </c>
    </row>
    <row r="842" spans="1:5" ht="15" customHeight="1" x14ac:dyDescent="0.2">
      <c r="B842" s="70"/>
      <c r="C842" s="50" t="s">
        <v>45</v>
      </c>
      <c r="D842" s="51"/>
      <c r="E842" s="52">
        <f>SUM(E838:E841)</f>
        <v>73394420.719999999</v>
      </c>
    </row>
    <row r="843" spans="1:5" ht="15" customHeight="1" x14ac:dyDescent="0.2"/>
    <row r="844" spans="1:5" ht="15" customHeight="1" x14ac:dyDescent="0.25">
      <c r="A844" s="37" t="s">
        <v>16</v>
      </c>
      <c r="B844" s="38"/>
      <c r="C844" s="38"/>
      <c r="D844" s="38"/>
      <c r="E844" s="38"/>
    </row>
    <row r="845" spans="1:5" ht="15" customHeight="1" x14ac:dyDescent="0.2">
      <c r="A845" s="157" t="s">
        <v>159</v>
      </c>
      <c r="B845" s="38"/>
      <c r="C845" s="38"/>
      <c r="D845" s="38"/>
      <c r="E845" s="40" t="s">
        <v>160</v>
      </c>
    </row>
    <row r="846" spans="1:5" ht="15" customHeight="1" x14ac:dyDescent="0.25">
      <c r="A846" s="37"/>
      <c r="B846" s="53"/>
      <c r="C846" s="38"/>
      <c r="D846" s="38"/>
      <c r="E846" s="41"/>
    </row>
    <row r="847" spans="1:5" ht="15" customHeight="1" x14ac:dyDescent="0.2">
      <c r="A847" s="159"/>
      <c r="B847" s="110"/>
      <c r="C847" s="42" t="s">
        <v>41</v>
      </c>
      <c r="D847" s="43" t="s">
        <v>48</v>
      </c>
      <c r="E847" s="62" t="s">
        <v>43</v>
      </c>
    </row>
    <row r="848" spans="1:5" ht="15" customHeight="1" x14ac:dyDescent="0.2">
      <c r="A848" s="160"/>
      <c r="B848" s="121"/>
      <c r="C848" s="64">
        <v>3299</v>
      </c>
      <c r="D848" s="65" t="s">
        <v>122</v>
      </c>
      <c r="E848" s="123">
        <f>33000+280500+7365.6+62607.6+2673+22720.5</f>
        <v>408866.69999999995</v>
      </c>
    </row>
    <row r="849" spans="1:5" ht="15" customHeight="1" x14ac:dyDescent="0.2">
      <c r="A849" s="160"/>
      <c r="B849" s="121"/>
      <c r="C849" s="64">
        <v>3299</v>
      </c>
      <c r="D849" s="122" t="s">
        <v>163</v>
      </c>
      <c r="E849" s="123">
        <f>5820787.52+49476693.73</f>
        <v>55297481.25</v>
      </c>
    </row>
    <row r="850" spans="1:5" ht="15" customHeight="1" x14ac:dyDescent="0.2">
      <c r="A850" s="160"/>
      <c r="B850" s="121"/>
      <c r="C850" s="64">
        <v>3299</v>
      </c>
      <c r="D850" s="65" t="s">
        <v>164</v>
      </c>
      <c r="E850" s="123">
        <f>1823869.6+15502891.65</f>
        <v>17326761.25</v>
      </c>
    </row>
    <row r="851" spans="1:5" ht="15" customHeight="1" x14ac:dyDescent="0.2">
      <c r="A851" s="124"/>
      <c r="B851" s="66"/>
      <c r="C851" s="50" t="s">
        <v>45</v>
      </c>
      <c r="D851" s="51"/>
      <c r="E851" s="52">
        <f>SUM(E848:E850)</f>
        <v>73033109.200000003</v>
      </c>
    </row>
    <row r="852" spans="1:5" ht="15" customHeight="1" x14ac:dyDescent="0.2"/>
    <row r="853" spans="1:5" ht="15" customHeight="1" x14ac:dyDescent="0.2">
      <c r="B853" s="42" t="s">
        <v>40</v>
      </c>
      <c r="C853" s="42" t="s">
        <v>41</v>
      </c>
      <c r="D853" s="84" t="s">
        <v>42</v>
      </c>
      <c r="E853" s="44" t="s">
        <v>43</v>
      </c>
    </row>
    <row r="854" spans="1:5" ht="15" customHeight="1" x14ac:dyDescent="0.2">
      <c r="B854" s="161">
        <v>103133982</v>
      </c>
      <c r="C854" s="86"/>
      <c r="D854" s="75" t="s">
        <v>55</v>
      </c>
      <c r="E854" s="87">
        <v>38032.78</v>
      </c>
    </row>
    <row r="855" spans="1:5" ht="15" customHeight="1" x14ac:dyDescent="0.2">
      <c r="B855" s="161">
        <v>103533982</v>
      </c>
      <c r="C855" s="86"/>
      <c r="D855" s="75" t="s">
        <v>55</v>
      </c>
      <c r="E855" s="87">
        <v>323278.74</v>
      </c>
    </row>
    <row r="856" spans="1:5" ht="15" customHeight="1" x14ac:dyDescent="0.2">
      <c r="B856" s="49"/>
      <c r="C856" s="50" t="s">
        <v>45</v>
      </c>
      <c r="D856" s="88"/>
      <c r="E856" s="89">
        <f>SUM(E854:E855)</f>
        <v>361311.52</v>
      </c>
    </row>
    <row r="857" spans="1:5" ht="15" customHeight="1" x14ac:dyDescent="0.2"/>
    <row r="858" spans="1:5" ht="15" customHeight="1" x14ac:dyDescent="0.2"/>
    <row r="859" spans="1:5" ht="15" customHeight="1" x14ac:dyDescent="0.25">
      <c r="A859" s="35" t="s">
        <v>165</v>
      </c>
    </row>
    <row r="860" spans="1:5" ht="15" customHeight="1" x14ac:dyDescent="0.2">
      <c r="A860" s="219" t="s">
        <v>35</v>
      </c>
      <c r="B860" s="219"/>
      <c r="C860" s="219"/>
      <c r="D860" s="219"/>
      <c r="E860" s="219"/>
    </row>
    <row r="861" spans="1:5" ht="15" customHeight="1" x14ac:dyDescent="0.2">
      <c r="A861" s="219" t="s">
        <v>36</v>
      </c>
      <c r="B861" s="219"/>
      <c r="C861" s="219"/>
      <c r="D861" s="219"/>
      <c r="E861" s="219"/>
    </row>
    <row r="862" spans="1:5" ht="15" customHeight="1" x14ac:dyDescent="0.2">
      <c r="A862" s="216" t="s">
        <v>166</v>
      </c>
      <c r="B862" s="216"/>
      <c r="C862" s="216"/>
      <c r="D862" s="216"/>
      <c r="E862" s="216"/>
    </row>
    <row r="863" spans="1:5" ht="15" customHeight="1" x14ac:dyDescent="0.2">
      <c r="A863" s="216"/>
      <c r="B863" s="216"/>
      <c r="C863" s="216"/>
      <c r="D863" s="216"/>
      <c r="E863" s="216"/>
    </row>
    <row r="864" spans="1:5" ht="15" customHeight="1" x14ac:dyDescent="0.2">
      <c r="A864" s="216"/>
      <c r="B864" s="216"/>
      <c r="C864" s="216"/>
      <c r="D864" s="216"/>
      <c r="E864" s="216"/>
    </row>
    <row r="865" spans="1:5" ht="15" customHeight="1" x14ac:dyDescent="0.2">
      <c r="A865" s="216"/>
      <c r="B865" s="216"/>
      <c r="C865" s="216"/>
      <c r="D865" s="216"/>
      <c r="E865" s="216"/>
    </row>
    <row r="866" spans="1:5" ht="15" customHeight="1" x14ac:dyDescent="0.2">
      <c r="A866" s="216"/>
      <c r="B866" s="216"/>
      <c r="C866" s="216"/>
      <c r="D866" s="216"/>
      <c r="E866" s="216"/>
    </row>
    <row r="867" spans="1:5" ht="15" customHeight="1" x14ac:dyDescent="0.2">
      <c r="A867" s="146"/>
      <c r="B867" s="146"/>
      <c r="C867" s="146"/>
      <c r="D867" s="146"/>
      <c r="E867" s="146"/>
    </row>
    <row r="868" spans="1:5" ht="15" customHeight="1" x14ac:dyDescent="0.25">
      <c r="A868" s="54" t="s">
        <v>1</v>
      </c>
      <c r="B868" s="55"/>
      <c r="C868" s="55"/>
      <c r="D868" s="55"/>
      <c r="E868" s="55"/>
    </row>
    <row r="869" spans="1:5" ht="15" customHeight="1" x14ac:dyDescent="0.2">
      <c r="A869" s="39" t="s">
        <v>38</v>
      </c>
      <c r="B869" s="55"/>
      <c r="C869" s="55"/>
      <c r="D869" s="55"/>
      <c r="E869" s="92" t="s">
        <v>39</v>
      </c>
    </row>
    <row r="870" spans="1:5" ht="15" customHeight="1" x14ac:dyDescent="0.25">
      <c r="A870" s="53"/>
      <c r="B870" s="37"/>
      <c r="C870" s="38"/>
      <c r="D870" s="38"/>
      <c r="E870" s="41"/>
    </row>
    <row r="871" spans="1:5" ht="15" customHeight="1" x14ac:dyDescent="0.2">
      <c r="A871" s="53"/>
      <c r="B871" s="42" t="s">
        <v>40</v>
      </c>
      <c r="C871" s="42" t="s">
        <v>41</v>
      </c>
      <c r="D871" s="43" t="s">
        <v>42</v>
      </c>
      <c r="E871" s="44" t="s">
        <v>43</v>
      </c>
    </row>
    <row r="872" spans="1:5" ht="15" customHeight="1" x14ac:dyDescent="0.2">
      <c r="A872" s="53"/>
      <c r="B872" s="139">
        <v>104513013</v>
      </c>
      <c r="C872" s="74"/>
      <c r="D872" s="47" t="s">
        <v>44</v>
      </c>
      <c r="E872" s="96">
        <v>216636.18</v>
      </c>
    </row>
    <row r="873" spans="1:5" ht="15" customHeight="1" x14ac:dyDescent="0.2">
      <c r="A873" s="53"/>
      <c r="B873" s="139">
        <v>104113013</v>
      </c>
      <c r="C873" s="74"/>
      <c r="D873" s="162" t="s">
        <v>44</v>
      </c>
      <c r="E873" s="96">
        <v>25486.61</v>
      </c>
    </row>
    <row r="874" spans="1:5" ht="15" customHeight="1" x14ac:dyDescent="0.2">
      <c r="A874" s="53"/>
      <c r="B874" s="71"/>
      <c r="C874" s="50" t="s">
        <v>45</v>
      </c>
      <c r="D874" s="51"/>
      <c r="E874" s="52">
        <f>SUM(E872:E873)</f>
        <v>242122.78999999998</v>
      </c>
    </row>
    <row r="875" spans="1:5" ht="15" customHeight="1" x14ac:dyDescent="0.25">
      <c r="A875" s="99"/>
      <c r="B875" s="58"/>
      <c r="C875" s="58"/>
      <c r="D875" s="58"/>
      <c r="E875" s="58"/>
    </row>
    <row r="876" spans="1:5" ht="15" customHeight="1" x14ac:dyDescent="0.25">
      <c r="A876" s="37" t="s">
        <v>16</v>
      </c>
      <c r="B876" s="38"/>
      <c r="C876" s="38"/>
      <c r="D876" s="38"/>
      <c r="E876" s="38"/>
    </row>
    <row r="877" spans="1:5" ht="15" customHeight="1" x14ac:dyDescent="0.2">
      <c r="A877" s="39" t="s">
        <v>90</v>
      </c>
      <c r="B877" s="53"/>
      <c r="C877" s="53"/>
      <c r="D877" s="53"/>
      <c r="E877" s="53" t="s">
        <v>91</v>
      </c>
    </row>
    <row r="878" spans="1:5" ht="15" customHeight="1" x14ac:dyDescent="0.2">
      <c r="A878" s="53"/>
      <c r="B878" s="82"/>
      <c r="C878" s="38"/>
      <c r="D878" s="53"/>
      <c r="E878" s="83"/>
    </row>
    <row r="879" spans="1:5" ht="15" customHeight="1" x14ac:dyDescent="0.2">
      <c r="A879" s="53"/>
      <c r="B879" s="62" t="s">
        <v>40</v>
      </c>
      <c r="C879" s="42" t="s">
        <v>41</v>
      </c>
      <c r="D879" s="84" t="s">
        <v>42</v>
      </c>
      <c r="E879" s="44" t="s">
        <v>43</v>
      </c>
    </row>
    <row r="880" spans="1:5" ht="15" customHeight="1" x14ac:dyDescent="0.2">
      <c r="A880" s="53"/>
      <c r="B880" s="139">
        <v>104513013</v>
      </c>
      <c r="C880" s="64"/>
      <c r="D880" s="75" t="s">
        <v>83</v>
      </c>
      <c r="E880" s="96">
        <v>216636.18</v>
      </c>
    </row>
    <row r="881" spans="1:5" ht="15" customHeight="1" x14ac:dyDescent="0.2">
      <c r="A881" s="53"/>
      <c r="B881" s="139">
        <v>104113013</v>
      </c>
      <c r="C881" s="64"/>
      <c r="D881" s="75" t="s">
        <v>83</v>
      </c>
      <c r="E881" s="96">
        <v>25486.61</v>
      </c>
    </row>
    <row r="882" spans="1:5" ht="15" customHeight="1" x14ac:dyDescent="0.2">
      <c r="A882" s="53"/>
      <c r="B882" s="71"/>
      <c r="C882" s="50" t="s">
        <v>45</v>
      </c>
      <c r="D882" s="88"/>
      <c r="E882" s="89">
        <f>SUM(E880:E881)</f>
        <v>242122.78999999998</v>
      </c>
    </row>
    <row r="883" spans="1:5" ht="15" customHeight="1" x14ac:dyDescent="0.2"/>
    <row r="884" spans="1:5" ht="15" customHeight="1" x14ac:dyDescent="0.2"/>
    <row r="885" spans="1:5" ht="15" customHeight="1" x14ac:dyDescent="0.2"/>
    <row r="886" spans="1:5" ht="15" customHeight="1" x14ac:dyDescent="0.2"/>
    <row r="887" spans="1:5" ht="15" customHeight="1" x14ac:dyDescent="0.2"/>
    <row r="888" spans="1:5" ht="15" customHeight="1" x14ac:dyDescent="0.2"/>
    <row r="889" spans="1:5" ht="15" customHeight="1" x14ac:dyDescent="0.2"/>
    <row r="890" spans="1:5" ht="15" customHeight="1" x14ac:dyDescent="0.2"/>
    <row r="891" spans="1:5" ht="15" customHeight="1" x14ac:dyDescent="0.2"/>
    <row r="892" spans="1:5" ht="15" customHeight="1" x14ac:dyDescent="0.2"/>
    <row r="893" spans="1:5" ht="15" customHeight="1" x14ac:dyDescent="0.2"/>
    <row r="894" spans="1:5" ht="15" customHeight="1" x14ac:dyDescent="0.2"/>
    <row r="895" spans="1:5" ht="15" customHeight="1" x14ac:dyDescent="0.2"/>
    <row r="896" spans="1:5"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sheetData>
  <mergeCells count="70">
    <mergeCell ref="A82:E89"/>
    <mergeCell ref="A2:E2"/>
    <mergeCell ref="A3:E3"/>
    <mergeCell ref="A4:E9"/>
    <mergeCell ref="A27:E27"/>
    <mergeCell ref="A28:E28"/>
    <mergeCell ref="A29:E33"/>
    <mergeCell ref="A55:E55"/>
    <mergeCell ref="A56:E56"/>
    <mergeCell ref="A57:E62"/>
    <mergeCell ref="A80:E80"/>
    <mergeCell ref="A81:E81"/>
    <mergeCell ref="A279:E287"/>
    <mergeCell ref="A116:E116"/>
    <mergeCell ref="A117:E124"/>
    <mergeCell ref="A148:E148"/>
    <mergeCell ref="A149:E156"/>
    <mergeCell ref="A174:E174"/>
    <mergeCell ref="A175:E182"/>
    <mergeCell ref="A211:E211"/>
    <mergeCell ref="A212:E223"/>
    <mergeCell ref="A246:E246"/>
    <mergeCell ref="A247:E254"/>
    <mergeCell ref="A278:E278"/>
    <mergeCell ref="A457:E464"/>
    <mergeCell ref="A315:E315"/>
    <mergeCell ref="A316:E322"/>
    <mergeCell ref="A340:E340"/>
    <mergeCell ref="A341:E348"/>
    <mergeCell ref="A367:E368"/>
    <mergeCell ref="A369:E375"/>
    <mergeCell ref="A396:E397"/>
    <mergeCell ref="A398:E405"/>
    <mergeCell ref="A427:E428"/>
    <mergeCell ref="A429:E437"/>
    <mergeCell ref="A455:E456"/>
    <mergeCell ref="A601:E608"/>
    <mergeCell ref="A486:E487"/>
    <mergeCell ref="A488:E493"/>
    <mergeCell ref="A511:E512"/>
    <mergeCell ref="A513:E517"/>
    <mergeCell ref="A532:E533"/>
    <mergeCell ref="A534:E538"/>
    <mergeCell ref="A550:E551"/>
    <mergeCell ref="A552:E557"/>
    <mergeCell ref="A574:E575"/>
    <mergeCell ref="A576:E581"/>
    <mergeCell ref="A599:E600"/>
    <mergeCell ref="A742:E749"/>
    <mergeCell ref="A626:E627"/>
    <mergeCell ref="A628:E633"/>
    <mergeCell ref="A646:E647"/>
    <mergeCell ref="A648:E655"/>
    <mergeCell ref="A667:E668"/>
    <mergeCell ref="A669:E676"/>
    <mergeCell ref="A688:E689"/>
    <mergeCell ref="A690:E696"/>
    <mergeCell ref="A711:E712"/>
    <mergeCell ref="A713:E721"/>
    <mergeCell ref="A740:E741"/>
    <mergeCell ref="A820:E827"/>
    <mergeCell ref="A860:E860"/>
    <mergeCell ref="A861:E861"/>
    <mergeCell ref="A862:E866"/>
    <mergeCell ref="A761:E761"/>
    <mergeCell ref="A762:E768"/>
    <mergeCell ref="A791:E792"/>
    <mergeCell ref="A793:E800"/>
    <mergeCell ref="A818:E818"/>
    <mergeCell ref="A819:E819"/>
  </mergeCells>
  <pageMargins left="0.98425196850393704" right="0.98425196850393704" top="0.98425196850393704" bottom="0.98425196850393704" header="0.51181102362204722" footer="0.51181102362204722"/>
  <pageSetup paperSize="9" scale="92" firstPageNumber="81" orientation="portrait" useFirstPageNumber="1" r:id="rId1"/>
  <headerFooter alignWithMargins="0">
    <oddHeader>&amp;C&amp;"Arial,Kurzíva"Příloha č. 6: Rozpočtové změny č. 727/20 - 758/20 schválené Radou Olomouckého kraje 30.11.2020</oddHeader>
    <oddFooter xml:space="preserve">&amp;L&amp;"Arial,Kurzíva"Zastupitelstvo OK 21.12.2020
9.1. - Rozpočet Olomouckého kraje 2020 - rozpočtové změny 
Příloha č.6: Rozpočtové změny č. 727/20 - 758/20 schválené Radou Olomouckého kraje 30.11.2020&amp;R&amp;"Arial,Kurzíva"Strana &amp;P (celkem 102)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35" t="s">
        <v>479</v>
      </c>
    </row>
    <row r="2" spans="1:5" ht="15" customHeight="1" x14ac:dyDescent="0.2">
      <c r="A2" s="219" t="s">
        <v>35</v>
      </c>
      <c r="B2" s="219"/>
      <c r="C2" s="219"/>
      <c r="D2" s="219"/>
      <c r="E2" s="219"/>
    </row>
    <row r="3" spans="1:5" ht="15" customHeight="1" x14ac:dyDescent="0.2">
      <c r="A3" s="221" t="s">
        <v>480</v>
      </c>
      <c r="B3" s="221"/>
      <c r="C3" s="221"/>
      <c r="D3" s="221"/>
      <c r="E3" s="221"/>
    </row>
    <row r="4" spans="1:5" ht="15" customHeight="1" x14ac:dyDescent="0.2">
      <c r="A4" s="221"/>
      <c r="B4" s="221"/>
      <c r="C4" s="221"/>
      <c r="D4" s="221"/>
      <c r="E4" s="221"/>
    </row>
    <row r="5" spans="1:5" ht="15" customHeight="1" x14ac:dyDescent="0.2">
      <c r="A5" s="221"/>
      <c r="B5" s="221"/>
      <c r="C5" s="221"/>
      <c r="D5" s="221"/>
      <c r="E5" s="221"/>
    </row>
    <row r="6" spans="1:5" ht="15" customHeight="1" x14ac:dyDescent="0.2">
      <c r="A6" s="221"/>
      <c r="B6" s="221"/>
      <c r="C6" s="221"/>
      <c r="D6" s="221"/>
      <c r="E6" s="221"/>
    </row>
    <row r="7" spans="1:5" ht="15" customHeight="1" x14ac:dyDescent="0.2">
      <c r="A7" s="221"/>
      <c r="B7" s="221"/>
      <c r="C7" s="221"/>
      <c r="D7" s="221"/>
      <c r="E7" s="221"/>
    </row>
    <row r="8" spans="1:5" ht="15" customHeight="1" x14ac:dyDescent="0.2">
      <c r="A8" s="221"/>
      <c r="B8" s="221"/>
      <c r="C8" s="221"/>
      <c r="D8" s="221"/>
      <c r="E8" s="221"/>
    </row>
    <row r="9" spans="1:5" ht="15" customHeight="1" x14ac:dyDescent="0.2">
      <c r="A9" s="36"/>
      <c r="B9" s="36"/>
      <c r="C9" s="36"/>
      <c r="D9" s="36"/>
      <c r="E9" s="36"/>
    </row>
    <row r="10" spans="1:5" ht="15" customHeight="1" x14ac:dyDescent="0.25">
      <c r="A10" s="37" t="s">
        <v>1</v>
      </c>
      <c r="B10" s="38"/>
      <c r="C10" s="38"/>
      <c r="D10" s="38"/>
      <c r="E10" s="38"/>
    </row>
    <row r="11" spans="1:5" ht="15" customHeight="1" x14ac:dyDescent="0.2">
      <c r="A11" s="56" t="s">
        <v>104</v>
      </c>
      <c r="B11" s="38"/>
      <c r="C11" s="38"/>
      <c r="D11" s="38"/>
      <c r="E11" s="40" t="s">
        <v>118</v>
      </c>
    </row>
    <row r="12" spans="1:5" ht="15" customHeight="1" x14ac:dyDescent="0.25">
      <c r="A12" s="170"/>
      <c r="B12" s="37"/>
      <c r="C12" s="38"/>
      <c r="D12" s="38"/>
      <c r="E12" s="41"/>
    </row>
    <row r="13" spans="1:5" ht="15" customHeight="1" x14ac:dyDescent="0.2">
      <c r="A13" s="110"/>
      <c r="B13" s="61"/>
      <c r="C13" s="42" t="s">
        <v>41</v>
      </c>
      <c r="D13" s="43" t="s">
        <v>42</v>
      </c>
      <c r="E13" s="42" t="s">
        <v>43</v>
      </c>
    </row>
    <row r="14" spans="1:5" ht="15" customHeight="1" x14ac:dyDescent="0.2">
      <c r="A14" s="138"/>
      <c r="B14" s="125"/>
      <c r="C14" s="64"/>
      <c r="D14" s="122" t="s">
        <v>481</v>
      </c>
      <c r="E14" s="96">
        <v>3630000</v>
      </c>
    </row>
    <row r="15" spans="1:5" ht="15" customHeight="1" x14ac:dyDescent="0.2">
      <c r="A15" s="138"/>
      <c r="B15" s="55"/>
      <c r="C15" s="50" t="s">
        <v>45</v>
      </c>
      <c r="D15" s="51"/>
      <c r="E15" s="52">
        <f>SUM(E14:E14)</f>
        <v>3630000</v>
      </c>
    </row>
    <row r="16" spans="1:5" ht="15" customHeight="1" x14ac:dyDescent="0.2"/>
    <row r="17" spans="1:5" ht="15" customHeight="1" x14ac:dyDescent="0.25">
      <c r="A17" s="54" t="s">
        <v>16</v>
      </c>
      <c r="B17" s="55"/>
      <c r="C17" s="55"/>
      <c r="D17" s="53"/>
      <c r="E17" s="53"/>
    </row>
    <row r="18" spans="1:5" ht="15" customHeight="1" x14ac:dyDescent="0.2">
      <c r="A18" s="56" t="s">
        <v>104</v>
      </c>
      <c r="B18" s="38"/>
      <c r="C18" s="38"/>
      <c r="D18" s="38"/>
      <c r="E18" s="40" t="s">
        <v>118</v>
      </c>
    </row>
    <row r="19" spans="1:5" ht="15" customHeight="1" x14ac:dyDescent="0.2">
      <c r="A19" s="58"/>
      <c r="B19" s="59"/>
      <c r="C19" s="55"/>
      <c r="D19" s="58"/>
      <c r="E19" s="60"/>
    </row>
    <row r="20" spans="1:5" ht="15" customHeight="1" x14ac:dyDescent="0.2">
      <c r="A20"/>
      <c r="B20" s="110"/>
      <c r="C20" s="62" t="s">
        <v>41</v>
      </c>
      <c r="D20" s="73" t="s">
        <v>48</v>
      </c>
      <c r="E20" s="62" t="s">
        <v>43</v>
      </c>
    </row>
    <row r="21" spans="1:5" ht="15" customHeight="1" x14ac:dyDescent="0.2">
      <c r="A21"/>
      <c r="B21" s="149"/>
      <c r="C21" s="86">
        <v>2212</v>
      </c>
      <c r="D21" s="65" t="s">
        <v>107</v>
      </c>
      <c r="E21" s="96">
        <v>3630000</v>
      </c>
    </row>
    <row r="22" spans="1:5" ht="15" customHeight="1" x14ac:dyDescent="0.2">
      <c r="A22"/>
      <c r="B22" s="66"/>
      <c r="C22" s="77" t="s">
        <v>45</v>
      </c>
      <c r="D22" s="78"/>
      <c r="E22" s="79">
        <f>SUM(E21:E21)</f>
        <v>3630000</v>
      </c>
    </row>
    <row r="23" spans="1:5" ht="15" customHeight="1" x14ac:dyDescent="0.2"/>
    <row r="24" spans="1:5" ht="15" customHeight="1" x14ac:dyDescent="0.2"/>
    <row r="25" spans="1:5" ht="15" customHeight="1" x14ac:dyDescent="0.25">
      <c r="A25" s="35" t="s">
        <v>482</v>
      </c>
    </row>
    <row r="26" spans="1:5" ht="15" customHeight="1" x14ac:dyDescent="0.2">
      <c r="A26" s="219" t="s">
        <v>35</v>
      </c>
      <c r="B26" s="219"/>
      <c r="C26" s="219"/>
      <c r="D26" s="219"/>
      <c r="E26" s="219"/>
    </row>
    <row r="27" spans="1:5" ht="15" customHeight="1" x14ac:dyDescent="0.2">
      <c r="A27" s="221" t="s">
        <v>483</v>
      </c>
      <c r="B27" s="221"/>
      <c r="C27" s="221"/>
      <c r="D27" s="221"/>
      <c r="E27" s="221"/>
    </row>
    <row r="28" spans="1:5" ht="15" customHeight="1" x14ac:dyDescent="0.2">
      <c r="A28" s="221"/>
      <c r="B28" s="221"/>
      <c r="C28" s="221"/>
      <c r="D28" s="221"/>
      <c r="E28" s="221"/>
    </row>
    <row r="29" spans="1:5" ht="15" customHeight="1" x14ac:dyDescent="0.2">
      <c r="A29" s="221"/>
      <c r="B29" s="221"/>
      <c r="C29" s="221"/>
      <c r="D29" s="221"/>
      <c r="E29" s="221"/>
    </row>
    <row r="30" spans="1:5" ht="15" customHeight="1" x14ac:dyDescent="0.2">
      <c r="A30" s="221"/>
      <c r="B30" s="221"/>
      <c r="C30" s="221"/>
      <c r="D30" s="221"/>
      <c r="E30" s="221"/>
    </row>
    <row r="31" spans="1:5" ht="15" customHeight="1" x14ac:dyDescent="0.2">
      <c r="A31" s="221"/>
      <c r="B31" s="221"/>
      <c r="C31" s="221"/>
      <c r="D31" s="221"/>
      <c r="E31" s="221"/>
    </row>
    <row r="32" spans="1:5" ht="15" customHeight="1" x14ac:dyDescent="0.2">
      <c r="A32" s="221"/>
      <c r="B32" s="221"/>
      <c r="C32" s="221"/>
      <c r="D32" s="221"/>
      <c r="E32" s="221"/>
    </row>
    <row r="33" spans="1:5" ht="15" customHeight="1" x14ac:dyDescent="0.2">
      <c r="A33" s="36"/>
      <c r="B33" s="36"/>
      <c r="C33" s="36"/>
      <c r="D33" s="36"/>
      <c r="E33" s="36"/>
    </row>
    <row r="34" spans="1:5" ht="15" customHeight="1" x14ac:dyDescent="0.25">
      <c r="A34" s="37" t="s">
        <v>1</v>
      </c>
      <c r="B34" s="38"/>
      <c r="C34" s="38"/>
      <c r="D34" s="38"/>
      <c r="E34" s="38"/>
    </row>
    <row r="35" spans="1:5" ht="15" customHeight="1" x14ac:dyDescent="0.2">
      <c r="A35" s="56" t="s">
        <v>104</v>
      </c>
      <c r="B35" s="38"/>
      <c r="C35" s="38"/>
      <c r="D35" s="38"/>
      <c r="E35" s="40" t="s">
        <v>118</v>
      </c>
    </row>
    <row r="36" spans="1:5" ht="15" customHeight="1" x14ac:dyDescent="0.25">
      <c r="A36" s="170"/>
      <c r="B36" s="37"/>
      <c r="C36" s="38"/>
      <c r="D36" s="38"/>
      <c r="E36" s="41"/>
    </row>
    <row r="37" spans="1:5" ht="15" customHeight="1" x14ac:dyDescent="0.2">
      <c r="A37" s="110"/>
      <c r="B37" s="61"/>
      <c r="C37" s="42" t="s">
        <v>41</v>
      </c>
      <c r="D37" s="43" t="s">
        <v>42</v>
      </c>
      <c r="E37" s="42" t="s">
        <v>43</v>
      </c>
    </row>
    <row r="38" spans="1:5" ht="15" customHeight="1" x14ac:dyDescent="0.2">
      <c r="A38" s="138"/>
      <c r="B38" s="125"/>
      <c r="C38" s="64">
        <v>2212</v>
      </c>
      <c r="D38" s="210" t="s">
        <v>484</v>
      </c>
      <c r="E38" s="96">
        <v>308244.17</v>
      </c>
    </row>
    <row r="39" spans="1:5" ht="15" customHeight="1" x14ac:dyDescent="0.2">
      <c r="A39" s="138"/>
      <c r="B39" s="55"/>
      <c r="C39" s="50" t="s">
        <v>45</v>
      </c>
      <c r="D39" s="51"/>
      <c r="E39" s="52">
        <f>SUM(E38:E38)</f>
        <v>308244.17</v>
      </c>
    </row>
    <row r="40" spans="1:5" ht="15" customHeight="1" x14ac:dyDescent="0.2"/>
    <row r="41" spans="1:5" ht="15" customHeight="1" x14ac:dyDescent="0.25">
      <c r="A41" s="54" t="s">
        <v>16</v>
      </c>
      <c r="B41" s="55"/>
      <c r="C41" s="55"/>
      <c r="D41" s="53"/>
      <c r="E41" s="53"/>
    </row>
    <row r="42" spans="1:5" ht="15" customHeight="1" x14ac:dyDescent="0.2">
      <c r="A42" s="56" t="s">
        <v>104</v>
      </c>
      <c r="B42" s="38"/>
      <c r="C42" s="38"/>
      <c r="D42" s="38"/>
      <c r="E42" s="40" t="s">
        <v>118</v>
      </c>
    </row>
    <row r="43" spans="1:5" ht="15" customHeight="1" x14ac:dyDescent="0.2">
      <c r="A43" s="58"/>
      <c r="B43" s="59"/>
      <c r="C43" s="55"/>
      <c r="D43" s="58"/>
      <c r="E43" s="60"/>
    </row>
    <row r="44" spans="1:5" ht="15" customHeight="1" x14ac:dyDescent="0.2">
      <c r="A44"/>
      <c r="B44" s="110"/>
      <c r="C44" s="62" t="s">
        <v>41</v>
      </c>
      <c r="D44" s="73" t="s">
        <v>48</v>
      </c>
      <c r="E44" s="62" t="s">
        <v>43</v>
      </c>
    </row>
    <row r="45" spans="1:5" ht="15" customHeight="1" x14ac:dyDescent="0.2">
      <c r="A45"/>
      <c r="B45" s="149"/>
      <c r="C45" s="86">
        <v>2212</v>
      </c>
      <c r="D45" s="65" t="s">
        <v>107</v>
      </c>
      <c r="E45" s="96">
        <v>308244.17</v>
      </c>
    </row>
    <row r="46" spans="1:5" ht="15" customHeight="1" x14ac:dyDescent="0.2">
      <c r="A46"/>
      <c r="B46" s="66"/>
      <c r="C46" s="77" t="s">
        <v>45</v>
      </c>
      <c r="D46" s="78"/>
      <c r="E46" s="79">
        <f>SUM(E45:E45)</f>
        <v>308244.17</v>
      </c>
    </row>
    <row r="47" spans="1:5" ht="15" customHeight="1" x14ac:dyDescent="0.2"/>
    <row r="48" spans="1:5"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sheetData>
  <mergeCells count="4">
    <mergeCell ref="A2:E2"/>
    <mergeCell ref="A3:E8"/>
    <mergeCell ref="A26:E26"/>
    <mergeCell ref="A27:E32"/>
  </mergeCells>
  <phoneticPr fontId="1" type="noConversion"/>
  <pageMargins left="0.98425196850393704" right="0.98425196850393704" top="0.98425196850393704" bottom="0.98425196850393704" header="0.51181102362204722" footer="0.51181102362204722"/>
  <pageSetup paperSize="9" scale="92" firstPageNumber="98" orientation="portrait" useFirstPageNumber="1" r:id="rId1"/>
  <headerFooter alignWithMargins="0">
    <oddHeader>&amp;C&amp;"Arial,Kurzíva"Příloha č. 7: Rozpočtové změny č. 641/20 - 642/20 navržené Radou Olomouckého kraje 12.10.2020 ke schválení</oddHeader>
    <oddFooter xml:space="preserve">&amp;L&amp;"Arial,Kurzíva"Zastupitelstvo OK 21.12.2020
9.1. - Rozpočet Olomouckého kraje 2020 - rozpočtové změny 
Příloha č.7: Rozpočtové změny č. 641/20 - 642/20 navržené Radou Olomouckého kraje 12.10.2020 ke schválení&amp;R&amp;"Arial,Kurzíva"Strana &amp;P (celkem 102)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99" t="s">
        <v>379</v>
      </c>
    </row>
    <row r="2" spans="1:5" ht="15" customHeight="1" x14ac:dyDescent="0.2">
      <c r="A2" s="224" t="s">
        <v>70</v>
      </c>
      <c r="B2" s="224"/>
      <c r="C2" s="224"/>
      <c r="D2" s="224"/>
      <c r="E2" s="224"/>
    </row>
    <row r="3" spans="1:5" ht="15" customHeight="1" x14ac:dyDescent="0.2">
      <c r="A3" s="216" t="s">
        <v>383</v>
      </c>
      <c r="B3" s="216"/>
      <c r="C3" s="216"/>
      <c r="D3" s="216"/>
      <c r="E3" s="216"/>
    </row>
    <row r="4" spans="1:5" ht="15" customHeight="1" x14ac:dyDescent="0.2">
      <c r="A4" s="216"/>
      <c r="B4" s="216"/>
      <c r="C4" s="216"/>
      <c r="D4" s="216"/>
      <c r="E4" s="216"/>
    </row>
    <row r="5" spans="1:5" ht="15" customHeight="1" x14ac:dyDescent="0.2">
      <c r="A5" s="216"/>
      <c r="B5" s="216"/>
      <c r="C5" s="216"/>
      <c r="D5" s="216"/>
      <c r="E5" s="216"/>
    </row>
    <row r="6" spans="1:5" ht="15" customHeight="1" x14ac:dyDescent="0.2">
      <c r="A6" s="216"/>
      <c r="B6" s="216"/>
      <c r="C6" s="216"/>
      <c r="D6" s="216"/>
      <c r="E6" s="216"/>
    </row>
    <row r="7" spans="1:5" ht="15" customHeight="1" x14ac:dyDescent="0.2">
      <c r="A7" s="216"/>
      <c r="B7" s="216"/>
      <c r="C7" s="216"/>
      <c r="D7" s="216"/>
      <c r="E7" s="216"/>
    </row>
    <row r="8" spans="1:5" ht="15" customHeight="1" x14ac:dyDescent="0.2">
      <c r="A8" s="216"/>
      <c r="B8" s="216"/>
      <c r="C8" s="216"/>
      <c r="D8" s="216"/>
      <c r="E8" s="216"/>
    </row>
    <row r="9" spans="1:5" ht="15" customHeight="1" x14ac:dyDescent="0.2">
      <c r="A9" s="216"/>
      <c r="B9" s="216"/>
      <c r="C9" s="216"/>
      <c r="D9" s="216"/>
      <c r="E9" s="216"/>
    </row>
    <row r="10" spans="1:5" ht="15" customHeight="1" x14ac:dyDescent="0.2">
      <c r="A10" s="216"/>
      <c r="B10" s="216"/>
      <c r="C10" s="216"/>
      <c r="D10" s="216"/>
      <c r="E10" s="216"/>
    </row>
    <row r="11" spans="1:5" ht="15" customHeight="1" x14ac:dyDescent="0.2">
      <c r="A11" s="216"/>
      <c r="B11" s="216"/>
      <c r="C11" s="216"/>
      <c r="D11" s="216"/>
      <c r="E11" s="216"/>
    </row>
    <row r="12" spans="1:5" ht="15" customHeight="1" x14ac:dyDescent="0.2">
      <c r="A12" s="163"/>
      <c r="B12" s="164"/>
      <c r="C12" s="163"/>
      <c r="D12" s="163"/>
      <c r="E12" s="163"/>
    </row>
    <row r="13" spans="1:5" ht="15" customHeight="1" x14ac:dyDescent="0.25">
      <c r="A13" s="37" t="s">
        <v>1</v>
      </c>
      <c r="B13" s="38"/>
      <c r="C13" s="38"/>
      <c r="D13" s="38"/>
      <c r="E13" s="38"/>
    </row>
    <row r="14" spans="1:5" ht="15" customHeight="1" x14ac:dyDescent="0.2">
      <c r="A14" s="91" t="s">
        <v>90</v>
      </c>
      <c r="B14" s="57"/>
      <c r="C14" s="57"/>
      <c r="D14" s="57"/>
      <c r="E14" s="58" t="s">
        <v>91</v>
      </c>
    </row>
    <row r="15" spans="1:5" ht="15" customHeight="1" x14ac:dyDescent="0.25">
      <c r="A15" s="53"/>
      <c r="B15" s="69"/>
      <c r="C15" s="38"/>
      <c r="D15" s="38"/>
      <c r="E15" s="41"/>
    </row>
    <row r="16" spans="1:5" ht="15" customHeight="1" x14ac:dyDescent="0.2">
      <c r="A16"/>
      <c r="B16" s="110"/>
      <c r="C16" s="42" t="s">
        <v>41</v>
      </c>
      <c r="D16" s="100" t="s">
        <v>42</v>
      </c>
      <c r="E16" s="44" t="s">
        <v>43</v>
      </c>
    </row>
    <row r="17" spans="1:5" ht="15" customHeight="1" x14ac:dyDescent="0.2">
      <c r="A17"/>
      <c r="B17" s="165"/>
      <c r="C17" s="64">
        <v>2221</v>
      </c>
      <c r="D17" s="122" t="s">
        <v>169</v>
      </c>
      <c r="E17" s="166">
        <v>-7299361.7999999998</v>
      </c>
    </row>
    <row r="18" spans="1:5" ht="15" customHeight="1" x14ac:dyDescent="0.2">
      <c r="A18"/>
      <c r="B18" s="155"/>
      <c r="C18" s="50" t="s">
        <v>45</v>
      </c>
      <c r="D18" s="167"/>
      <c r="E18" s="52">
        <f>SUM(E17:E17)</f>
        <v>-7299361.7999999998</v>
      </c>
    </row>
    <row r="19" spans="1:5" ht="15" customHeight="1" x14ac:dyDescent="0.2"/>
    <row r="20" spans="1:5" ht="15" customHeight="1" x14ac:dyDescent="0.25">
      <c r="A20" s="37" t="s">
        <v>16</v>
      </c>
      <c r="B20" s="38"/>
      <c r="C20" s="38"/>
      <c r="D20" s="38"/>
      <c r="E20" s="38"/>
    </row>
    <row r="21" spans="1:5" ht="15" customHeight="1" x14ac:dyDescent="0.2">
      <c r="A21" s="91" t="s">
        <v>90</v>
      </c>
      <c r="B21" s="57"/>
      <c r="C21" s="57"/>
      <c r="D21" s="57"/>
      <c r="E21" s="58" t="s">
        <v>91</v>
      </c>
    </row>
    <row r="22" spans="1:5" ht="15" customHeight="1" x14ac:dyDescent="0.25">
      <c r="A22" s="37"/>
      <c r="B22"/>
      <c r="C22"/>
      <c r="D22"/>
      <c r="E22" s="41"/>
    </row>
    <row r="23" spans="1:5" ht="15" customHeight="1" x14ac:dyDescent="0.2">
      <c r="B23" s="42" t="s">
        <v>40</v>
      </c>
      <c r="C23" s="42" t="s">
        <v>41</v>
      </c>
      <c r="D23" s="43" t="s">
        <v>42</v>
      </c>
      <c r="E23" s="62" t="s">
        <v>43</v>
      </c>
    </row>
    <row r="24" spans="1:5" ht="15" customHeight="1" x14ac:dyDescent="0.2">
      <c r="B24" s="144">
        <v>134</v>
      </c>
      <c r="C24" s="64"/>
      <c r="D24" s="75" t="s">
        <v>93</v>
      </c>
      <c r="E24" s="166">
        <v>-7299361.7999999998</v>
      </c>
    </row>
    <row r="25" spans="1:5" ht="15" customHeight="1" x14ac:dyDescent="0.2">
      <c r="B25" s="144"/>
      <c r="C25" s="50" t="s">
        <v>45</v>
      </c>
      <c r="D25" s="51"/>
      <c r="E25" s="52">
        <f>SUM(E24:E24)</f>
        <v>-7299361.7999999998</v>
      </c>
    </row>
    <row r="26" spans="1:5" ht="15" customHeight="1" x14ac:dyDescent="0.2"/>
    <row r="27" spans="1:5" ht="15" customHeight="1" x14ac:dyDescent="0.2"/>
    <row r="28" spans="1:5" ht="15" customHeight="1" x14ac:dyDescent="0.25">
      <c r="A28" s="99" t="s">
        <v>380</v>
      </c>
    </row>
    <row r="29" spans="1:5" ht="15" customHeight="1" x14ac:dyDescent="0.2">
      <c r="A29" s="224" t="s">
        <v>35</v>
      </c>
      <c r="B29" s="224"/>
      <c r="C29" s="224"/>
      <c r="D29" s="224"/>
      <c r="E29" s="224"/>
    </row>
    <row r="30" spans="1:5" ht="15" customHeight="1" x14ac:dyDescent="0.2">
      <c r="A30" s="216" t="s">
        <v>381</v>
      </c>
      <c r="B30" s="216"/>
      <c r="C30" s="216"/>
      <c r="D30" s="216"/>
      <c r="E30" s="216"/>
    </row>
    <row r="31" spans="1:5" ht="15" customHeight="1" x14ac:dyDescent="0.2">
      <c r="A31" s="216"/>
      <c r="B31" s="216"/>
      <c r="C31" s="216"/>
      <c r="D31" s="216"/>
      <c r="E31" s="216"/>
    </row>
    <row r="32" spans="1:5" ht="15" customHeight="1" x14ac:dyDescent="0.2">
      <c r="A32" s="216"/>
      <c r="B32" s="216"/>
      <c r="C32" s="216"/>
      <c r="D32" s="216"/>
      <c r="E32" s="216"/>
    </row>
    <row r="33" spans="1:5" ht="15" customHeight="1" x14ac:dyDescent="0.2">
      <c r="A33" s="216"/>
      <c r="B33" s="216"/>
      <c r="C33" s="216"/>
      <c r="D33" s="216"/>
      <c r="E33" s="216"/>
    </row>
    <row r="34" spans="1:5" ht="15" customHeight="1" x14ac:dyDescent="0.2">
      <c r="A34" s="216"/>
      <c r="B34" s="216"/>
      <c r="C34" s="216"/>
      <c r="D34" s="216"/>
      <c r="E34" s="216"/>
    </row>
    <row r="35" spans="1:5" ht="15" customHeight="1" x14ac:dyDescent="0.2">
      <c r="A35" s="216"/>
      <c r="B35" s="216"/>
      <c r="C35" s="216"/>
      <c r="D35" s="216"/>
      <c r="E35" s="216"/>
    </row>
    <row r="36" spans="1:5" ht="15" customHeight="1" x14ac:dyDescent="0.2">
      <c r="A36" s="146"/>
      <c r="B36" s="146"/>
      <c r="C36" s="146"/>
      <c r="D36" s="146"/>
      <c r="E36" s="146"/>
    </row>
    <row r="37" spans="1:5" ht="15" customHeight="1" x14ac:dyDescent="0.25">
      <c r="A37" s="54" t="s">
        <v>1</v>
      </c>
      <c r="B37" s="38"/>
      <c r="C37" s="38"/>
      <c r="D37" s="38"/>
      <c r="E37" s="38"/>
    </row>
    <row r="38" spans="1:5" ht="15" customHeight="1" x14ac:dyDescent="0.2">
      <c r="A38" s="56" t="s">
        <v>46</v>
      </c>
      <c r="B38" s="38"/>
      <c r="C38" s="38"/>
      <c r="D38" s="38"/>
      <c r="E38" s="40" t="s">
        <v>47</v>
      </c>
    </row>
    <row r="39" spans="1:5" ht="15" customHeight="1" x14ac:dyDescent="0.25">
      <c r="A39" s="37"/>
      <c r="B39" s="53"/>
      <c r="C39" s="38"/>
      <c r="D39" s="38"/>
      <c r="E39" s="41"/>
    </row>
    <row r="40" spans="1:5" ht="15" customHeight="1" x14ac:dyDescent="0.2">
      <c r="A40" s="110"/>
      <c r="B40" s="110"/>
      <c r="C40" s="42" t="s">
        <v>41</v>
      </c>
      <c r="D40" s="43" t="s">
        <v>42</v>
      </c>
      <c r="E40" s="44" t="s">
        <v>43</v>
      </c>
    </row>
    <row r="41" spans="1:5" ht="15" customHeight="1" x14ac:dyDescent="0.2">
      <c r="A41" s="160"/>
      <c r="B41" s="160"/>
      <c r="C41" s="64">
        <v>6172</v>
      </c>
      <c r="D41" s="156" t="s">
        <v>382</v>
      </c>
      <c r="E41" s="123">
        <v>7858.71</v>
      </c>
    </row>
    <row r="42" spans="1:5" ht="15" customHeight="1" x14ac:dyDescent="0.2">
      <c r="A42" s="124"/>
      <c r="B42" s="124"/>
      <c r="C42" s="50" t="s">
        <v>45</v>
      </c>
      <c r="D42" s="51"/>
      <c r="E42" s="52">
        <f>SUM(E41:E41)</f>
        <v>7858.71</v>
      </c>
    </row>
    <row r="43" spans="1:5" ht="15" customHeight="1" x14ac:dyDescent="0.2"/>
    <row r="44" spans="1:5" ht="15" customHeight="1" x14ac:dyDescent="0.25">
      <c r="A44" s="37" t="s">
        <v>16</v>
      </c>
      <c r="B44" s="38"/>
      <c r="C44" s="38"/>
      <c r="D44" s="38"/>
      <c r="E44" s="38"/>
    </row>
    <row r="45" spans="1:5" ht="15" customHeight="1" x14ac:dyDescent="0.2">
      <c r="A45" s="56" t="s">
        <v>46</v>
      </c>
      <c r="B45" s="38"/>
      <c r="C45" s="38"/>
      <c r="D45" s="38"/>
      <c r="E45" s="40" t="s">
        <v>47</v>
      </c>
    </row>
    <row r="46" spans="1:5" ht="15" customHeight="1" x14ac:dyDescent="0.2">
      <c r="A46" s="153"/>
      <c r="B46" s="150"/>
      <c r="C46" s="38"/>
      <c r="D46" s="38"/>
      <c r="E46" s="41"/>
    </row>
    <row r="47" spans="1:5" ht="15" customHeight="1" x14ac:dyDescent="0.2">
      <c r="C47" s="62" t="s">
        <v>41</v>
      </c>
      <c r="D47" s="73" t="s">
        <v>48</v>
      </c>
      <c r="E47" s="62" t="s">
        <v>43</v>
      </c>
    </row>
    <row r="48" spans="1:5" ht="15" customHeight="1" x14ac:dyDescent="0.2">
      <c r="C48" s="86">
        <v>6172</v>
      </c>
      <c r="D48" s="65" t="s">
        <v>82</v>
      </c>
      <c r="E48" s="123">
        <v>7858.71</v>
      </c>
    </row>
    <row r="49" spans="3:5" ht="15" customHeight="1" x14ac:dyDescent="0.2">
      <c r="C49" s="77" t="s">
        <v>45</v>
      </c>
      <c r="D49" s="78"/>
      <c r="E49" s="79">
        <f>SUM(E48:E48)</f>
        <v>7858.71</v>
      </c>
    </row>
    <row r="50" spans="3:5" ht="15" customHeight="1" x14ac:dyDescent="0.2"/>
    <row r="51" spans="3:5" ht="15" customHeight="1" x14ac:dyDescent="0.2"/>
    <row r="52" spans="3:5" ht="15" customHeight="1" x14ac:dyDescent="0.2"/>
    <row r="53" spans="3:5" ht="15" customHeight="1" x14ac:dyDescent="0.2"/>
    <row r="54" spans="3:5" ht="15" customHeight="1" x14ac:dyDescent="0.2"/>
    <row r="55" spans="3:5" ht="15" customHeight="1" x14ac:dyDescent="0.2"/>
    <row r="56" spans="3:5" ht="15" customHeight="1" x14ac:dyDescent="0.2"/>
    <row r="57" spans="3:5" ht="15" customHeight="1" x14ac:dyDescent="0.2"/>
    <row r="58" spans="3:5" ht="15" customHeight="1" x14ac:dyDescent="0.2"/>
    <row r="59" spans="3:5" ht="15" customHeight="1" x14ac:dyDescent="0.2"/>
    <row r="60" spans="3:5" ht="15" customHeight="1" x14ac:dyDescent="0.2"/>
    <row r="61" spans="3:5" ht="15" customHeight="1" x14ac:dyDescent="0.2"/>
    <row r="62" spans="3:5" ht="15" customHeight="1" x14ac:dyDescent="0.2"/>
    <row r="63" spans="3:5" ht="15" customHeight="1" x14ac:dyDescent="0.2"/>
    <row r="64" spans="3:5"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sheetData>
  <mergeCells count="4">
    <mergeCell ref="A2:E2"/>
    <mergeCell ref="A3:E11"/>
    <mergeCell ref="A29:E29"/>
    <mergeCell ref="A30:E35"/>
  </mergeCells>
  <pageMargins left="0.98425196850393704" right="0.98425196850393704" top="0.98425196850393704" bottom="0.98425196850393704" header="0.51181102362204722" footer="0.51181102362204722"/>
  <pageSetup paperSize="9" scale="92" firstPageNumber="99" orientation="portrait" useFirstPageNumber="1" r:id="rId1"/>
  <headerFooter alignWithMargins="0">
    <oddHeader>&amp;C&amp;"Arial,Kurzíva"Příloha č. 8: Rozpočtové změny č. 691/20 - 692/20 navržené Radou Olomouckého kraje 9.11.2020 ke schválení</oddHeader>
    <oddFooter xml:space="preserve">&amp;L&amp;"Arial,Kurzíva"Zastupitelstvo OK 21.12.2020
9.1. - Rozpočet Olomouckého kraje 2020 - rozpočtové změny 
Příloha č.8: Rozpočtové změny č. 691/20 - 692/20 navržené Radou Olomouckého kraje 9.11.2020 ke schválení&amp;R&amp;"Arial,Kurzíva"Strana &amp;P (celkem 102)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zoomScale="92" zoomScaleNormal="92" zoomScaleSheetLayoutView="92" workbookViewId="0"/>
  </sheetViews>
  <sheetFormatPr defaultColWidth="9.140625" defaultRowHeight="12.75" x14ac:dyDescent="0.2"/>
  <cols>
    <col min="1" max="1" width="9.7109375" style="34" customWidth="1"/>
    <col min="2" max="2" width="12.85546875" style="34" customWidth="1"/>
    <col min="3" max="3" width="8.28515625" style="34" customWidth="1"/>
    <col min="4" max="4" width="39.140625" style="34" customWidth="1"/>
    <col min="5" max="5" width="18.85546875" style="34" customWidth="1"/>
    <col min="6" max="16384" width="9.140625" style="34"/>
  </cols>
  <sheetData>
    <row r="1" spans="1:5" ht="15" customHeight="1" x14ac:dyDescent="0.25">
      <c r="A1" s="35" t="s">
        <v>167</v>
      </c>
    </row>
    <row r="2" spans="1:5" ht="15" customHeight="1" x14ac:dyDescent="0.2">
      <c r="A2" s="224" t="s">
        <v>70</v>
      </c>
      <c r="B2" s="224"/>
      <c r="C2" s="224"/>
      <c r="D2" s="224"/>
      <c r="E2" s="224"/>
    </row>
    <row r="3" spans="1:5" ht="15" customHeight="1" x14ac:dyDescent="0.2">
      <c r="A3" s="216" t="s">
        <v>168</v>
      </c>
      <c r="B3" s="216"/>
      <c r="C3" s="216"/>
      <c r="D3" s="216"/>
      <c r="E3" s="216"/>
    </row>
    <row r="4" spans="1:5" ht="15" customHeight="1" x14ac:dyDescent="0.2">
      <c r="A4" s="216"/>
      <c r="B4" s="216"/>
      <c r="C4" s="216"/>
      <c r="D4" s="216"/>
      <c r="E4" s="216"/>
    </row>
    <row r="5" spans="1:5" ht="15" customHeight="1" x14ac:dyDescent="0.2">
      <c r="A5" s="216"/>
      <c r="B5" s="216"/>
      <c r="C5" s="216"/>
      <c r="D5" s="216"/>
      <c r="E5" s="216"/>
    </row>
    <row r="6" spans="1:5" ht="15" customHeight="1" x14ac:dyDescent="0.2">
      <c r="A6" s="216"/>
      <c r="B6" s="216"/>
      <c r="C6" s="216"/>
      <c r="D6" s="216"/>
      <c r="E6" s="216"/>
    </row>
    <row r="7" spans="1:5" ht="15" customHeight="1" x14ac:dyDescent="0.2">
      <c r="A7" s="216"/>
      <c r="B7" s="216"/>
      <c r="C7" s="216"/>
      <c r="D7" s="216"/>
      <c r="E7" s="216"/>
    </row>
    <row r="8" spans="1:5" ht="15" customHeight="1" x14ac:dyDescent="0.2">
      <c r="A8" s="216"/>
      <c r="B8" s="216"/>
      <c r="C8" s="216"/>
      <c r="D8" s="216"/>
      <c r="E8" s="216"/>
    </row>
    <row r="9" spans="1:5" ht="15" customHeight="1" x14ac:dyDescent="0.2">
      <c r="A9" s="216"/>
      <c r="B9" s="216"/>
      <c r="C9" s="216"/>
      <c r="D9" s="216"/>
      <c r="E9" s="216"/>
    </row>
    <row r="10" spans="1:5" ht="15" customHeight="1" x14ac:dyDescent="0.2">
      <c r="A10" s="216"/>
      <c r="B10" s="216"/>
      <c r="C10" s="216"/>
      <c r="D10" s="216"/>
      <c r="E10" s="216"/>
    </row>
    <row r="11" spans="1:5" ht="15" customHeight="1" x14ac:dyDescent="0.2">
      <c r="A11" s="163"/>
      <c r="B11" s="164"/>
      <c r="C11" s="163"/>
      <c r="D11" s="163"/>
      <c r="E11" s="163"/>
    </row>
    <row r="12" spans="1:5" ht="15" customHeight="1" x14ac:dyDescent="0.25">
      <c r="A12" s="37" t="s">
        <v>1</v>
      </c>
      <c r="B12" s="38"/>
      <c r="C12" s="38"/>
      <c r="D12" s="38"/>
      <c r="E12" s="38"/>
    </row>
    <row r="13" spans="1:5" ht="15" customHeight="1" x14ac:dyDescent="0.2">
      <c r="A13" s="91" t="s">
        <v>90</v>
      </c>
      <c r="B13" s="57"/>
      <c r="C13" s="57"/>
      <c r="D13" s="57"/>
      <c r="E13" s="58" t="s">
        <v>91</v>
      </c>
    </row>
    <row r="14" spans="1:5" ht="15" customHeight="1" x14ac:dyDescent="0.25">
      <c r="A14" s="53"/>
      <c r="B14" s="69"/>
      <c r="C14" s="38"/>
      <c r="D14" s="38"/>
      <c r="E14" s="41"/>
    </row>
    <row r="15" spans="1:5" ht="15" customHeight="1" x14ac:dyDescent="0.2">
      <c r="A15"/>
      <c r="B15" s="110"/>
      <c r="C15" s="42" t="s">
        <v>41</v>
      </c>
      <c r="D15" s="100" t="s">
        <v>42</v>
      </c>
      <c r="E15" s="44" t="s">
        <v>43</v>
      </c>
    </row>
    <row r="16" spans="1:5" ht="15" customHeight="1" x14ac:dyDescent="0.2">
      <c r="A16"/>
      <c r="B16" s="165"/>
      <c r="C16" s="64">
        <v>2221</v>
      </c>
      <c r="D16" s="122" t="s">
        <v>169</v>
      </c>
      <c r="E16" s="166">
        <v>-34350</v>
      </c>
    </row>
    <row r="17" spans="1:5" ht="15" customHeight="1" x14ac:dyDescent="0.2">
      <c r="A17"/>
      <c r="B17" s="155"/>
      <c r="C17" s="50" t="s">
        <v>45</v>
      </c>
      <c r="D17" s="167"/>
      <c r="E17" s="52">
        <f>SUM(E16:E16)</f>
        <v>-34350</v>
      </c>
    </row>
    <row r="18" spans="1:5" ht="15" customHeight="1" x14ac:dyDescent="0.2"/>
    <row r="19" spans="1:5" ht="15" customHeight="1" x14ac:dyDescent="0.25">
      <c r="A19" s="37" t="s">
        <v>16</v>
      </c>
      <c r="B19" s="38"/>
      <c r="C19" s="38"/>
      <c r="D19" s="38"/>
      <c r="E19" s="38"/>
    </row>
    <row r="20" spans="1:5" ht="15" customHeight="1" x14ac:dyDescent="0.2">
      <c r="A20" s="91" t="s">
        <v>90</v>
      </c>
      <c r="B20" s="57"/>
      <c r="C20" s="57"/>
      <c r="D20" s="57"/>
      <c r="E20" s="58" t="s">
        <v>91</v>
      </c>
    </row>
    <row r="21" spans="1:5" ht="15" customHeight="1" x14ac:dyDescent="0.25">
      <c r="A21" s="37"/>
      <c r="B21"/>
      <c r="C21"/>
      <c r="D21"/>
      <c r="E21" s="41"/>
    </row>
    <row r="22" spans="1:5" ht="15" customHeight="1" x14ac:dyDescent="0.2">
      <c r="B22" s="42" t="s">
        <v>40</v>
      </c>
      <c r="C22" s="42" t="s">
        <v>41</v>
      </c>
      <c r="D22" s="43" t="s">
        <v>42</v>
      </c>
      <c r="E22" s="62" t="s">
        <v>43</v>
      </c>
    </row>
    <row r="23" spans="1:5" ht="15" customHeight="1" x14ac:dyDescent="0.2">
      <c r="B23" s="144">
        <v>134</v>
      </c>
      <c r="C23" s="64"/>
      <c r="D23" s="75" t="s">
        <v>93</v>
      </c>
      <c r="E23" s="166">
        <v>-34350</v>
      </c>
    </row>
    <row r="24" spans="1:5" ht="15" customHeight="1" x14ac:dyDescent="0.2">
      <c r="B24" s="144"/>
      <c r="C24" s="50" t="s">
        <v>45</v>
      </c>
      <c r="D24" s="51"/>
      <c r="E24" s="52">
        <f>SUM(E23:E23)</f>
        <v>-34350</v>
      </c>
    </row>
    <row r="25" spans="1:5" ht="15" customHeight="1" x14ac:dyDescent="0.2"/>
    <row r="26" spans="1:5" ht="15" customHeight="1" x14ac:dyDescent="0.2"/>
    <row r="27" spans="1:5" ht="15" customHeight="1" x14ac:dyDescent="0.25">
      <c r="A27" s="35" t="s">
        <v>170</v>
      </c>
    </row>
    <row r="28" spans="1:5" ht="15" customHeight="1" x14ac:dyDescent="0.2">
      <c r="A28" s="219" t="s">
        <v>35</v>
      </c>
      <c r="B28" s="219"/>
      <c r="C28" s="219"/>
      <c r="D28" s="219"/>
      <c r="E28" s="219"/>
    </row>
    <row r="29" spans="1:5" ht="15" customHeight="1" x14ac:dyDescent="0.2">
      <c r="A29" s="216" t="s">
        <v>171</v>
      </c>
      <c r="B29" s="216"/>
      <c r="C29" s="216"/>
      <c r="D29" s="216"/>
      <c r="E29" s="216"/>
    </row>
    <row r="30" spans="1:5" ht="15" customHeight="1" x14ac:dyDescent="0.2">
      <c r="A30" s="216"/>
      <c r="B30" s="216"/>
      <c r="C30" s="216"/>
      <c r="D30" s="216"/>
      <c r="E30" s="216"/>
    </row>
    <row r="31" spans="1:5" ht="15" customHeight="1" x14ac:dyDescent="0.2">
      <c r="A31" s="216"/>
      <c r="B31" s="216"/>
      <c r="C31" s="216"/>
      <c r="D31" s="216"/>
      <c r="E31" s="216"/>
    </row>
    <row r="32" spans="1:5" ht="15" customHeight="1" x14ac:dyDescent="0.2">
      <c r="A32" s="216"/>
      <c r="B32" s="216"/>
      <c r="C32" s="216"/>
      <c r="D32" s="216"/>
      <c r="E32" s="216"/>
    </row>
    <row r="33" spans="1:5" ht="15" customHeight="1" x14ac:dyDescent="0.2">
      <c r="A33" s="216"/>
      <c r="B33" s="216"/>
      <c r="C33" s="216"/>
      <c r="D33" s="216"/>
      <c r="E33" s="216"/>
    </row>
    <row r="34" spans="1:5" ht="15" customHeight="1" x14ac:dyDescent="0.2">
      <c r="A34" s="216"/>
      <c r="B34" s="216"/>
      <c r="C34" s="216"/>
      <c r="D34" s="216"/>
      <c r="E34" s="216"/>
    </row>
    <row r="35" spans="1:5" ht="15" customHeight="1" x14ac:dyDescent="0.2">
      <c r="A35" s="216"/>
      <c r="B35" s="216"/>
      <c r="C35" s="216"/>
      <c r="D35" s="216"/>
      <c r="E35" s="216"/>
    </row>
    <row r="36" spans="1:5" ht="15" customHeight="1" x14ac:dyDescent="0.2">
      <c r="A36" s="36"/>
      <c r="B36" s="36"/>
      <c r="C36" s="36"/>
      <c r="D36" s="36"/>
      <c r="E36" s="36"/>
    </row>
    <row r="37" spans="1:5" ht="15" customHeight="1" x14ac:dyDescent="0.25">
      <c r="A37" s="37" t="s">
        <v>1</v>
      </c>
      <c r="B37" s="38"/>
      <c r="C37" s="38"/>
      <c r="D37" s="38"/>
      <c r="E37" s="38"/>
    </row>
    <row r="38" spans="1:5" ht="15" customHeight="1" x14ac:dyDescent="0.2">
      <c r="A38" s="91" t="s">
        <v>90</v>
      </c>
      <c r="B38" s="57"/>
      <c r="C38" s="57"/>
      <c r="D38" s="57"/>
      <c r="E38" s="58" t="s">
        <v>91</v>
      </c>
    </row>
    <row r="39" spans="1:5" ht="15" customHeight="1" x14ac:dyDescent="0.25">
      <c r="A39" s="37"/>
      <c r="B39" s="82"/>
      <c r="C39" s="53"/>
      <c r="D39" s="53"/>
      <c r="E39" s="41"/>
    </row>
    <row r="40" spans="1:5" ht="15" customHeight="1" x14ac:dyDescent="0.2">
      <c r="B40" s="110"/>
      <c r="C40" s="42" t="s">
        <v>41</v>
      </c>
      <c r="D40" s="84" t="s">
        <v>42</v>
      </c>
      <c r="E40" s="62" t="s">
        <v>43</v>
      </c>
    </row>
    <row r="41" spans="1:5" ht="15" customHeight="1" x14ac:dyDescent="0.2">
      <c r="B41" s="149"/>
      <c r="C41" s="64">
        <v>6172</v>
      </c>
      <c r="D41" s="168" t="s">
        <v>172</v>
      </c>
      <c r="E41" s="132">
        <v>39392.33</v>
      </c>
    </row>
    <row r="42" spans="1:5" ht="15" customHeight="1" x14ac:dyDescent="0.2">
      <c r="B42" s="149"/>
      <c r="C42" s="169" t="s">
        <v>45</v>
      </c>
      <c r="D42" s="51"/>
      <c r="E42" s="52">
        <f>SUM(E41:E41)</f>
        <v>39392.33</v>
      </c>
    </row>
    <row r="43" spans="1:5" ht="15" customHeight="1" x14ac:dyDescent="0.2">
      <c r="A43" s="138"/>
      <c r="B43"/>
      <c r="C43"/>
      <c r="D43"/>
      <c r="E43"/>
    </row>
    <row r="44" spans="1:5" ht="15" customHeight="1" x14ac:dyDescent="0.25">
      <c r="A44" s="37" t="s">
        <v>16</v>
      </c>
      <c r="B44" s="38"/>
      <c r="C44" s="38"/>
      <c r="D44" s="38"/>
      <c r="E44" s="38"/>
    </row>
    <row r="45" spans="1:5" ht="15" customHeight="1" x14ac:dyDescent="0.2">
      <c r="A45" s="91" t="s">
        <v>90</v>
      </c>
      <c r="B45" s="57"/>
      <c r="C45" s="57"/>
      <c r="D45" s="57"/>
      <c r="E45" s="58" t="s">
        <v>91</v>
      </c>
    </row>
    <row r="46" spans="1:5" ht="15" customHeight="1" x14ac:dyDescent="0.25">
      <c r="A46" s="37"/>
      <c r="B46"/>
      <c r="C46"/>
      <c r="D46"/>
      <c r="E46" s="41"/>
    </row>
    <row r="47" spans="1:5" ht="15" customHeight="1" x14ac:dyDescent="0.2">
      <c r="B47" s="42" t="s">
        <v>40</v>
      </c>
      <c r="C47" s="42" t="s">
        <v>41</v>
      </c>
      <c r="D47" s="43" t="s">
        <v>42</v>
      </c>
      <c r="E47" s="62" t="s">
        <v>43</v>
      </c>
    </row>
    <row r="48" spans="1:5" ht="15" customHeight="1" x14ac:dyDescent="0.2">
      <c r="B48" s="144">
        <v>304</v>
      </c>
      <c r="C48" s="64"/>
      <c r="D48" s="75" t="s">
        <v>93</v>
      </c>
      <c r="E48" s="132">
        <v>39392.33</v>
      </c>
    </row>
    <row r="49" spans="1:5" ht="15" customHeight="1" x14ac:dyDescent="0.2">
      <c r="B49" s="144"/>
      <c r="C49" s="50" t="s">
        <v>45</v>
      </c>
      <c r="D49" s="51"/>
      <c r="E49" s="52">
        <f>SUM(E48:E48)</f>
        <v>39392.33</v>
      </c>
    </row>
    <row r="50" spans="1:5" ht="15" customHeight="1" x14ac:dyDescent="0.2"/>
    <row r="51" spans="1:5" ht="15" customHeight="1" x14ac:dyDescent="0.2"/>
    <row r="52" spans="1:5" ht="15" customHeight="1" x14ac:dyDescent="0.2"/>
    <row r="53" spans="1:5" ht="15" customHeight="1" x14ac:dyDescent="0.2"/>
    <row r="54" spans="1:5" ht="15" customHeight="1" x14ac:dyDescent="0.25">
      <c r="A54" s="35" t="s">
        <v>173</v>
      </c>
    </row>
    <row r="55" spans="1:5" ht="15" customHeight="1" x14ac:dyDescent="0.2">
      <c r="A55" s="219" t="s">
        <v>35</v>
      </c>
      <c r="B55" s="219"/>
      <c r="C55" s="219"/>
      <c r="D55" s="219"/>
      <c r="E55" s="219"/>
    </row>
    <row r="56" spans="1:5" ht="15" customHeight="1" x14ac:dyDescent="0.2">
      <c r="A56" s="221" t="s">
        <v>174</v>
      </c>
      <c r="B56" s="221"/>
      <c r="C56" s="221"/>
      <c r="D56" s="221"/>
      <c r="E56" s="221"/>
    </row>
    <row r="57" spans="1:5" ht="15" customHeight="1" x14ac:dyDescent="0.2">
      <c r="A57" s="221"/>
      <c r="B57" s="221"/>
      <c r="C57" s="221"/>
      <c r="D57" s="221"/>
      <c r="E57" s="221"/>
    </row>
    <row r="58" spans="1:5" ht="15" customHeight="1" x14ac:dyDescent="0.2">
      <c r="A58" s="221"/>
      <c r="B58" s="221"/>
      <c r="C58" s="221"/>
      <c r="D58" s="221"/>
      <c r="E58" s="221"/>
    </row>
    <row r="59" spans="1:5" ht="15" customHeight="1" x14ac:dyDescent="0.2">
      <c r="A59" s="221"/>
      <c r="B59" s="221"/>
      <c r="C59" s="221"/>
      <c r="D59" s="221"/>
      <c r="E59" s="221"/>
    </row>
    <row r="60" spans="1:5" ht="15" customHeight="1" x14ac:dyDescent="0.2">
      <c r="A60" s="221"/>
      <c r="B60" s="221"/>
      <c r="C60" s="221"/>
      <c r="D60" s="221"/>
      <c r="E60" s="221"/>
    </row>
    <row r="61" spans="1:5" ht="15" customHeight="1" x14ac:dyDescent="0.2">
      <c r="A61" s="221"/>
      <c r="B61" s="221"/>
      <c r="C61" s="221"/>
      <c r="D61" s="221"/>
      <c r="E61" s="221"/>
    </row>
    <row r="62" spans="1:5" ht="15" customHeight="1" x14ac:dyDescent="0.2">
      <c r="A62" s="36"/>
      <c r="B62" s="36"/>
      <c r="C62" s="36"/>
      <c r="D62" s="36"/>
      <c r="E62" s="36"/>
    </row>
    <row r="63" spans="1:5" ht="15" customHeight="1" x14ac:dyDescent="0.25">
      <c r="A63" s="37" t="s">
        <v>1</v>
      </c>
      <c r="B63" s="38"/>
      <c r="C63" s="38"/>
      <c r="D63" s="38"/>
      <c r="E63" s="38"/>
    </row>
    <row r="64" spans="1:5" ht="15" customHeight="1" x14ac:dyDescent="0.2">
      <c r="A64" s="39" t="s">
        <v>175</v>
      </c>
      <c r="B64" s="38"/>
      <c r="C64" s="38"/>
      <c r="D64" s="38"/>
      <c r="E64" s="40" t="s">
        <v>176</v>
      </c>
    </row>
    <row r="65" spans="1:5" ht="15" customHeight="1" x14ac:dyDescent="0.25">
      <c r="A65" s="170"/>
      <c r="B65" s="37"/>
      <c r="C65" s="38"/>
      <c r="D65" s="38"/>
      <c r="E65" s="41"/>
    </row>
    <row r="66" spans="1:5" ht="15" customHeight="1" x14ac:dyDescent="0.2">
      <c r="A66" s="110"/>
      <c r="B66" s="61"/>
      <c r="C66" s="42" t="s">
        <v>41</v>
      </c>
      <c r="D66" s="43" t="s">
        <v>42</v>
      </c>
      <c r="E66" s="42" t="s">
        <v>43</v>
      </c>
    </row>
    <row r="67" spans="1:5" ht="15" customHeight="1" x14ac:dyDescent="0.2">
      <c r="A67" s="138"/>
      <c r="B67" s="125"/>
      <c r="C67" s="86">
        <v>6172</v>
      </c>
      <c r="D67" s="171" t="s">
        <v>177</v>
      </c>
      <c r="E67" s="48">
        <v>50000</v>
      </c>
    </row>
    <row r="68" spans="1:5" ht="15" customHeight="1" x14ac:dyDescent="0.2">
      <c r="A68" s="138"/>
      <c r="B68" s="55"/>
      <c r="C68" s="50" t="s">
        <v>45</v>
      </c>
      <c r="D68" s="51"/>
      <c r="E68" s="52">
        <f>SUM(E67:E67)</f>
        <v>50000</v>
      </c>
    </row>
    <row r="69" spans="1:5" ht="15" customHeight="1" x14ac:dyDescent="0.2">
      <c r="A69" s="53"/>
      <c r="B69" s="53"/>
      <c r="C69" s="53"/>
      <c r="D69" s="53"/>
      <c r="E69" s="53"/>
    </row>
    <row r="70" spans="1:5" ht="15" customHeight="1" x14ac:dyDescent="0.25">
      <c r="A70" s="37" t="s">
        <v>16</v>
      </c>
      <c r="B70" s="38"/>
      <c r="C70" s="38"/>
      <c r="D70" s="38"/>
      <c r="E70" s="53"/>
    </row>
    <row r="71" spans="1:5" ht="15" customHeight="1" x14ac:dyDescent="0.2">
      <c r="A71" s="39" t="s">
        <v>175</v>
      </c>
      <c r="B71" s="38"/>
      <c r="C71" s="38"/>
      <c r="D71" s="38"/>
      <c r="E71" s="40" t="s">
        <v>176</v>
      </c>
    </row>
    <row r="72" spans="1:5" ht="15" customHeight="1" x14ac:dyDescent="0.2">
      <c r="A72" s="39"/>
      <c r="B72" s="53"/>
      <c r="C72" s="38"/>
      <c r="D72" s="38"/>
      <c r="E72" s="41"/>
    </row>
    <row r="73" spans="1:5" ht="15" customHeight="1" x14ac:dyDescent="0.2">
      <c r="A73" s="110"/>
      <c r="B73" s="110"/>
      <c r="C73" s="42" t="s">
        <v>41</v>
      </c>
      <c r="D73" s="73" t="s">
        <v>48</v>
      </c>
      <c r="E73" s="62" t="s">
        <v>43</v>
      </c>
    </row>
    <row r="74" spans="1:5" ht="15" customHeight="1" x14ac:dyDescent="0.2">
      <c r="A74" s="138"/>
      <c r="B74" s="121"/>
      <c r="C74" s="64">
        <v>5273</v>
      </c>
      <c r="D74" s="65" t="s">
        <v>82</v>
      </c>
      <c r="E74" s="123">
        <v>50000</v>
      </c>
    </row>
    <row r="75" spans="1:5" ht="15" customHeight="1" x14ac:dyDescent="0.2">
      <c r="A75" s="124"/>
      <c r="B75" s="124"/>
      <c r="C75" s="50" t="s">
        <v>45</v>
      </c>
      <c r="D75" s="103"/>
      <c r="E75" s="52">
        <f>SUM(E74:E74)</f>
        <v>50000</v>
      </c>
    </row>
    <row r="76" spans="1:5" ht="15" customHeight="1" x14ac:dyDescent="0.2"/>
    <row r="77" spans="1:5" ht="15" customHeight="1" x14ac:dyDescent="0.2"/>
    <row r="78" spans="1:5" ht="15" customHeight="1" x14ac:dyDescent="0.2"/>
    <row r="79" spans="1:5" ht="15" customHeight="1" x14ac:dyDescent="0.2"/>
    <row r="80" spans="1:5"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sheetData>
  <mergeCells count="6">
    <mergeCell ref="A56:E61"/>
    <mergeCell ref="A2:E2"/>
    <mergeCell ref="A3:E10"/>
    <mergeCell ref="A28:E28"/>
    <mergeCell ref="A29:E35"/>
    <mergeCell ref="A55:E55"/>
  </mergeCells>
  <pageMargins left="0.98425196850393704" right="0.98425196850393704" top="0.98425196850393704" bottom="0.98425196850393704" header="0.51181102362204722" footer="0.51181102362204722"/>
  <pageSetup paperSize="9" scale="92" firstPageNumber="100" orientation="portrait" useFirstPageNumber="1" r:id="rId1"/>
  <headerFooter alignWithMargins="0">
    <oddHeader>&amp;C&amp;"Arial,Kurzíva"Příloha č. 9: Rozpočtové změny č. 759/20 - 761/20 navržené Radou Olomouckého kraje 30.11.2020 ke schválení</oddHeader>
    <oddFooter xml:space="preserve">&amp;L&amp;"Arial,Kurzíva"Zastupitelstvo OK 21.12.2020
9.1. - Rozpočet Olomouckého kraje 2020 - rozpočtové změny 
Příloha č.9: Rozpočtové změny č. 759/20 - 761/20 navržené Radou Olomouckého kraje 30.11.2020 ke schválení&amp;R&amp;"Arial,Kurzíva"Strana &amp;P (celkem 102)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9</vt:i4>
      </vt:variant>
    </vt:vector>
  </HeadingPairs>
  <TitlesOfParts>
    <vt:vector size="19" baseType="lpstr">
      <vt:lpstr>Příloha č. 1</vt:lpstr>
      <vt:lpstr>Příloha č. 2</vt:lpstr>
      <vt:lpstr>Příloha č. 3</vt:lpstr>
      <vt:lpstr>Příloha č. 4</vt:lpstr>
      <vt:lpstr>Příloha č. 5</vt:lpstr>
      <vt:lpstr>Příloha č. 6</vt:lpstr>
      <vt:lpstr>Příloha č. 7</vt:lpstr>
      <vt:lpstr>Příloha č. 8</vt:lpstr>
      <vt:lpstr>Příloha č. 9</vt:lpstr>
      <vt:lpstr>Příloha  č. 10</vt:lpstr>
      <vt:lpstr>'Příloha č. 1'!Oblast_tisku</vt:lpstr>
      <vt:lpstr>'Příloha č. 2'!Oblast_tisku</vt:lpstr>
      <vt:lpstr>'Příloha č. 3'!Oblast_tisku</vt:lpstr>
      <vt:lpstr>'Příloha č. 4'!Oblast_tisku</vt:lpstr>
      <vt:lpstr>'Příloha č. 5'!Oblast_tisku</vt:lpstr>
      <vt:lpstr>'Příloha č. 6'!Oblast_tisku</vt:lpstr>
      <vt:lpstr>'Příloha č. 7'!Oblast_tisku</vt:lpstr>
      <vt:lpstr>'Příloha č. 8'!Oblast_tisku</vt:lpstr>
      <vt:lpstr>'Příloha č. 9'!Oblast_tisku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Lenka Navrátilová</dc:creator>
  <cp:lastModifiedBy>Navrátilová Lenka</cp:lastModifiedBy>
  <cp:lastPrinted>2020-12-02T10:36:29Z</cp:lastPrinted>
  <dcterms:created xsi:type="dcterms:W3CDTF">2007-02-21T09:44:06Z</dcterms:created>
  <dcterms:modified xsi:type="dcterms:W3CDTF">2020-12-02T10:41:55Z</dcterms:modified>
</cp:coreProperties>
</file>