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ole7049\AppData\Local\Temp\IntraDoc\210519143101000830\Prilohy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List1!$A$1:$L$44</definedName>
  </definedNames>
  <calcPr calcId="162913"/>
</workbook>
</file>

<file path=xl/calcChain.xml><?xml version="1.0" encoding="utf-8"?>
<calcChain xmlns="http://schemas.openxmlformats.org/spreadsheetml/2006/main">
  <c r="I27" i="1" l="1"/>
  <c r="H27" i="1"/>
  <c r="F27" i="1"/>
  <c r="E27" i="1"/>
  <c r="D27" i="1"/>
  <c r="H11" i="1"/>
  <c r="K42" i="1" l="1"/>
  <c r="J42" i="1"/>
  <c r="I42" i="1"/>
  <c r="H42" i="1"/>
  <c r="F42" i="1"/>
  <c r="E42" i="1"/>
  <c r="D42" i="1"/>
  <c r="K40" i="1"/>
  <c r="I40" i="1"/>
  <c r="E40" i="1"/>
  <c r="D40" i="1"/>
  <c r="F39" i="1"/>
  <c r="F40" i="1" s="1"/>
  <c r="G39" i="1" l="1"/>
  <c r="H39" i="1"/>
  <c r="K36" i="1"/>
  <c r="J36" i="1"/>
  <c r="I36" i="1"/>
  <c r="H36" i="1"/>
  <c r="F36" i="1"/>
  <c r="E36" i="1"/>
  <c r="D36" i="1"/>
  <c r="H40" i="1" l="1"/>
  <c r="J39" i="1"/>
  <c r="J40" i="1" s="1"/>
  <c r="D31" i="1"/>
  <c r="D11" i="1"/>
  <c r="G35" i="1"/>
  <c r="F35" i="1"/>
  <c r="H35" i="1" s="1"/>
  <c r="J35" i="1" s="1"/>
  <c r="F34" i="1"/>
  <c r="E35" i="1"/>
  <c r="F30" i="1" l="1"/>
  <c r="F26" i="1"/>
  <c r="F25" i="1"/>
  <c r="H25" i="1" s="1"/>
  <c r="J25" i="1" s="1"/>
  <c r="F24" i="1"/>
  <c r="H24" i="1"/>
  <c r="J24" i="1" s="1"/>
  <c r="G24" i="1"/>
  <c r="G23" i="1"/>
  <c r="F23" i="1"/>
  <c r="H23" i="1" s="1"/>
  <c r="F22" i="1"/>
  <c r="H22" i="1" s="1"/>
  <c r="E14" i="1"/>
  <c r="K31" i="1"/>
  <c r="I31" i="1"/>
  <c r="F31" i="1"/>
  <c r="H30" i="1"/>
  <c r="K27" i="1"/>
  <c r="E26" i="1"/>
  <c r="H26" i="1" s="1"/>
  <c r="J26" i="1" s="1"/>
  <c r="K19" i="1"/>
  <c r="I19" i="1"/>
  <c r="H19" i="1"/>
  <c r="F19" i="1"/>
  <c r="D19" i="1"/>
  <c r="J18" i="1"/>
  <c r="E18" i="1"/>
  <c r="E19" i="1" s="1"/>
  <c r="K15" i="1"/>
  <c r="K11" i="1"/>
  <c r="I11" i="1"/>
  <c r="F11" i="1"/>
  <c r="I15" i="1"/>
  <c r="F15" i="1"/>
  <c r="D15" i="1"/>
  <c r="G25" i="1" l="1"/>
  <c r="J23" i="1"/>
  <c r="G22" i="1"/>
  <c r="J30" i="1"/>
  <c r="J31" i="1" s="1"/>
  <c r="H31" i="1"/>
  <c r="G30" i="1"/>
  <c r="E31" i="1"/>
  <c r="G26" i="1"/>
  <c r="J22" i="1"/>
  <c r="J19" i="1"/>
  <c r="G18" i="1"/>
  <c r="G14" i="1"/>
  <c r="H15" i="1"/>
  <c r="J14" i="1"/>
  <c r="J15" i="1" s="1"/>
  <c r="E15" i="1"/>
  <c r="J27" i="1" l="1"/>
  <c r="H34" i="1" l="1"/>
  <c r="J34" i="1" s="1"/>
  <c r="G34" i="1"/>
  <c r="E10" i="1" l="1"/>
  <c r="G10" i="1" s="1"/>
  <c r="E9" i="1"/>
  <c r="E11" i="1" s="1"/>
  <c r="G9" i="1" l="1"/>
  <c r="H10" i="1"/>
  <c r="J10" i="1" s="1"/>
  <c r="H9" i="1" l="1"/>
  <c r="J9" i="1" l="1"/>
  <c r="J11" i="1" l="1"/>
</calcChain>
</file>

<file path=xl/sharedStrings.xml><?xml version="1.0" encoding="utf-8"?>
<sst xmlns="http://schemas.openxmlformats.org/spreadsheetml/2006/main" count="85" uniqueCount="65">
  <si>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</si>
  <si>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</si>
  <si>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</si>
  <si>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</si>
  <si>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</si>
  <si>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</si>
  <si>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</si>
  <si>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</si>
  <si>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</si>
  <si>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</si>
  <si>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</si>
  <si>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</si>
  <si>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</si>
  <si>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</si>
  <si>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</si>
  <si>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</si>
  <si>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</si>
  <si>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</si>
  <si>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</si>
  <si>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</si>
  <si>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2.</t>
  </si>
  <si>
    <t>3.</t>
  </si>
  <si>
    <t>Vysvětlivky:  OK - Olomoucký kraj, PO - příspěvková organizace Olomouckého kraje</t>
  </si>
  <si>
    <t>4.</t>
  </si>
  <si>
    <t>5.</t>
  </si>
  <si>
    <t>PO</t>
  </si>
  <si>
    <t>Procento dotace</t>
  </si>
  <si>
    <t>Domov seniorů POHODA Chválkovice - Evakuační výtah v pavilonu B</t>
  </si>
  <si>
    <t>Domov na Zámečku Rokytnice - půdní vestavba (část evakuační výtah)</t>
  </si>
  <si>
    <t>UR/15/40/2021</t>
  </si>
  <si>
    <t>Projekty podané do 6. výzvy programu 013 310 Rozvoj materiálně technické základy sociálních služeb 2016-2022 Ministerstva práce a sociálních věcí ČR (podpora mobility)</t>
  </si>
  <si>
    <t>Domov Alfreda Skeneho Pavlovice u Přerova - stavební úpravy pokojů a sociálních zařízení - budova Zámku</t>
  </si>
  <si>
    <t>UR/21/41/2021</t>
  </si>
  <si>
    <t>Centrum sociálních služeb Prostějov - nákup automobilů k zajištění rozšíření pečovatelské služby</t>
  </si>
  <si>
    <t>UR/16/54/2021</t>
  </si>
  <si>
    <t>6.</t>
  </si>
  <si>
    <t>7.</t>
  </si>
  <si>
    <t>Projekt podaný do 9. výzvy programu 013 310 Rozvoj materiálně technické základy sociálních služeb 2016-2022 Ministerstva práce a sociálních věcí ČR (podpora zkvalitnění stávajících pobytových zařízení sociálních služeb)</t>
  </si>
  <si>
    <t>Projekt podaný do 11. výzvy programu 013 310 Rozvoj materiálně technické základy sociálních služeb 2016-2022 Ministerstva práce a sociálních věcí ČR (podpora pořízení automobilů pro poskytovatele terénních sociálních služeb)</t>
  </si>
  <si>
    <t>ZZS OK - Výstavba nových výjezdových základen - Uničov</t>
  </si>
  <si>
    <t>UR/16/46/2021</t>
  </si>
  <si>
    <t>ZZS OK - Obnova vozového parku</t>
  </si>
  <si>
    <t>8.</t>
  </si>
  <si>
    <t>ZZS OK - Výstavba nových výjezdových základen - Zábřeh</t>
  </si>
  <si>
    <t>9.</t>
  </si>
  <si>
    <t xml:space="preserve">ZZS OK - Výstavba nových výjezdových základen - Šternberk </t>
  </si>
  <si>
    <t>UR/20/3/2021</t>
  </si>
  <si>
    <t>UR/20/2/2021</t>
  </si>
  <si>
    <t>ZZS OK - Obnova vozového parku II.etapa</t>
  </si>
  <si>
    <t>10.</t>
  </si>
  <si>
    <r>
      <t>Modernizace následné lůžkové péče v OLÚ Paseka</t>
    </r>
    <r>
      <rPr>
        <i/>
        <sz val="12"/>
        <rFont val="Arial"/>
        <family val="2"/>
        <charset val="238"/>
      </rPr>
      <t xml:space="preserve"> (Odborný léčebný ústav Paseka, příspěvková organizace)</t>
    </r>
  </si>
  <si>
    <t>UR/16/41/2021</t>
  </si>
  <si>
    <t>11.</t>
  </si>
  <si>
    <t>12.</t>
  </si>
  <si>
    <t>Transformace příspěvkové organizace Nové Zámky -  V.etapa - novostavba RD Medlov - Králová</t>
  </si>
  <si>
    <t>UR/21/40/2021</t>
  </si>
  <si>
    <t>Pořízení vozidel pro poskytovatele sociálních služeb v Olomouckém kraji</t>
  </si>
  <si>
    <t>13.</t>
  </si>
  <si>
    <t>Obědy do škol v Olomouckém kraji III</t>
  </si>
  <si>
    <t>UR/18/52/2021</t>
  </si>
  <si>
    <t>Projekt podaný do 7. výzvy Operačního programu potravinové a materiální pomoci (poskytnutí stravy pro žáky MŠ a ZŠ nebo víceletá gymnázia ze sociálně slabých rodin)</t>
  </si>
  <si>
    <t>UR/22/70/2021</t>
  </si>
  <si>
    <t xml:space="preserve">Projekty podané do 97. výzvy Integrovaného regionálního operačního programu (prioritní osa 6: REACT EU, investiční priorita 13: Podpora zotavení z krize se souvislosti s pandemií COVID-19 a jejími sociálními dopady a příprava zeleného, digitálního a odolného oživení hospodářství, specifický cíl 6.1 REACT EU) </t>
  </si>
  <si>
    <t xml:space="preserve">Projekt podaný do 99. výzvy Integrovaného regionálního operačního programu (prioritní osa 6: REACT EU, investiční priorita 13: Podpora zotavení z krize se souvislosti s pandemií COVID-19 a jejími sociálními dopady a příprava zeleného, digitálního a odolného oživení hospodářství, specifický cíl 6.1 REACT EU, rozvoj a zvýšení odolnosti poskytovatelů péče o zvláště ohrožené pacienty) </t>
  </si>
  <si>
    <t xml:space="preserve">Projekty podané do 101. výzvy Integrovaného regionálního operačního programu (prioritní osa 6: REACT EU, investiční priorita 13: Podpora zotavení z krize se souvislosti s pandemií COVID-19 a jejími sociálními dopady a příprava zeleného, digitálního a odolného oživení hospodářství, specifický cíl 6.1 REACT EU, Zdravotnictví, IZS a sociální infrastruktura  se zvýšenou energetickou účinností)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</si>
</sst>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0" fillId="5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8" xfId="0" applyBorder="1" applyAlignment="1">
      <alignment horizontal="center" vertical="center"/>
    </xf>
    <xf numFmtId="0" fontId="13" fillId="0" borderId="0" xfId="0" applyFont="1"/>
    <xf numFmtId="0" fontId="2" fillId="5" borderId="0" xfId="0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horizontal="center" vertical="center" wrapText="1"/>
    </xf>
    <xf numFmtId="164" fontId="5" fillId="5" borderId="33" xfId="0" applyNumberFormat="1" applyFont="1" applyFill="1" applyBorder="1" applyAlignment="1">
      <alignment horizontal="right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164" fontId="15" fillId="5" borderId="30" xfId="0" applyNumberFormat="1" applyFont="1" applyFill="1" applyBorder="1" applyAlignment="1">
      <alignment horizontal="center" vertical="center"/>
    </xf>
    <xf numFmtId="164" fontId="15" fillId="4" borderId="25" xfId="0" applyNumberFormat="1" applyFont="1" applyFill="1" applyBorder="1" applyAlignment="1">
      <alignment horizontal="center" vertical="center"/>
    </xf>
    <xf numFmtId="164" fontId="15" fillId="4" borderId="11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vertical="center"/>
    </xf>
    <xf numFmtId="164" fontId="15" fillId="5" borderId="6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vertical="center"/>
    </xf>
    <xf numFmtId="164" fontId="15" fillId="5" borderId="21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7"/>
  <sheetViews>
    <sheetView tabSelected="1" view="pageBreakPreview" zoomScale="60" zoomScaleNormal="80" zoomScalePageLayoutView="75" workbookViewId="0">
      <pane ySplit="6" topLeftCell="A7" activePane="bottomLeft" state="frozen"/>
      <selection pane="bottomLeft" activeCell="A33" sqref="A33:L33"/>
    </sheetView>
  </sheetViews>
  <sheetFormatPr defaultRowHeight="12.75" x14ac:dyDescent="0.2"/>
  <cols>
    <col min="1" max="1" width="5.7109375" style="7" customWidth="1"/>
    <col min="2" max="2" width="67.140625" style="2" customWidth="1"/>
    <col min="3" max="3" width="14.7109375" style="17" customWidth="1"/>
    <col min="4" max="4" width="23.140625" customWidth="1"/>
    <col min="5" max="5" width="23.5703125" customWidth="1"/>
    <col min="6" max="6" width="24.140625" customWidth="1"/>
    <col min="7" max="7" width="21" style="66" customWidth="1"/>
    <col min="8" max="8" width="24.7109375" customWidth="1"/>
    <col min="9" max="9" width="22.28515625" style="10" customWidth="1"/>
    <col min="10" max="10" width="27" customWidth="1"/>
    <col min="11" max="11" width="19.7109375" customWidth="1"/>
    <col min="12" max="12" width="21.42578125" style="1" customWidth="1"/>
    <col min="17" max="17" width="34.85546875" customWidth="1"/>
    <col min="19" max="19" width="32.85546875" customWidth="1"/>
  </cols>
  <sheetData>
    <row r="1" spans="1:19" ht="20.25" customHeight="1" x14ac:dyDescent="0.25">
      <c r="A1" s="95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9" ht="15.75" customHeight="1" thickBot="1" x14ac:dyDescent="0.25">
      <c r="A2" s="34"/>
      <c r="B2" s="35"/>
      <c r="C2" s="36"/>
      <c r="D2" s="37"/>
      <c r="E2" s="37"/>
      <c r="F2" s="37"/>
      <c r="G2" s="65"/>
      <c r="H2" s="37"/>
      <c r="I2" s="38"/>
      <c r="J2" s="39"/>
      <c r="K2" s="39"/>
      <c r="L2" s="40"/>
    </row>
    <row r="3" spans="1:19" s="1" customFormat="1" ht="32.65" customHeight="1" x14ac:dyDescent="0.2">
      <c r="A3" s="111" t="s">
        <v>1</v>
      </c>
      <c r="B3" s="98" t="s">
        <v>0</v>
      </c>
      <c r="C3" s="113" t="s">
        <v>14</v>
      </c>
      <c r="D3" s="100" t="s">
        <v>2</v>
      </c>
      <c r="E3" s="100" t="s">
        <v>3</v>
      </c>
      <c r="F3" s="100" t="s">
        <v>5</v>
      </c>
      <c r="G3" s="58"/>
      <c r="H3" s="100" t="s">
        <v>6</v>
      </c>
      <c r="I3" s="102" t="s">
        <v>9</v>
      </c>
      <c r="J3" s="100" t="s">
        <v>4</v>
      </c>
      <c r="K3" s="100" t="s">
        <v>8</v>
      </c>
      <c r="L3" s="105" t="s">
        <v>19</v>
      </c>
    </row>
    <row r="4" spans="1:19" s="1" customFormat="1" ht="18.600000000000001" customHeight="1" x14ac:dyDescent="0.2">
      <c r="A4" s="112"/>
      <c r="B4" s="99"/>
      <c r="C4" s="114"/>
      <c r="D4" s="101"/>
      <c r="E4" s="101"/>
      <c r="F4" s="108"/>
      <c r="G4" s="68" t="s">
        <v>26</v>
      </c>
      <c r="H4" s="110"/>
      <c r="I4" s="103"/>
      <c r="J4" s="101"/>
      <c r="K4" s="101"/>
      <c r="L4" s="106"/>
    </row>
    <row r="5" spans="1:19" s="1" customFormat="1" ht="17.25" customHeight="1" thickBot="1" x14ac:dyDescent="0.25">
      <c r="A5" s="32"/>
      <c r="B5" s="31"/>
      <c r="C5" s="115"/>
      <c r="D5" s="5" t="s">
        <v>11</v>
      </c>
      <c r="E5" s="5" t="s">
        <v>10</v>
      </c>
      <c r="F5" s="109"/>
      <c r="G5" s="59"/>
      <c r="H5" s="109"/>
      <c r="I5" s="104"/>
      <c r="J5" s="5" t="s">
        <v>12</v>
      </c>
      <c r="K5" s="5" t="s">
        <v>13</v>
      </c>
      <c r="L5" s="107"/>
    </row>
    <row r="6" spans="1:19" s="1" customFormat="1" ht="21.4" customHeight="1" thickTop="1" thickBot="1" x14ac:dyDescent="0.25">
      <c r="A6" s="12">
        <v>1</v>
      </c>
      <c r="B6" s="13">
        <v>2</v>
      </c>
      <c r="C6" s="18">
        <v>3</v>
      </c>
      <c r="D6" s="13">
        <v>4</v>
      </c>
      <c r="E6" s="13">
        <v>5</v>
      </c>
      <c r="F6" s="13">
        <v>6</v>
      </c>
      <c r="G6" s="60"/>
      <c r="H6" s="13">
        <v>7</v>
      </c>
      <c r="I6" s="13">
        <v>8</v>
      </c>
      <c r="J6" s="13">
        <v>9</v>
      </c>
      <c r="K6" s="14">
        <v>10</v>
      </c>
      <c r="L6" s="15">
        <v>11</v>
      </c>
    </row>
    <row r="7" spans="1:19" s="9" customFormat="1" ht="22.5" customHeight="1" thickBot="1" x14ac:dyDescent="0.25">
      <c r="A7" s="25"/>
      <c r="B7" s="26"/>
      <c r="C7" s="26"/>
      <c r="D7" s="27"/>
      <c r="E7" s="27"/>
      <c r="F7" s="27"/>
      <c r="G7" s="61"/>
      <c r="H7" s="27"/>
      <c r="I7" s="27"/>
      <c r="J7" s="27"/>
      <c r="K7" s="27"/>
      <c r="L7" s="28"/>
    </row>
    <row r="8" spans="1:19" s="9" customFormat="1" ht="55.5" customHeight="1" x14ac:dyDescent="0.2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19" s="9" customFormat="1" ht="40.5" customHeight="1" x14ac:dyDescent="0.2">
      <c r="A9" s="54" t="s">
        <v>18</v>
      </c>
      <c r="B9" s="50" t="s">
        <v>27</v>
      </c>
      <c r="C9" s="51" t="s">
        <v>15</v>
      </c>
      <c r="D9" s="52">
        <v>7500000</v>
      </c>
      <c r="E9" s="52">
        <f>D9</f>
        <v>7500000</v>
      </c>
      <c r="F9" s="52">
        <v>3000000</v>
      </c>
      <c r="G9" s="69">
        <f>F9/E9</f>
        <v>0.4</v>
      </c>
      <c r="H9" s="52">
        <f>E9-F9</f>
        <v>4500000</v>
      </c>
      <c r="I9" s="52">
        <v>0</v>
      </c>
      <c r="J9" s="52">
        <f>H9+I9</f>
        <v>4500000</v>
      </c>
      <c r="K9" s="52">
        <v>0</v>
      </c>
      <c r="L9" s="55" t="s">
        <v>29</v>
      </c>
    </row>
    <row r="10" spans="1:19" s="22" customFormat="1" ht="61.5" customHeight="1" thickBot="1" x14ac:dyDescent="0.25">
      <c r="A10" s="56" t="s">
        <v>20</v>
      </c>
      <c r="B10" s="50" t="s">
        <v>28</v>
      </c>
      <c r="C10" s="53" t="s">
        <v>15</v>
      </c>
      <c r="D10" s="33">
        <v>9800000</v>
      </c>
      <c r="E10" s="33">
        <f>D10</f>
        <v>9800000</v>
      </c>
      <c r="F10" s="33">
        <v>3000000</v>
      </c>
      <c r="G10" s="69">
        <f>F10/E10</f>
        <v>0.30612244897959184</v>
      </c>
      <c r="H10" s="33">
        <f>E10-F10</f>
        <v>6800000</v>
      </c>
      <c r="I10" s="33">
        <v>0</v>
      </c>
      <c r="J10" s="52">
        <f t="shared" ref="J10" si="0">H10+I10</f>
        <v>6800000</v>
      </c>
      <c r="K10" s="33">
        <v>0</v>
      </c>
      <c r="L10" s="57" t="s">
        <v>29</v>
      </c>
    </row>
    <row r="11" spans="1:19" s="22" customFormat="1" ht="27" customHeight="1" thickBot="1" x14ac:dyDescent="0.25">
      <c r="A11" s="89" t="s">
        <v>7</v>
      </c>
      <c r="B11" s="90"/>
      <c r="C11" s="90"/>
      <c r="D11" s="23">
        <f>SUM(D9:D10)</f>
        <v>17300000</v>
      </c>
      <c r="E11" s="23">
        <f>SUM(E9:E10)</f>
        <v>17300000</v>
      </c>
      <c r="F11" s="23">
        <f>SUM(F9:F10)</f>
        <v>6000000</v>
      </c>
      <c r="G11" s="62"/>
      <c r="H11" s="23">
        <f>SUM(H9:H10)</f>
        <v>11300000</v>
      </c>
      <c r="I11" s="23">
        <f>SUM(I9:I10)</f>
        <v>0</v>
      </c>
      <c r="J11" s="23">
        <f>SUM(J9:J10)</f>
        <v>11300000</v>
      </c>
      <c r="K11" s="23">
        <f>SUM(K10:K10)</f>
        <v>0</v>
      </c>
      <c r="L11" s="24"/>
    </row>
    <row r="12" spans="1:19" s="22" customFormat="1" ht="27" customHeight="1" thickBot="1" x14ac:dyDescent="0.25">
      <c r="A12" s="25"/>
      <c r="B12" s="26"/>
      <c r="C12" s="26"/>
      <c r="D12" s="27"/>
      <c r="E12" s="27"/>
      <c r="F12" s="27"/>
      <c r="G12" s="61"/>
      <c r="H12" s="27"/>
      <c r="I12" s="27"/>
      <c r="J12" s="27"/>
      <c r="K12" s="27"/>
      <c r="L12" s="28"/>
    </row>
    <row r="13" spans="1:19" s="9" customFormat="1" ht="45.75" customHeight="1" x14ac:dyDescent="0.2">
      <c r="A13" s="86" t="s">
        <v>37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19" s="9" customFormat="1" ht="64.5" customHeight="1" thickBot="1" x14ac:dyDescent="0.25">
      <c r="A14" s="54" t="s">
        <v>21</v>
      </c>
      <c r="B14" s="50" t="s">
        <v>31</v>
      </c>
      <c r="C14" s="51" t="s">
        <v>15</v>
      </c>
      <c r="D14" s="52">
        <v>32640685</v>
      </c>
      <c r="E14" s="52">
        <f>D14-I14</f>
        <v>31586719</v>
      </c>
      <c r="F14" s="52">
        <v>23690039</v>
      </c>
      <c r="G14" s="69">
        <f>F14/E14</f>
        <v>0.74999999208528112</v>
      </c>
      <c r="H14" s="52">
        <v>7896680</v>
      </c>
      <c r="I14" s="52">
        <v>1053966</v>
      </c>
      <c r="J14" s="52">
        <f>H14+I14</f>
        <v>8950646</v>
      </c>
      <c r="K14" s="52">
        <v>0</v>
      </c>
      <c r="L14" s="55" t="s">
        <v>32</v>
      </c>
    </row>
    <row r="15" spans="1:19" s="22" customFormat="1" ht="27" customHeight="1" thickBot="1" x14ac:dyDescent="0.25">
      <c r="A15" s="89" t="s">
        <v>7</v>
      </c>
      <c r="B15" s="90"/>
      <c r="C15" s="90"/>
      <c r="D15" s="23">
        <f>SUM(D14:D14)</f>
        <v>32640685</v>
      </c>
      <c r="E15" s="23">
        <f>SUM(E14:E14)</f>
        <v>31586719</v>
      </c>
      <c r="F15" s="23">
        <f>SUM(F14:F14)</f>
        <v>23690039</v>
      </c>
      <c r="G15" s="62"/>
      <c r="H15" s="23">
        <f>SUM(H14:H14)</f>
        <v>7896680</v>
      </c>
      <c r="I15" s="23">
        <f>SUM(I14:I14)</f>
        <v>1053966</v>
      </c>
      <c r="J15" s="23">
        <f>SUM(J14:J14)</f>
        <v>8950646</v>
      </c>
      <c r="K15" s="23">
        <f>SUM(K14)</f>
        <v>0</v>
      </c>
      <c r="L15" s="24"/>
      <c r="S15" s="70"/>
    </row>
    <row r="16" spans="1:19" s="22" customFormat="1" ht="27" customHeight="1" thickBot="1" x14ac:dyDescent="0.25">
      <c r="A16" s="25"/>
      <c r="B16" s="26"/>
      <c r="C16" s="26"/>
      <c r="D16" s="27"/>
      <c r="E16" s="27"/>
      <c r="F16" s="27"/>
      <c r="G16" s="61"/>
      <c r="H16" s="27"/>
      <c r="I16" s="27"/>
      <c r="J16" s="27"/>
      <c r="K16" s="27"/>
      <c r="L16" s="28"/>
    </row>
    <row r="17" spans="1:19" s="9" customFormat="1" ht="39" customHeight="1" x14ac:dyDescent="0.2">
      <c r="A17" s="86" t="s">
        <v>38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</row>
    <row r="18" spans="1:19" s="9" customFormat="1" ht="53.25" customHeight="1" thickBot="1" x14ac:dyDescent="0.25">
      <c r="A18" s="54" t="s">
        <v>23</v>
      </c>
      <c r="B18" s="50" t="s">
        <v>33</v>
      </c>
      <c r="C18" s="51" t="s">
        <v>15</v>
      </c>
      <c r="D18" s="52">
        <v>1676300</v>
      </c>
      <c r="E18" s="52">
        <f>D18</f>
        <v>1676300</v>
      </c>
      <c r="F18" s="52">
        <v>1257225</v>
      </c>
      <c r="G18" s="69">
        <f>F18/E18</f>
        <v>0.75</v>
      </c>
      <c r="H18" s="52">
        <v>419075</v>
      </c>
      <c r="I18" s="52">
        <v>0</v>
      </c>
      <c r="J18" s="52">
        <f>H18+I18</f>
        <v>419075</v>
      </c>
      <c r="K18" s="52">
        <v>0</v>
      </c>
      <c r="L18" s="55" t="s">
        <v>34</v>
      </c>
    </row>
    <row r="19" spans="1:19" s="22" customFormat="1" ht="27" customHeight="1" thickBot="1" x14ac:dyDescent="0.25">
      <c r="A19" s="89" t="s">
        <v>7</v>
      </c>
      <c r="B19" s="90"/>
      <c r="C19" s="90"/>
      <c r="D19" s="23">
        <f>SUM(D18:D18)</f>
        <v>1676300</v>
      </c>
      <c r="E19" s="23">
        <f>SUM(E18:E18)</f>
        <v>1676300</v>
      </c>
      <c r="F19" s="23">
        <f>SUM(F18:F18)</f>
        <v>1257225</v>
      </c>
      <c r="G19" s="62"/>
      <c r="H19" s="23">
        <f>SUM(H18:H18)</f>
        <v>419075</v>
      </c>
      <c r="I19" s="23">
        <f>SUM(I18:I18)</f>
        <v>0</v>
      </c>
      <c r="J19" s="23">
        <f>SUM(J18:J18)</f>
        <v>419075</v>
      </c>
      <c r="K19" s="23">
        <f>SUM(K18)</f>
        <v>0</v>
      </c>
      <c r="L19" s="24"/>
      <c r="S19" s="70"/>
    </row>
    <row r="20" spans="1:19" s="22" customFormat="1" ht="27" customHeight="1" thickBot="1" x14ac:dyDescent="0.25">
      <c r="A20" s="25"/>
      <c r="B20" s="26"/>
      <c r="C20" s="26"/>
      <c r="D20" s="27"/>
      <c r="E20" s="27"/>
      <c r="F20" s="27"/>
      <c r="G20" s="61"/>
      <c r="H20" s="27"/>
      <c r="I20" s="27"/>
      <c r="J20" s="27"/>
      <c r="K20" s="27"/>
      <c r="L20" s="28"/>
      <c r="S20" s="70"/>
    </row>
    <row r="21" spans="1:19" s="9" customFormat="1" ht="46.5" customHeight="1" x14ac:dyDescent="0.2">
      <c r="A21" s="86" t="s">
        <v>62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</row>
    <row r="22" spans="1:19" s="9" customFormat="1" ht="53.25" customHeight="1" x14ac:dyDescent="0.2">
      <c r="A22" s="54" t="s">
        <v>24</v>
      </c>
      <c r="B22" s="50" t="s">
        <v>39</v>
      </c>
      <c r="C22" s="51" t="s">
        <v>15</v>
      </c>
      <c r="D22" s="52">
        <v>19628296</v>
      </c>
      <c r="E22" s="52">
        <v>19044615</v>
      </c>
      <c r="F22" s="52">
        <f>16187923+952230</f>
        <v>17140153</v>
      </c>
      <c r="G22" s="69">
        <f>F22/E22</f>
        <v>0.89999997374585938</v>
      </c>
      <c r="H22" s="52">
        <f>E22-F22</f>
        <v>1904462</v>
      </c>
      <c r="I22" s="52">
        <v>583681</v>
      </c>
      <c r="J22" s="52">
        <f>H22+I22</f>
        <v>2488143</v>
      </c>
      <c r="K22" s="52">
        <v>0</v>
      </c>
      <c r="L22" s="55" t="s">
        <v>40</v>
      </c>
    </row>
    <row r="23" spans="1:19" s="9" customFormat="1" ht="53.25" customHeight="1" x14ac:dyDescent="0.2">
      <c r="A23" s="54" t="s">
        <v>35</v>
      </c>
      <c r="B23" s="50" t="s">
        <v>43</v>
      </c>
      <c r="C23" s="51" t="s">
        <v>15</v>
      </c>
      <c r="D23" s="52">
        <v>30486440</v>
      </c>
      <c r="E23" s="52">
        <v>29731125</v>
      </c>
      <c r="F23" s="52">
        <f>25271456+1486556</f>
        <v>26758012</v>
      </c>
      <c r="G23" s="69">
        <f t="shared" ref="G23:G25" si="1">F23/E23</f>
        <v>0.89999998318260743</v>
      </c>
      <c r="H23" s="52">
        <f t="shared" ref="H23:H25" si="2">E23-F23</f>
        <v>2973113</v>
      </c>
      <c r="I23" s="52">
        <v>755315</v>
      </c>
      <c r="J23" s="52">
        <f t="shared" ref="J23:J25" si="3">H23+I23</f>
        <v>3728428</v>
      </c>
      <c r="K23" s="52">
        <v>0</v>
      </c>
      <c r="L23" s="55" t="s">
        <v>40</v>
      </c>
    </row>
    <row r="24" spans="1:19" s="9" customFormat="1" ht="55.5" customHeight="1" x14ac:dyDescent="0.2">
      <c r="A24" s="54" t="s">
        <v>36</v>
      </c>
      <c r="B24" s="50" t="s">
        <v>41</v>
      </c>
      <c r="C24" s="51" t="s">
        <v>15</v>
      </c>
      <c r="D24" s="52">
        <v>51102007</v>
      </c>
      <c r="E24" s="52">
        <v>51102007</v>
      </c>
      <c r="F24" s="52">
        <f>43436705.95+2555100.35</f>
        <v>45991806.300000004</v>
      </c>
      <c r="G24" s="69">
        <f t="shared" si="1"/>
        <v>0.90000000000000013</v>
      </c>
      <c r="H24" s="52">
        <f t="shared" si="2"/>
        <v>5110200.6999999955</v>
      </c>
      <c r="I24" s="52">
        <v>0</v>
      </c>
      <c r="J24" s="52">
        <f t="shared" si="3"/>
        <v>5110200.6999999955</v>
      </c>
      <c r="K24" s="52">
        <v>0</v>
      </c>
      <c r="L24" s="55" t="s">
        <v>40</v>
      </c>
    </row>
    <row r="25" spans="1:19" s="9" customFormat="1" ht="48" customHeight="1" x14ac:dyDescent="0.2">
      <c r="A25" s="54" t="s">
        <v>42</v>
      </c>
      <c r="B25" s="50" t="s">
        <v>45</v>
      </c>
      <c r="C25" s="51" t="s">
        <v>15</v>
      </c>
      <c r="D25" s="52">
        <v>33318767</v>
      </c>
      <c r="E25" s="52">
        <v>32490829</v>
      </c>
      <c r="F25" s="52">
        <f>27617205+1624541</f>
        <v>29241746</v>
      </c>
      <c r="G25" s="69">
        <f t="shared" si="1"/>
        <v>0.89999999692220845</v>
      </c>
      <c r="H25" s="52">
        <f t="shared" si="2"/>
        <v>3249083</v>
      </c>
      <c r="I25" s="52">
        <v>827938</v>
      </c>
      <c r="J25" s="52">
        <f t="shared" si="3"/>
        <v>4077021</v>
      </c>
      <c r="K25" s="52">
        <v>0</v>
      </c>
      <c r="L25" s="55" t="s">
        <v>46</v>
      </c>
    </row>
    <row r="26" spans="1:19" s="22" customFormat="1" ht="48" customHeight="1" thickBot="1" x14ac:dyDescent="0.25">
      <c r="A26" s="56" t="s">
        <v>44</v>
      </c>
      <c r="B26" s="50" t="s">
        <v>48</v>
      </c>
      <c r="C26" s="53" t="s">
        <v>15</v>
      </c>
      <c r="D26" s="33">
        <v>49474800</v>
      </c>
      <c r="E26" s="33">
        <f>D26</f>
        <v>49474800</v>
      </c>
      <c r="F26" s="33">
        <f>42053580+2473740</f>
        <v>44527320</v>
      </c>
      <c r="G26" s="69">
        <f>F26/E26</f>
        <v>0.9</v>
      </c>
      <c r="H26" s="33">
        <f>E26-F26</f>
        <v>4947480</v>
      </c>
      <c r="I26" s="33">
        <v>0</v>
      </c>
      <c r="J26" s="52">
        <f t="shared" ref="J26" si="4">H26+I26</f>
        <v>4947480</v>
      </c>
      <c r="K26" s="33">
        <v>0</v>
      </c>
      <c r="L26" s="57" t="s">
        <v>47</v>
      </c>
    </row>
    <row r="27" spans="1:19" s="22" customFormat="1" ht="27" customHeight="1" thickBot="1" x14ac:dyDescent="0.25">
      <c r="A27" s="89" t="s">
        <v>7</v>
      </c>
      <c r="B27" s="90"/>
      <c r="C27" s="90"/>
      <c r="D27" s="23">
        <f>SUM(D22:D26)</f>
        <v>184010310</v>
      </c>
      <c r="E27" s="23">
        <f>SUM(E22:E26)</f>
        <v>181843376</v>
      </c>
      <c r="F27" s="23">
        <f>SUM(F22:F26)</f>
        <v>163659037.30000001</v>
      </c>
      <c r="G27" s="62"/>
      <c r="H27" s="23">
        <f>SUM(H22:H26)</f>
        <v>18184338.699999996</v>
      </c>
      <c r="I27" s="23">
        <f>SUM(I22:I26)</f>
        <v>2166934</v>
      </c>
      <c r="J27" s="23">
        <f>SUM(J22:J26)</f>
        <v>20351272.699999996</v>
      </c>
      <c r="K27" s="23">
        <f>SUM(K22:K26)</f>
        <v>0</v>
      </c>
      <c r="L27" s="24"/>
    </row>
    <row r="28" spans="1:19" s="22" customFormat="1" ht="27" customHeight="1" thickBot="1" x14ac:dyDescent="0.25">
      <c r="A28" s="25"/>
      <c r="B28" s="26"/>
      <c r="C28" s="26"/>
      <c r="D28" s="27"/>
      <c r="E28" s="27"/>
      <c r="F28" s="27"/>
      <c r="G28" s="61"/>
      <c r="H28" s="27"/>
      <c r="I28" s="27"/>
      <c r="J28" s="27"/>
      <c r="K28" s="27"/>
      <c r="L28" s="28"/>
      <c r="S28" s="70"/>
    </row>
    <row r="29" spans="1:19" s="9" customFormat="1" ht="55.5" customHeight="1" x14ac:dyDescent="0.2">
      <c r="A29" s="86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</row>
    <row r="30" spans="1:19" s="9" customFormat="1" ht="54.75" customHeight="1" thickBot="1" x14ac:dyDescent="0.25">
      <c r="A30" s="47" t="s">
        <v>49</v>
      </c>
      <c r="B30" s="48" t="s">
        <v>50</v>
      </c>
      <c r="C30" s="45" t="s">
        <v>25</v>
      </c>
      <c r="D30" s="46">
        <v>320765000</v>
      </c>
      <c r="E30" s="46">
        <v>249924000</v>
      </c>
      <c r="F30" s="46">
        <f>E30</f>
        <v>249924000</v>
      </c>
      <c r="G30" s="69">
        <f t="shared" ref="G30" si="5">F30/E30</f>
        <v>1</v>
      </c>
      <c r="H30" s="46">
        <f>E30-F30</f>
        <v>0</v>
      </c>
      <c r="I30" s="46">
        <v>70841000</v>
      </c>
      <c r="J30" s="46">
        <f>H30+I30</f>
        <v>70841000</v>
      </c>
      <c r="K30" s="46">
        <v>0</v>
      </c>
      <c r="L30" s="49" t="s">
        <v>51</v>
      </c>
    </row>
    <row r="31" spans="1:19" s="22" customFormat="1" ht="27" customHeight="1" thickBot="1" x14ac:dyDescent="0.25">
      <c r="A31" s="89" t="s">
        <v>7</v>
      </c>
      <c r="B31" s="90"/>
      <c r="C31" s="90"/>
      <c r="D31" s="23">
        <f>SUM(D30:D30)</f>
        <v>320765000</v>
      </c>
      <c r="E31" s="23">
        <f t="shared" ref="E31:F31" si="6">SUM(E30:E30)</f>
        <v>249924000</v>
      </c>
      <c r="F31" s="23">
        <f t="shared" si="6"/>
        <v>249924000</v>
      </c>
      <c r="G31" s="62"/>
      <c r="H31" s="23">
        <f t="shared" ref="H31:J31" si="7">SUM(H30:H30)</f>
        <v>0</v>
      </c>
      <c r="I31" s="23">
        <f t="shared" si="7"/>
        <v>70841000</v>
      </c>
      <c r="J31" s="23">
        <f t="shared" si="7"/>
        <v>70841000</v>
      </c>
      <c r="K31" s="23">
        <f>SUM(K30)</f>
        <v>0</v>
      </c>
      <c r="L31" s="24"/>
    </row>
    <row r="32" spans="1:19" s="22" customFormat="1" ht="27" customHeight="1" thickBot="1" x14ac:dyDescent="0.25">
      <c r="A32" s="71"/>
      <c r="B32" s="72"/>
      <c r="C32" s="72"/>
      <c r="D32" s="73"/>
      <c r="E32" s="73"/>
      <c r="F32" s="73"/>
      <c r="G32" s="74"/>
      <c r="H32" s="73"/>
      <c r="I32" s="73"/>
      <c r="J32" s="73"/>
      <c r="K32" s="73"/>
      <c r="L32" s="75"/>
    </row>
    <row r="33" spans="1:111" s="9" customFormat="1" ht="55.5" customHeight="1" x14ac:dyDescent="0.2">
      <c r="A33" s="86" t="s">
        <v>64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</row>
    <row r="34" spans="1:111" s="9" customFormat="1" ht="54.75" customHeight="1" thickBot="1" x14ac:dyDescent="0.25">
      <c r="A34" s="47" t="s">
        <v>52</v>
      </c>
      <c r="B34" s="48" t="s">
        <v>54</v>
      </c>
      <c r="C34" s="45" t="s">
        <v>15</v>
      </c>
      <c r="D34" s="46">
        <v>23500000</v>
      </c>
      <c r="E34" s="46">
        <v>23500000</v>
      </c>
      <c r="F34" s="46">
        <f>19975000+1175000</f>
        <v>21150000</v>
      </c>
      <c r="G34" s="69">
        <f t="shared" ref="G34:G35" si="8">F34/E34</f>
        <v>0.9</v>
      </c>
      <c r="H34" s="46">
        <f>E34-F34</f>
        <v>2350000</v>
      </c>
      <c r="I34" s="46">
        <v>0</v>
      </c>
      <c r="J34" s="46">
        <f>H34+I34</f>
        <v>2350000</v>
      </c>
      <c r="K34" s="46">
        <v>0</v>
      </c>
      <c r="L34" s="49" t="s">
        <v>55</v>
      </c>
    </row>
    <row r="35" spans="1:111" s="9" customFormat="1" ht="54.75" customHeight="1" thickBot="1" x14ac:dyDescent="0.25">
      <c r="A35" s="76" t="s">
        <v>53</v>
      </c>
      <c r="B35" s="77" t="s">
        <v>56</v>
      </c>
      <c r="C35" s="78" t="s">
        <v>15</v>
      </c>
      <c r="D35" s="79">
        <v>28544000</v>
      </c>
      <c r="E35" s="46">
        <f>D35</f>
        <v>28544000</v>
      </c>
      <c r="F35" s="79">
        <f>24262400+1427200</f>
        <v>25689600</v>
      </c>
      <c r="G35" s="69">
        <f t="shared" si="8"/>
        <v>0.9</v>
      </c>
      <c r="H35" s="46">
        <f>E35-F35</f>
        <v>2854400</v>
      </c>
      <c r="I35" s="46">
        <v>0</v>
      </c>
      <c r="J35" s="46">
        <f>H35+I35</f>
        <v>2854400</v>
      </c>
      <c r="K35" s="79">
        <v>0</v>
      </c>
      <c r="L35" s="85" t="s">
        <v>61</v>
      </c>
    </row>
    <row r="36" spans="1:111" s="22" customFormat="1" ht="27" customHeight="1" thickBot="1" x14ac:dyDescent="0.25">
      <c r="A36" s="89" t="s">
        <v>7</v>
      </c>
      <c r="B36" s="90"/>
      <c r="C36" s="90"/>
      <c r="D36" s="23">
        <f>SUM(D34:D35)</f>
        <v>52044000</v>
      </c>
      <c r="E36" s="23">
        <f>SUM(E34:E35)</f>
        <v>52044000</v>
      </c>
      <c r="F36" s="23">
        <f>SUM(F34:F35)</f>
        <v>46839600</v>
      </c>
      <c r="G36" s="62"/>
      <c r="H36" s="23">
        <f>SUM(H34:H35)</f>
        <v>5204400</v>
      </c>
      <c r="I36" s="23">
        <f>SUM(I34:I35)</f>
        <v>0</v>
      </c>
      <c r="J36" s="23">
        <f>SUM(J34:J35)</f>
        <v>5204400</v>
      </c>
      <c r="K36" s="23">
        <f>SUM(K34:K35)</f>
        <v>0</v>
      </c>
      <c r="L36" s="24"/>
    </row>
    <row r="37" spans="1:111" s="22" customFormat="1" ht="27" customHeight="1" thickBot="1" x14ac:dyDescent="0.25">
      <c r="A37" s="25"/>
      <c r="B37" s="26"/>
      <c r="C37" s="26"/>
      <c r="D37" s="27"/>
      <c r="E37" s="27"/>
      <c r="F37" s="27"/>
      <c r="G37" s="61"/>
      <c r="H37" s="27"/>
      <c r="I37" s="27"/>
      <c r="J37" s="27"/>
      <c r="K37" s="27"/>
      <c r="L37" s="28"/>
    </row>
    <row r="38" spans="1:111" s="9" customFormat="1" ht="55.5" customHeight="1" x14ac:dyDescent="0.2">
      <c r="A38" s="86" t="s">
        <v>60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8"/>
    </row>
    <row r="39" spans="1:111" s="9" customFormat="1" ht="54.75" customHeight="1" thickBot="1" x14ac:dyDescent="0.25">
      <c r="A39" s="47" t="s">
        <v>57</v>
      </c>
      <c r="B39" s="48" t="s">
        <v>58</v>
      </c>
      <c r="C39" s="45" t="s">
        <v>15</v>
      </c>
      <c r="D39" s="46">
        <v>3500000</v>
      </c>
      <c r="E39" s="46">
        <v>3500000</v>
      </c>
      <c r="F39" s="46">
        <f>E39</f>
        <v>3500000</v>
      </c>
      <c r="G39" s="69">
        <f t="shared" ref="G39" si="9">F39/E39</f>
        <v>1</v>
      </c>
      <c r="H39" s="46">
        <f>E39-F39</f>
        <v>0</v>
      </c>
      <c r="I39" s="46">
        <v>0</v>
      </c>
      <c r="J39" s="46">
        <f>H39+I39</f>
        <v>0</v>
      </c>
      <c r="K39" s="46">
        <v>0</v>
      </c>
      <c r="L39" s="49" t="s">
        <v>59</v>
      </c>
    </row>
    <row r="40" spans="1:111" s="22" customFormat="1" ht="27" customHeight="1" thickBot="1" x14ac:dyDescent="0.25">
      <c r="A40" s="89" t="s">
        <v>7</v>
      </c>
      <c r="B40" s="90"/>
      <c r="C40" s="90"/>
      <c r="D40" s="23">
        <f>SUM(D39:D39)</f>
        <v>3500000</v>
      </c>
      <c r="E40" s="23">
        <f t="shared" ref="E40:F40" si="10">SUM(E39:E39)</f>
        <v>3500000</v>
      </c>
      <c r="F40" s="23">
        <f t="shared" si="10"/>
        <v>3500000</v>
      </c>
      <c r="G40" s="62"/>
      <c r="H40" s="23">
        <f t="shared" ref="H40:J40" si="11">SUM(H39:H39)</f>
        <v>0</v>
      </c>
      <c r="I40" s="23">
        <f t="shared" si="11"/>
        <v>0</v>
      </c>
      <c r="J40" s="23">
        <f t="shared" si="11"/>
        <v>0</v>
      </c>
      <c r="K40" s="23">
        <f>SUM(K39)</f>
        <v>0</v>
      </c>
      <c r="L40" s="24"/>
    </row>
    <row r="41" spans="1:111" s="22" customFormat="1" ht="51.75" customHeight="1" thickBot="1" x14ac:dyDescent="0.25">
      <c r="A41" s="80"/>
      <c r="B41" s="81"/>
      <c r="C41" s="81"/>
      <c r="D41" s="82"/>
      <c r="E41" s="82"/>
      <c r="F41" s="82"/>
      <c r="G41" s="83"/>
      <c r="H41" s="82"/>
      <c r="I41" s="82"/>
      <c r="J41" s="82"/>
      <c r="K41" s="82"/>
      <c r="L41" s="84"/>
    </row>
    <row r="42" spans="1:111" s="4" customFormat="1" ht="34.5" customHeight="1" thickBot="1" x14ac:dyDescent="0.25">
      <c r="A42" s="92" t="s">
        <v>17</v>
      </c>
      <c r="B42" s="93"/>
      <c r="C42" s="94"/>
      <c r="D42" s="29">
        <f>D11+D15+D19+D27+D31+D36+D40</f>
        <v>611936295</v>
      </c>
      <c r="E42" s="29">
        <f>E11+E15+E19+E27+E31+E36+E40</f>
        <v>537874395</v>
      </c>
      <c r="F42" s="29">
        <f>F11+F15+F19+F27+F31+F36+F40</f>
        <v>494869901.30000001</v>
      </c>
      <c r="G42" s="63"/>
      <c r="H42" s="29">
        <f>H11+H15+H19+H27+H31+H36+H40</f>
        <v>43004493.699999996</v>
      </c>
      <c r="I42" s="29">
        <f>I11+I15+I19+I27+I31+I36+I40</f>
        <v>74061900</v>
      </c>
      <c r="J42" s="29">
        <f>J11+J15+J19+J27+J31+J36+J40</f>
        <v>117066393.69999999</v>
      </c>
      <c r="K42" s="29">
        <f>K11+K15+K19+K27+K31+K36+K40</f>
        <v>0</v>
      </c>
      <c r="L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</row>
    <row r="43" spans="1:111" s="9" customFormat="1" ht="14.25" customHeight="1" x14ac:dyDescent="0.2">
      <c r="A43" s="42"/>
      <c r="B43" s="42"/>
      <c r="C43" s="42"/>
      <c r="D43" s="43"/>
      <c r="E43" s="43"/>
      <c r="F43" s="43"/>
      <c r="G43" s="64"/>
      <c r="H43" s="43"/>
      <c r="I43" s="43"/>
      <c r="J43" s="43"/>
      <c r="K43" s="43"/>
      <c r="L43" s="44"/>
    </row>
    <row r="44" spans="1:111" ht="18" customHeight="1" x14ac:dyDescent="0.3">
      <c r="A44" s="91" t="s">
        <v>22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Q44" s="41"/>
    </row>
    <row r="45" spans="1:111" x14ac:dyDescent="0.2">
      <c r="B45" s="6"/>
      <c r="C45" s="16"/>
    </row>
    <row r="46" spans="1:111" x14ac:dyDescent="0.2">
      <c r="B46" s="6"/>
      <c r="C46" s="16"/>
      <c r="H46" s="21"/>
    </row>
    <row r="48" spans="1:111" x14ac:dyDescent="0.2">
      <c r="F48" s="21"/>
      <c r="G48" s="67"/>
    </row>
    <row r="52" spans="2:9" ht="15" x14ac:dyDescent="0.2">
      <c r="I52" s="30"/>
    </row>
    <row r="53" spans="2:9" ht="15" x14ac:dyDescent="0.2">
      <c r="I53" s="30"/>
    </row>
    <row r="54" spans="2:9" x14ac:dyDescent="0.2">
      <c r="B54" s="20"/>
      <c r="C54" s="19"/>
    </row>
    <row r="57" spans="2:9" x14ac:dyDescent="0.2">
      <c r="H57" s="11"/>
    </row>
  </sheetData>
  <mergeCells count="28">
    <mergeCell ref="A1:L1"/>
    <mergeCell ref="B3:B4"/>
    <mergeCell ref="D3:D4"/>
    <mergeCell ref="E3:E4"/>
    <mergeCell ref="I3:I5"/>
    <mergeCell ref="L3:L5"/>
    <mergeCell ref="F3:F5"/>
    <mergeCell ref="H3:H5"/>
    <mergeCell ref="A3:A4"/>
    <mergeCell ref="J3:J4"/>
    <mergeCell ref="K3:K4"/>
    <mergeCell ref="C3:C5"/>
    <mergeCell ref="A33:L33"/>
    <mergeCell ref="A36:C36"/>
    <mergeCell ref="A8:L8"/>
    <mergeCell ref="A11:C11"/>
    <mergeCell ref="A44:L44"/>
    <mergeCell ref="A42:C42"/>
    <mergeCell ref="A13:L13"/>
    <mergeCell ref="A15:C15"/>
    <mergeCell ref="A17:L17"/>
    <mergeCell ref="A19:C19"/>
    <mergeCell ref="A21:L21"/>
    <mergeCell ref="A27:C27"/>
    <mergeCell ref="A29:L29"/>
    <mergeCell ref="A31:C31"/>
    <mergeCell ref="A38:L38"/>
    <mergeCell ref="A40:C4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useFirstPageNumber="1" r:id="rId1"/>
  <headerFooter scaleWithDoc="0" alignWithMargins="0">
    <oddHeader xml:space="preserve">&amp;LUsnesení_příloha č. 01 </oddHeader>
    <oddFooter>&amp;L&amp;"Arial,Kurzíva"Zastupitelstvo Olomouckého kraje 21. 6. 2021
40. Projekty spolufinancované z evropských a národních fondů ke schválení financování
Usnesení_příloha č. 01 – Podané žádosti o dotaci &amp;R&amp;"Arial,Kurzíva"Strana &amp;P (celkem 2)</oddFoot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2021-06-01T09:11:11Z</cp:lastPrinted>
  <dcterms:created xsi:type="dcterms:W3CDTF">2010-05-05T13:52:59Z</dcterms:created>
  <dcterms:modified xsi:type="dcterms:W3CDTF">2021-06-01T12:06:24Z</dcterms:modified>
</cp:coreProperties>
</file>