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" windowWidth="9570" windowHeight="5880" activeTab="0"/>
  </bookViews>
  <sheets>
    <sheet name="Rekapitulace 2013" sheetId="1" r:id="rId1"/>
    <sheet name="Rekapitulace 2011" sheetId="2" state="hidden" r:id="rId2"/>
    <sheet name="Alice členění dle §" sheetId="3" state="hidden" r:id="rId3"/>
    <sheet name="soc. oblast 2013" sheetId="4" state="hidden" r:id="rId4"/>
    <sheet name="Kultura 2013" sheetId="5" state="hidden" r:id="rId5"/>
    <sheet name="Zdravotnictví 2013" sheetId="6" state="hidden" r:id="rId6"/>
    <sheet name="Rekapitulace - Alice" sheetId="7" state="hidden" r:id="rId7"/>
    <sheet name="Kontrola" sheetId="8" state="hidden" r:id="rId8"/>
  </sheets>
  <definedNames>
    <definedName name="_xlnm.Print_Titles" localSheetId="3">'soc. oblast 2013'!$6:$7</definedName>
    <definedName name="_xlnm.Print_Area" localSheetId="4">'Kultura 2013'!$A$1:$K$26</definedName>
    <definedName name="_xlnm.Print_Area" localSheetId="6">'Rekapitulace - Alice'!$A$1:$L$39</definedName>
    <definedName name="_xlnm.Print_Area" localSheetId="1">'Rekapitulace 2011'!$A$1:$Q$43</definedName>
    <definedName name="_xlnm.Print_Area" localSheetId="0">'Rekapitulace 2013'!$A$1:$T$50</definedName>
    <definedName name="_xlnm.Print_Area" localSheetId="3">'soc. oblast 2013'!$A$1:$N$86</definedName>
  </definedNames>
  <calcPr fullCalcOnLoad="1"/>
</workbook>
</file>

<file path=xl/comments4.xml><?xml version="1.0" encoding="utf-8"?>
<comments xmlns="http://schemas.openxmlformats.org/spreadsheetml/2006/main">
  <authors>
    <author>Dostalov? Anna</author>
  </authors>
  <commentList>
    <comment ref="J91" authorId="0">
      <text>
        <r>
          <rPr>
            <b/>
            <sz val="10"/>
            <rFont val="Tahoma"/>
            <family val="2"/>
          </rPr>
          <t xml:space="preserve">Penzion pro důchodce Loštice,příspěvková organizace skončila v kladném výsledku ve výši 386,05Kč (v sestavě na tis. Kč to není ale vidět)
</t>
        </r>
        <r>
          <rPr>
            <sz val="10"/>
            <rFont val="Tahoma"/>
            <family val="2"/>
          </rPr>
          <t xml:space="preserve">
</t>
        </r>
      </text>
    </comment>
    <comment ref="J92" authorId="0">
      <text>
        <r>
          <rPr>
            <sz val="10"/>
            <rFont val="Tahoma"/>
            <family val="2"/>
          </rPr>
          <t>Domov "Na Zámku", příspěvková organizace ve skutečnosti uvádí v rozborech částku 1 683,37 Kč.
Tel. dne 4.3.2011 p. Horáková (58230 20 88) - poslat výkaz v Kč (před tím konzultovala s Jahnovou a ing. Loš´Tákem - výkazy musí být v ris. Kč). Konzult. S Petrou 4.3.2011- poslat výkazy v Kč - velký rozdíl!!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<sst xmlns="http://schemas.openxmlformats.org/spreadsheetml/2006/main" count="571" uniqueCount="312">
  <si>
    <t>v tis - Kč</t>
  </si>
  <si>
    <t>Oblast</t>
  </si>
  <si>
    <t>Náklady</t>
  </si>
  <si>
    <t>Výnosy</t>
  </si>
  <si>
    <t xml:space="preserve">Daň </t>
  </si>
  <si>
    <t>Výsledek hospodaření</t>
  </si>
  <si>
    <t>zlepšený HV</t>
  </si>
  <si>
    <t>ztráta</t>
  </si>
  <si>
    <t>CELKEM - oblast školství</t>
  </si>
  <si>
    <t>saldo</t>
  </si>
  <si>
    <t>CELKEM - oblast dopravy</t>
  </si>
  <si>
    <t>CELKEM - oblast kultury</t>
  </si>
  <si>
    <t>CELKEM - oblast sociální</t>
  </si>
  <si>
    <t>Kontrolní sestava:</t>
  </si>
  <si>
    <t>hlavní činnost</t>
  </si>
  <si>
    <t>vedlejší činnost</t>
  </si>
  <si>
    <t>Rozdíl :</t>
  </si>
  <si>
    <t>CELKEM - oblast zdravotnictví</t>
  </si>
  <si>
    <t>CELKEM</t>
  </si>
  <si>
    <t>Počty organizací:</t>
  </si>
  <si>
    <t>Zlepšený HV</t>
  </si>
  <si>
    <t>Ztráta</t>
  </si>
  <si>
    <t>Vyrovnaný HV</t>
  </si>
  <si>
    <t>Rozdíl</t>
  </si>
  <si>
    <t xml:space="preserve"> - ve ztrátě </t>
  </si>
  <si>
    <t xml:space="preserve"> - se zlepšeným hospodářským výsledkem </t>
  </si>
  <si>
    <t>12. Financování hospodaření příspěvkových organizací Olomouckého kraje</t>
  </si>
  <si>
    <t>5. Financování hospodaření příspěvkových organizací Olomouckého kraje</t>
  </si>
  <si>
    <t>Rekapitulace  hospodaření /výsledek hospodaření/ za rok 2007</t>
  </si>
  <si>
    <t>Školství</t>
  </si>
  <si>
    <t>Doprava</t>
  </si>
  <si>
    <t>Zdravotnictví</t>
  </si>
  <si>
    <t>Kultura</t>
  </si>
  <si>
    <t>Sociální</t>
  </si>
  <si>
    <t>organizací</t>
  </si>
  <si>
    <t xml:space="preserve">organizací a ztráta činí </t>
  </si>
  <si>
    <t>organizací a zlepšený hospodářský výsledek činí</t>
  </si>
  <si>
    <t xml:space="preserve"> - s vyrovnaným hospodářským výsledkem  </t>
  </si>
  <si>
    <t xml:space="preserve">organizací skončilo své hospodaření . </t>
  </si>
  <si>
    <t>Celkem</t>
  </si>
  <si>
    <t>ORJ -11</t>
  </si>
  <si>
    <t>v tis. Kč</t>
  </si>
  <si>
    <t>ORG</t>
  </si>
  <si>
    <t>§</t>
  </si>
  <si>
    <t>PO</t>
  </si>
  <si>
    <t>Název zařízení</t>
  </si>
  <si>
    <t>Adresa</t>
  </si>
  <si>
    <t>Dań</t>
  </si>
  <si>
    <t>Rozdělení do fondů - v Kč</t>
  </si>
  <si>
    <t xml:space="preserve"> HV</t>
  </si>
  <si>
    <t>dań z příjmu</t>
  </si>
  <si>
    <t>dodatečné odvody daně z příjmů</t>
  </si>
  <si>
    <t>HV po zdanění</t>
  </si>
  <si>
    <t>zlepšený VH</t>
  </si>
  <si>
    <t>Fond odměn</t>
  </si>
  <si>
    <t>Fond  rezervní</t>
  </si>
  <si>
    <t>Pokrytí ztáty min. období</t>
  </si>
  <si>
    <t>§ 4357</t>
  </si>
  <si>
    <t>Školní 104</t>
  </si>
  <si>
    <t xml:space="preserve"> 790 70 Javorník</t>
  </si>
  <si>
    <t>Kobylá nad Vidnavkou č. 153</t>
  </si>
  <si>
    <t>790 56 Kobylá nad Vidnavkou</t>
  </si>
  <si>
    <t xml:space="preserve">Moravská 814/2 </t>
  </si>
  <si>
    <t>790 01 Jeseník</t>
  </si>
  <si>
    <t>§ 4351</t>
  </si>
  <si>
    <t>Kostelní 160</t>
  </si>
  <si>
    <t>Nádražní 105</t>
  </si>
  <si>
    <t>784 01 Litovel</t>
  </si>
  <si>
    <t>Komenského 291</t>
  </si>
  <si>
    <t>783 44 Náměšť na Hané</t>
  </si>
  <si>
    <t>Hlubočky 11</t>
  </si>
  <si>
    <t>783 61 Hlubočky</t>
  </si>
  <si>
    <t>Švabinského 3</t>
  </si>
  <si>
    <t>772 00 Olomouc - Chválkovice</t>
  </si>
  <si>
    <t>Zikova 14</t>
  </si>
  <si>
    <t xml:space="preserve"> 779 00 Olomouc</t>
  </si>
  <si>
    <t xml:space="preserve">Sadová 7 </t>
  </si>
  <si>
    <t>785 01 Šternberk</t>
  </si>
  <si>
    <t>§ 4356</t>
  </si>
  <si>
    <t>Dolní Hejčínská 28</t>
  </si>
  <si>
    <t>779 00 Olomouc</t>
  </si>
  <si>
    <t>Nové Zámky 2</t>
  </si>
  <si>
    <t>772 00 Olomouc</t>
  </si>
  <si>
    <t>§ 4372</t>
  </si>
  <si>
    <t xml:space="preserve">Na Vozovce 26 </t>
  </si>
  <si>
    <t xml:space="preserve">U Sanatoria 25 </t>
  </si>
  <si>
    <t>787 01 Šumperk</t>
  </si>
  <si>
    <t>Libina 540</t>
  </si>
  <si>
    <t>788 05 Libina</t>
  </si>
  <si>
    <t xml:space="preserve">Na Pilníku 222 </t>
  </si>
  <si>
    <t>789 91 Štíty</t>
  </si>
  <si>
    <t>§ 4354</t>
  </si>
  <si>
    <t>Vančurova 37</t>
  </si>
  <si>
    <t xml:space="preserve">Hradská 113  </t>
  </si>
  <si>
    <t>789 83 Loštice</t>
  </si>
  <si>
    <t xml:space="preserve">Olšany 105 </t>
  </si>
  <si>
    <t>789 62 Olšany, Šumperk</t>
  </si>
  <si>
    <t>Krenišovská 224</t>
  </si>
  <si>
    <t>788 13 Vikýřovice, Šumperk</t>
  </si>
  <si>
    <t>Nerudova 70</t>
  </si>
  <si>
    <t>796 01 Prostějov</t>
  </si>
  <si>
    <t>Jesenec 1</t>
  </si>
  <si>
    <t>Děkana Kvapily 17</t>
  </si>
  <si>
    <t>798 26 Nezamyslice</t>
  </si>
  <si>
    <t>Pod Kosířem 27</t>
  </si>
  <si>
    <t>Lidická 86</t>
  </si>
  <si>
    <t>Radkova Lhota 16</t>
  </si>
  <si>
    <t>751 14 Dřevohostice</t>
  </si>
  <si>
    <t>Pavlovice u Přerova 95</t>
  </si>
  <si>
    <t>751 12 Pavlovice u Přerova</t>
  </si>
  <si>
    <t>Nádražní ul. 94</t>
  </si>
  <si>
    <t>751 01 Tovačov</t>
  </si>
  <si>
    <t>Skalička 1</t>
  </si>
  <si>
    <t>753 52 Skalička</t>
  </si>
  <si>
    <t>Kokory 54</t>
  </si>
  <si>
    <t>751 05  Kokory</t>
  </si>
  <si>
    <t>Lapač 449</t>
  </si>
  <si>
    <t>751 05 Dřevohostice</t>
  </si>
  <si>
    <t>U Rybníčka 1</t>
  </si>
  <si>
    <t>751 04 Rokytnice</t>
  </si>
  <si>
    <t>tis. Kč</t>
  </si>
  <si>
    <t xml:space="preserve"> </t>
  </si>
  <si>
    <t>Rekapitulace podle § :</t>
  </si>
  <si>
    <t>počet PO</t>
  </si>
  <si>
    <t>celkem</t>
  </si>
  <si>
    <t>Domov důchodců Kobylá, příspěvková organizace</t>
  </si>
  <si>
    <t>Středisko pečovatelské služby Jeseník, , příspěvková organizace</t>
  </si>
  <si>
    <t>Domov důchodců Červenka, příspěvková organizace</t>
  </si>
  <si>
    <t>Domov důchodců Hrubá Voda,přísp.organizace</t>
  </si>
  <si>
    <t>Sociální služby pro seniory Olomouc, příspěvková organizace</t>
  </si>
  <si>
    <t>Vincentinum - poskytovatel sociálních služeb Šternberk, přísp. org.</t>
  </si>
  <si>
    <t>Klíč - centrum sociálních služeb, příspěvková organizace</t>
  </si>
  <si>
    <t>Středisko sociální prevence Olomouc, příspěvková organizace</t>
  </si>
  <si>
    <t>Domov důchodců Šumperk,příspěvková organizace</t>
  </si>
  <si>
    <t>Domov důchodců Libina, příspěvková organizace</t>
  </si>
  <si>
    <t>Domov důchodců Štíty, příspěvková organizace</t>
  </si>
  <si>
    <t>Sociální služby Šumperk, příspěvková organizace</t>
  </si>
  <si>
    <t>Penzion pro důchodce Loštice,příspěvková organizace</t>
  </si>
  <si>
    <t>Domov důchodců Prostějov, příspěvková organizace</t>
  </si>
  <si>
    <t xml:space="preserve"> Domov důchodců Jesenec, příspěvková organizace</t>
  </si>
  <si>
    <t>Domov "Na Zámku", příspěvková organizace</t>
  </si>
  <si>
    <t>Sociální služby Prostějov, příspěvková organizace</t>
  </si>
  <si>
    <t>Centrum sociálních služeb, Prostějov, příspěvková organizace</t>
  </si>
  <si>
    <t>Domov pro seniory Tovačov, příspěvková organizace</t>
  </si>
  <si>
    <t>Domov Větrný mlýn Skalička, příspěvková organizace</t>
  </si>
  <si>
    <t>Domov ADAM Dřevohostice, příspěvková organizace</t>
  </si>
  <si>
    <t>Domov Na zámečku Rokytnice, příspěvková organizace</t>
  </si>
  <si>
    <t>vyrovnaný</t>
  </si>
  <si>
    <t>Příspěvkové organizace zřizované krajem</t>
  </si>
  <si>
    <t>Odvětví hlavní činnosti PO</t>
  </si>
  <si>
    <t>Počet</t>
  </si>
  <si>
    <t>příspěvkových</t>
  </si>
  <si>
    <t>Výsledky hospodaření</t>
  </si>
  <si>
    <t>- členění dle paragrafů rozpočtové skladby</t>
  </si>
  <si>
    <t>Počet PO</t>
  </si>
  <si>
    <t>hospodařících</t>
  </si>
  <si>
    <t>se ziskem a vyrovnaným hospodářským výsledkem</t>
  </si>
  <si>
    <t>se ztrátou</t>
  </si>
  <si>
    <t>1</t>
  </si>
  <si>
    <t>2</t>
  </si>
  <si>
    <t>3</t>
  </si>
  <si>
    <t>4</t>
  </si>
  <si>
    <t>Příspěvkové organizace zřizované krajem celkem</t>
  </si>
  <si>
    <t>v tom podle odvětvového členění :</t>
  </si>
  <si>
    <t>2212 - Silnice</t>
  </si>
  <si>
    <t>3112 - Speciální předškolní zařízení</t>
  </si>
  <si>
    <t>3113 - Základní školy</t>
  </si>
  <si>
    <t>3114 - Speciální základní školy</t>
  </si>
  <si>
    <t>3121 - Gymnázia</t>
  </si>
  <si>
    <t>3122 - Střední odborné školy</t>
  </si>
  <si>
    <t>3123 - Střední odborná učiliště a učiliště</t>
  </si>
  <si>
    <t>3124 - Speciální střední školy</t>
  </si>
  <si>
    <t>3146 - Zař.výchovného poradenství a prev.vých.péče</t>
  </si>
  <si>
    <t>3149 - Ost.zařízení souv.s výchovou a vzd.mládeže</t>
  </si>
  <si>
    <t>3231 - Základní umělecké školy</t>
  </si>
  <si>
    <t>3239 - Záležitosti zájmového studia jinde nezařazené</t>
  </si>
  <si>
    <t>3314 - Činnosti knihovnické</t>
  </si>
  <si>
    <t>3315 - Činnosti muzeí a galerií</t>
  </si>
  <si>
    <t>3319 - Ostatní záležitosti kultury</t>
  </si>
  <si>
    <t>3421 - Využití volného času dětí a mládeže</t>
  </si>
  <si>
    <t>3523 - Odborné léčebné ústavy</t>
  </si>
  <si>
    <t>3529 - Ostatní ústavní péče</t>
  </si>
  <si>
    <t>3533 - Zdravotnická záchranná služba</t>
  </si>
  <si>
    <t>4311 - Sociální poradenství</t>
  </si>
  <si>
    <t>4322 - Ústavy péče pro mládež</t>
  </si>
  <si>
    <t>4351 - Osob.asist,pečov.sl. a podpora samostat.bydlení</t>
  </si>
  <si>
    <t>4354 - Chráněné bydlení</t>
  </si>
  <si>
    <t>4357 - Domovy</t>
  </si>
  <si>
    <t>4356 - Denní stacionáře a centra denních služeb</t>
  </si>
  <si>
    <t>4372 -  Krizová pomoc</t>
  </si>
  <si>
    <t>počet Po</t>
  </si>
  <si>
    <t>zlepšený</t>
  </si>
  <si>
    <t xml:space="preserve">vyrovnaný </t>
  </si>
  <si>
    <t xml:space="preserve">Z celkového počtu  </t>
  </si>
  <si>
    <t>ORJ -13</t>
  </si>
  <si>
    <t>Daň</t>
  </si>
  <si>
    <t xml:space="preserve">Výsledek hospodaření </t>
  </si>
  <si>
    <t>Pokrytí ztáty z minulých období</t>
  </si>
  <si>
    <t>Fond rezervní</t>
  </si>
  <si>
    <t>§ 3314</t>
  </si>
  <si>
    <t>Vědecká knihovna v Olomouci</t>
  </si>
  <si>
    <t>Bezručova 3</t>
  </si>
  <si>
    <t>779 11 Olomouc</t>
  </si>
  <si>
    <t>§ 3315</t>
  </si>
  <si>
    <t>Vlastivědné muzeum v Olomouci</t>
  </si>
  <si>
    <t>Náměstí Republiky 5</t>
  </si>
  <si>
    <t>771 73 Olomouc</t>
  </si>
  <si>
    <t>Vlastivědné muzeum  Jesenicka,</t>
  </si>
  <si>
    <t xml:space="preserve">Zámecké náměstí 1 </t>
  </si>
  <si>
    <t>příspěvková organizace</t>
  </si>
  <si>
    <t>Muzeum Prostějovska v Prostějově,</t>
  </si>
  <si>
    <t xml:space="preserve">nám. T.G.Masaryka 2 </t>
  </si>
  <si>
    <t>796 01  Prostějov</t>
  </si>
  <si>
    <t>Muzeum Komenského v Přerově,</t>
  </si>
  <si>
    <t xml:space="preserve">Horní náměstí 7                                     </t>
  </si>
  <si>
    <t xml:space="preserve">751 52 Přerov  </t>
  </si>
  <si>
    <t>Vlastivědné muzeum v Šumperku,</t>
  </si>
  <si>
    <t xml:space="preserve">Hlavní tř. 22                                       </t>
  </si>
  <si>
    <t>787 31 Šumperk</t>
  </si>
  <si>
    <t>Archeologické centrum Olomouc,</t>
  </si>
  <si>
    <t>Ul. Bratří Wolfů 16</t>
  </si>
  <si>
    <t>771 00  Olomouc</t>
  </si>
  <si>
    <t>Z celkového počtu 8 organizací skončilo :</t>
  </si>
  <si>
    <t>§ 3314 - Činnosti knihovnické</t>
  </si>
  <si>
    <t>§ 3315 - Činnosti muzeí a galerií</t>
  </si>
  <si>
    <t>§ 3319 -Ostatní záležitosti kultury</t>
  </si>
  <si>
    <t>Příspěvkové organizace v oblasti kultury</t>
  </si>
  <si>
    <t>Příspěvkové organizace v oblasti sociálních věcí</t>
  </si>
  <si>
    <t>ORJ -14</t>
  </si>
  <si>
    <t xml:space="preserve">Název organizace </t>
  </si>
  <si>
    <t>Pokrytí        ztráty z      minulých      období /v Kč/</t>
  </si>
  <si>
    <t>Celkem /v Kč/</t>
  </si>
  <si>
    <t>Odborný léčebný ústav Paseka</t>
  </si>
  <si>
    <t>Paseka 145</t>
  </si>
  <si>
    <t>783 97  Paseka</t>
  </si>
  <si>
    <t>Odborný léčebný ústav neurolog.-geriatrický</t>
  </si>
  <si>
    <t>Masarykova 412</t>
  </si>
  <si>
    <t>793 05 Moravský Beroun</t>
  </si>
  <si>
    <t>Moravský Beroun</t>
  </si>
  <si>
    <t>U dět.domova 269</t>
  </si>
  <si>
    <t>779 00  Olomouc</t>
  </si>
  <si>
    <t>Dětské centrum Pavučinka Šumperk</t>
  </si>
  <si>
    <t>Dr. Beneše 13</t>
  </si>
  <si>
    <t>787 01  Šumperk</t>
  </si>
  <si>
    <t>Zdravotnická záchranná služba Olomouckého kraje</t>
  </si>
  <si>
    <t>Aksamitova 8</t>
  </si>
  <si>
    <t>Komentář:</t>
  </si>
  <si>
    <t>Z celkového počtu 5 příspěvkových  organizací skončilo:</t>
  </si>
  <si>
    <t>Příspěvkové organizace v oblasti zdravotnictví</t>
  </si>
  <si>
    <t>Domov seniorů POHODA Chválkovice, přísp. organizace</t>
  </si>
  <si>
    <t>Domov pro seniory Javorník, příspěvková organizace</t>
  </si>
  <si>
    <t>Dům seniorů FRANTIŠEK Náměšť na Hané, příspěvková organizace</t>
  </si>
  <si>
    <t>Nové Zámky - poskytovatel sociálních služeb, příspěvková organizace</t>
  </si>
  <si>
    <t>Domov Paprsek Olšany, příspěvková organizace</t>
  </si>
  <si>
    <t>Duha - centrum sociálních služeb Vikýřovice, příspěvková organizace</t>
  </si>
  <si>
    <t>Domov Alfreda Skeneho Pavlovice u Přerova, příspěvková organizace</t>
  </si>
  <si>
    <t>Centrum Dominika Kokory, příspěvková organizace</t>
  </si>
  <si>
    <t>soc. oblast</t>
  </si>
  <si>
    <t>Hospodářská činnost</t>
  </si>
  <si>
    <t>kultura</t>
  </si>
  <si>
    <t xml:space="preserve"> - 0 organizací s vyrovnaným  hospodářským výsledkem</t>
  </si>
  <si>
    <t xml:space="preserve"> - 5 organizací se zlepšeným výsledkem hospodaření v celkové výši </t>
  </si>
  <si>
    <t>§ 3523</t>
  </si>
  <si>
    <t>§ 3529</t>
  </si>
  <si>
    <t>§ 3533</t>
  </si>
  <si>
    <t>zdravot.</t>
  </si>
  <si>
    <t>Sumář příspěvkových organizací zřizovaných Olomouckým krajem k 31.prosinci 2010</t>
  </si>
  <si>
    <t>ü</t>
  </si>
  <si>
    <t>Rekapitulace  hospodaření /výsledek hospodaření/ - 2011</t>
  </si>
  <si>
    <t>Domov Sněženka Jeseník, příspěvková organizace</t>
  </si>
  <si>
    <t>Domov pro seniory Radkova Lhota, příspěvková organizace</t>
  </si>
  <si>
    <t>Z celkového počtu 32 organizací skončilo :</t>
  </si>
  <si>
    <t xml:space="preserve"> - 0 organizací ve ztrátě</t>
  </si>
  <si>
    <t>odvody</t>
  </si>
  <si>
    <t>příspěvkových organizací skončilo k 31.12.2011 :</t>
  </si>
  <si>
    <t>DaŃ a dodatečné odvody po zdanění</t>
  </si>
  <si>
    <t>v Kč</t>
  </si>
  <si>
    <t>v  Kč</t>
  </si>
  <si>
    <t>Daň a dodatečné odvody daně z příjmu</t>
  </si>
  <si>
    <t>Počet PO +</t>
  </si>
  <si>
    <t>Počet PO -</t>
  </si>
  <si>
    <t>Počet PO 0</t>
  </si>
  <si>
    <r>
      <t xml:space="preserve">Rekapitulace hospodaření /výsledek hospodaření/  za rok  </t>
    </r>
    <r>
      <rPr>
        <b/>
        <u val="single"/>
        <sz val="16"/>
        <rFont val="Times New Roman"/>
        <family val="1"/>
      </rPr>
      <t>2013</t>
    </r>
  </si>
  <si>
    <t>Rekapitulace  hospodaření / výsledek hospodaření  2013/</t>
  </si>
  <si>
    <t>Rekapitulace  hospodaření /výsledek hospodaření -2013/</t>
  </si>
  <si>
    <t>Dětské centrum Ostrůvek, Olomouc</t>
  </si>
  <si>
    <t>Rekapitulace  hospodaření /výsledek hospodaření/ - 2013</t>
  </si>
  <si>
    <t xml:space="preserve"> - 30 organizací  se zlepšeným hospodářským výsledkem, v celkové výši </t>
  </si>
  <si>
    <t xml:space="preserve"> - 2 organizace s vyrovnaným  hospodářským výsledkem</t>
  </si>
  <si>
    <t>příspěvkových organizací skončilo k 31.12.2013:</t>
  </si>
  <si>
    <t>)1Od 1.1.2014 změna názvu příspěvkové organizace a to z Muzeua Prostějovska v Prostějově, příspěvkové organizace  na Muzeum a galerie v Prostějově, příspěvková organizace (Dodatek č. 7 zřizovací listiny).</t>
  </si>
  <si>
    <t>)2 Sloučení Lidové hvězdárny v Prostějově s Muzem Prostějovska UR/94/44/2012 - 25.7.2012 a to od 1.1.2013.</t>
  </si>
  <si>
    <t xml:space="preserve"> - 6 organizací  se zlepšeným hospodářským výsledkem, v celkové výši </t>
  </si>
  <si>
    <t xml:space="preserve"> - 1 organizací se ztrátou,, v celkové výši </t>
  </si>
  <si>
    <r>
      <t xml:space="preserve">V roce 2012 zřizoval Olomoucký kraj </t>
    </r>
    <r>
      <rPr>
        <b/>
        <sz val="9"/>
        <rFont val="Arial"/>
        <family val="2"/>
      </rPr>
      <t xml:space="preserve">172 </t>
    </r>
    <r>
      <rPr>
        <sz val="9"/>
        <rFont val="Arial"/>
        <family val="2"/>
      </rPr>
      <t xml:space="preserve">příspěvkových organizací. Během roku došlo k racionalizačním změnám v oblasti školství - k 31.8.2012 byla 1)zrušena Základní škola Moravský Beroun, Masarykova 357,2)k 1.9.2012 bylo sloučeno SOU zemědělské, Loštice, Palackého 338, se Střední školou technickou, Mohelnice, 1. máje 2, dále byla sloučena 3)SOŠ a SOU, Uničov, Moravské náměstí 681 se SPŠ a OA Uničov, Školní 164 a 4)SOU stavební Prostějov, Fanderlíkova 25 se Švehlovou SŠ, Prostějov. V oblasti dopravy zřízena nová příspěvková organizace KIDS Olomouckého kraje od 1.1.2012. Ke konci roku to bylo pouze </t>
    </r>
    <r>
      <rPr>
        <b/>
        <sz val="9"/>
        <rFont val="Arial"/>
        <family val="2"/>
      </rPr>
      <t>169 PO.</t>
    </r>
  </si>
  <si>
    <t>V roce 2013 zřizoval Olomoucký kraj 166 příspěvkových organizací, během roku došlo k přechodu 2 PO z oblasti školství  pod město a to DDM a zařízení pro DVPP Vila Doris, Šumperk, 17. listopadu 2 Základní umělecká škola, Moravský Beroun , Dvořákova 349. V oblasti kultury došlo k sloučení Lidové hvězdárny v Prostějověs Muzem Prostějovska UR/94/44/2012 - 25.7.2012 a to od 1.1.2013.</t>
  </si>
  <si>
    <r>
      <t xml:space="preserve">Dle účetního výkazu                                                                                                                                 </t>
    </r>
    <r>
      <rPr>
        <b/>
        <sz val="7"/>
        <rFont val="Arial"/>
        <family val="2"/>
      </rPr>
      <t>(po zdanění)</t>
    </r>
  </si>
  <si>
    <t>Transferový podíl          (účet 432)</t>
  </si>
  <si>
    <t>Výsledek hospodaření očištěný o transferový podíl</t>
  </si>
  <si>
    <t xml:space="preserve">Z celkového počtu </t>
  </si>
  <si>
    <t>Po vyloučení transferového podílu jsou výsledky příspěvkových organizací následující:</t>
  </si>
  <si>
    <t>po vyloučení transferového podílu</t>
  </si>
  <si>
    <t>KS</t>
  </si>
  <si>
    <t xml:space="preserve"> + VH</t>
  </si>
  <si>
    <t xml:space="preserve">  - VH</t>
  </si>
  <si>
    <t>školství</t>
  </si>
  <si>
    <t>soc.</t>
  </si>
  <si>
    <t>zdrav.</t>
  </si>
  <si>
    <t>zdrav</t>
  </si>
  <si>
    <t>doprava</t>
  </si>
  <si>
    <t>Pozn. : školství</t>
  </si>
  <si>
    <t>15. Financování hospodaření příspěvkových organizací Olomouckého kraje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</si>
</sst>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0"/>
  </numFmts>
  <fonts count="107">
    <font>
      <sz val="10"/>
      <name val="Arial"/>
      <family val="0"/>
    </font>
    <font>
      <b/>
      <u val="single"/>
      <sz val="14"/>
      <name val="Arial CE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2"/>
      <color indexed="48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6"/>
      <name val="Arial CE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u val="single"/>
      <sz val="9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7"/>
      <name val="Times New Roman"/>
      <family val="1"/>
    </font>
    <font>
      <sz val="7"/>
      <color indexed="9"/>
      <name val="Times New Roman"/>
      <family val="1"/>
    </font>
    <font>
      <sz val="7"/>
      <color indexed="9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Wingdings"/>
      <family val="0"/>
    </font>
    <font>
      <strike/>
      <sz val="10"/>
      <color indexed="48"/>
      <name val="Arial"/>
      <family val="2"/>
    </font>
    <font>
      <strike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30"/>
      <name val="Arial"/>
      <family val="2"/>
    </font>
    <font>
      <sz val="10"/>
      <color indexed="3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b/>
      <sz val="11"/>
      <color rgb="FF0070C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0000FF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hair"/>
      <top style="medium"/>
      <bottom>
        <color indexed="63"/>
      </bottom>
    </border>
    <border>
      <left style="hair"/>
      <right style="thick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thin"/>
      <right style="hair"/>
      <top>
        <color indexed="63"/>
      </top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hair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hair">
        <color indexed="18"/>
      </top>
      <bottom style="double">
        <color indexed="18"/>
      </bottom>
    </border>
    <border>
      <left>
        <color indexed="63"/>
      </left>
      <right style="thick">
        <color indexed="18"/>
      </right>
      <top style="hair">
        <color indexed="18"/>
      </top>
      <bottom style="double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thick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n"/>
    </border>
    <border>
      <left style="hair"/>
      <right style="thin"/>
      <top style="thick"/>
      <bottom>
        <color indexed="63"/>
      </bottom>
    </border>
    <border>
      <left style="hair"/>
      <right style="thin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hair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hair"/>
      <right style="thick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ck"/>
      <right style="thick"/>
      <top style="hair"/>
      <bottom>
        <color indexed="63"/>
      </bottom>
    </border>
    <border>
      <left style="thick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ck"/>
      <top style="hair"/>
      <bottom>
        <color indexed="63"/>
      </bottom>
    </border>
    <border>
      <left style="medium"/>
      <right style="thick"/>
      <top>
        <color indexed="63"/>
      </top>
      <bottom style="hair"/>
    </border>
    <border>
      <left style="medium"/>
      <right style="thick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ck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ck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ck"/>
      <right style="thick"/>
      <top>
        <color indexed="63"/>
      </top>
      <bottom style="hair"/>
    </border>
    <border>
      <left style="thick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double">
        <color indexed="18"/>
      </bottom>
    </border>
    <border>
      <left style="thin"/>
      <right style="thin"/>
      <top style="thin"/>
      <bottom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1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23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4" fontId="7" fillId="0" borderId="23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2" fillId="0" borderId="26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4" fontId="7" fillId="0" borderId="15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8" fillId="0" borderId="27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28" xfId="0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4" fontId="7" fillId="34" borderId="15" xfId="0" applyNumberFormat="1" applyFont="1" applyFill="1" applyBorder="1" applyAlignment="1">
      <alignment/>
    </xf>
    <xf numFmtId="4" fontId="7" fillId="34" borderId="24" xfId="0" applyNumberFormat="1" applyFont="1" applyFill="1" applyBorder="1" applyAlignment="1">
      <alignment/>
    </xf>
    <xf numFmtId="4" fontId="7" fillId="34" borderId="22" xfId="0" applyNumberFormat="1" applyFont="1" applyFill="1" applyBorder="1" applyAlignment="1">
      <alignment/>
    </xf>
    <xf numFmtId="0" fontId="6" fillId="0" borderId="27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17" xfId="0" applyFont="1" applyBorder="1" applyAlignment="1">
      <alignment/>
    </xf>
    <xf numFmtId="4" fontId="10" fillId="0" borderId="27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17" xfId="0" applyBorder="1" applyAlignment="1">
      <alignment/>
    </xf>
    <xf numFmtId="4" fontId="7" fillId="0" borderId="2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30" xfId="0" applyBorder="1" applyAlignment="1">
      <alignment/>
    </xf>
    <xf numFmtId="4" fontId="7" fillId="34" borderId="31" xfId="0" applyNumberFormat="1" applyFont="1" applyFill="1" applyBorder="1" applyAlignment="1">
      <alignment/>
    </xf>
    <xf numFmtId="0" fontId="0" fillId="0" borderId="32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 shrinkToFit="1"/>
    </xf>
    <xf numFmtId="0" fontId="2" fillId="0" borderId="17" xfId="0" applyFont="1" applyBorder="1" applyAlignment="1">
      <alignment shrinkToFit="1"/>
    </xf>
    <xf numFmtId="0" fontId="0" fillId="0" borderId="34" xfId="0" applyBorder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2" fillId="0" borderId="36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shrinkToFit="1"/>
    </xf>
    <xf numFmtId="0" fontId="0" fillId="33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4" fontId="7" fillId="0" borderId="31" xfId="0" applyNumberFormat="1" applyFont="1" applyFill="1" applyBorder="1" applyAlignment="1">
      <alignment/>
    </xf>
    <xf numFmtId="4" fontId="7" fillId="0" borderId="32" xfId="0" applyNumberFormat="1" applyFont="1" applyFill="1" applyBorder="1" applyAlignment="1">
      <alignment/>
    </xf>
    <xf numFmtId="4" fontId="7" fillId="0" borderId="39" xfId="0" applyNumberFormat="1" applyFont="1" applyFill="1" applyBorder="1" applyAlignment="1">
      <alignment/>
    </xf>
    <xf numFmtId="0" fontId="0" fillId="33" borderId="32" xfId="0" applyFont="1" applyFill="1" applyBorder="1" applyAlignment="1">
      <alignment horizontal="center"/>
    </xf>
    <xf numFmtId="0" fontId="2" fillId="0" borderId="0" xfId="0" applyFont="1" applyAlignment="1">
      <alignment horizontal="left" indent="3"/>
    </xf>
    <xf numFmtId="0" fontId="6" fillId="0" borderId="0" xfId="0" applyFont="1" applyAlignment="1">
      <alignment horizontal="left" indent="5"/>
    </xf>
    <xf numFmtId="164" fontId="8" fillId="0" borderId="0" xfId="0" applyNumberFormat="1" applyFont="1" applyAlignment="1">
      <alignment/>
    </xf>
    <xf numFmtId="0" fontId="6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0" fillId="0" borderId="31" xfId="0" applyFill="1" applyBorder="1" applyAlignment="1">
      <alignment/>
    </xf>
    <xf numFmtId="4" fontId="10" fillId="0" borderId="40" xfId="0" applyNumberFormat="1" applyFont="1" applyFill="1" applyBorder="1" applyAlignment="1">
      <alignment/>
    </xf>
    <xf numFmtId="4" fontId="0" fillId="0" borderId="41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8" fillId="0" borderId="25" xfId="0" applyFont="1" applyFill="1" applyBorder="1" applyAlignment="1">
      <alignment/>
    </xf>
    <xf numFmtId="4" fontId="7" fillId="0" borderId="42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Fill="1" applyAlignment="1">
      <alignment/>
    </xf>
    <xf numFmtId="4" fontId="0" fillId="0" borderId="4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13" fillId="0" borderId="23" xfId="0" applyNumberFormat="1" applyFont="1" applyFill="1" applyBorder="1" applyAlignment="1">
      <alignment/>
    </xf>
    <xf numFmtId="4" fontId="13" fillId="0" borderId="24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4" fontId="13" fillId="0" borderId="43" xfId="0" applyNumberFormat="1" applyFont="1" applyFill="1" applyBorder="1" applyAlignment="1">
      <alignment/>
    </xf>
    <xf numFmtId="4" fontId="13" fillId="0" borderId="44" xfId="0" applyNumberFormat="1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46" xfId="0" applyFont="1" applyFill="1" applyBorder="1" applyAlignment="1">
      <alignment/>
    </xf>
    <xf numFmtId="4" fontId="17" fillId="0" borderId="23" xfId="0" applyNumberFormat="1" applyFont="1" applyFill="1" applyBorder="1" applyAlignment="1">
      <alignment/>
    </xf>
    <xf numFmtId="4" fontId="17" fillId="0" borderId="24" xfId="0" applyNumberFormat="1" applyFont="1" applyFill="1" applyBorder="1" applyAlignment="1">
      <alignment/>
    </xf>
    <xf numFmtId="4" fontId="17" fillId="0" borderId="0" xfId="0" applyNumberFormat="1" applyFont="1" applyFill="1" applyAlignment="1">
      <alignment/>
    </xf>
    <xf numFmtId="4" fontId="17" fillId="0" borderId="15" xfId="0" applyNumberFormat="1" applyFont="1" applyFill="1" applyBorder="1" applyAlignment="1">
      <alignment/>
    </xf>
    <xf numFmtId="4" fontId="17" fillId="0" borderId="47" xfId="0" applyNumberFormat="1" applyFont="1" applyFill="1" applyBorder="1" applyAlignment="1">
      <alignment/>
    </xf>
    <xf numFmtId="4" fontId="17" fillId="0" borderId="22" xfId="0" applyNumberFormat="1" applyFont="1" applyFill="1" applyBorder="1" applyAlignment="1">
      <alignment/>
    </xf>
    <xf numFmtId="4" fontId="17" fillId="0" borderId="31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 shrinkToFit="1"/>
    </xf>
    <xf numFmtId="4" fontId="13" fillId="0" borderId="47" xfId="0" applyNumberFormat="1" applyFont="1" applyFill="1" applyBorder="1" applyAlignment="1">
      <alignment/>
    </xf>
    <xf numFmtId="4" fontId="13" fillId="0" borderId="22" xfId="0" applyNumberFormat="1" applyFont="1" applyFill="1" applyBorder="1" applyAlignment="1">
      <alignment/>
    </xf>
    <xf numFmtId="4" fontId="13" fillId="0" borderId="31" xfId="0" applyNumberFormat="1" applyFont="1" applyFill="1" applyBorder="1" applyAlignment="1">
      <alignment/>
    </xf>
    <xf numFmtId="0" fontId="13" fillId="0" borderId="48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" fontId="13" fillId="0" borderId="14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0" xfId="0" applyFont="1" applyAlignment="1">
      <alignment/>
    </xf>
    <xf numFmtId="3" fontId="20" fillId="0" borderId="15" xfId="0" applyNumberFormat="1" applyFont="1" applyFill="1" applyBorder="1" applyAlignment="1">
      <alignment/>
    </xf>
    <xf numFmtId="3" fontId="20" fillId="0" borderId="49" xfId="0" applyNumberFormat="1" applyFont="1" applyFill="1" applyBorder="1" applyAlignment="1">
      <alignment/>
    </xf>
    <xf numFmtId="3" fontId="21" fillId="0" borderId="5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3" fillId="0" borderId="5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" fontId="9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33" borderId="52" xfId="0" applyFont="1" applyFill="1" applyBorder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 shrinkToFi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justify" vertical="justify"/>
    </xf>
    <xf numFmtId="0" fontId="27" fillId="0" borderId="0" xfId="0" applyFont="1" applyAlignment="1">
      <alignment horizontal="justify" vertical="justify" shrinkToFi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shrinkToFit="1"/>
    </xf>
    <xf numFmtId="0" fontId="5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8" fillId="33" borderId="27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5" fillId="33" borderId="53" xfId="0" applyFont="1" applyFill="1" applyBorder="1" applyAlignment="1">
      <alignment/>
    </xf>
    <xf numFmtId="0" fontId="7" fillId="33" borderId="17" xfId="0" applyFont="1" applyFill="1" applyBorder="1" applyAlignment="1">
      <alignment shrinkToFit="1"/>
    </xf>
    <xf numFmtId="0" fontId="0" fillId="33" borderId="17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 shrinkToFit="1"/>
    </xf>
    <xf numFmtId="0" fontId="0" fillId="33" borderId="55" xfId="0" applyFont="1" applyFill="1" applyBorder="1" applyAlignment="1">
      <alignment horizontal="center"/>
    </xf>
    <xf numFmtId="0" fontId="29" fillId="33" borderId="27" xfId="0" applyFont="1" applyFill="1" applyBorder="1" applyAlignment="1" applyProtection="1">
      <alignment/>
      <protection/>
    </xf>
    <xf numFmtId="0" fontId="29" fillId="33" borderId="17" xfId="0" applyFont="1" applyFill="1" applyBorder="1" applyAlignment="1" applyProtection="1">
      <alignment/>
      <protection/>
    </xf>
    <xf numFmtId="0" fontId="29" fillId="33" borderId="17" xfId="0" applyFont="1" applyFill="1" applyBorder="1" applyAlignment="1">
      <alignment horizontal="center" vertical="justify"/>
    </xf>
    <xf numFmtId="0" fontId="30" fillId="33" borderId="34" xfId="0" applyFont="1" applyFill="1" applyBorder="1" applyAlignment="1">
      <alignment horizontal="center" vertical="justify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19" fillId="0" borderId="15" xfId="0" applyNumberFormat="1" applyFont="1" applyBorder="1" applyAlignment="1">
      <alignment shrinkToFit="1"/>
    </xf>
    <xf numFmtId="4" fontId="19" fillId="0" borderId="0" xfId="0" applyNumberFormat="1" applyFont="1" applyBorder="1" applyAlignment="1">
      <alignment shrinkToFit="1"/>
    </xf>
    <xf numFmtId="4" fontId="19" fillId="0" borderId="50" xfId="0" applyNumberFormat="1" applyFont="1" applyBorder="1" applyAlignment="1">
      <alignment shrinkToFit="1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7" xfId="0" applyFont="1" applyBorder="1" applyAlignment="1">
      <alignment shrinkToFit="1"/>
    </xf>
    <xf numFmtId="4" fontId="0" fillId="0" borderId="58" xfId="0" applyNumberFormat="1" applyBorder="1" applyAlignment="1">
      <alignment/>
    </xf>
    <xf numFmtId="4" fontId="0" fillId="0" borderId="59" xfId="0" applyNumberFormat="1" applyBorder="1" applyAlignment="1">
      <alignment/>
    </xf>
    <xf numFmtId="0" fontId="0" fillId="0" borderId="57" xfId="0" applyBorder="1" applyAlignment="1">
      <alignment/>
    </xf>
    <xf numFmtId="10" fontId="29" fillId="35" borderId="56" xfId="0" applyNumberFormat="1" applyFont="1" applyFill="1" applyBorder="1" applyAlignment="1" applyProtection="1">
      <alignment shrinkToFit="1"/>
      <protection/>
    </xf>
    <xf numFmtId="10" fontId="29" fillId="35" borderId="57" xfId="0" applyNumberFormat="1" applyFont="1" applyFill="1" applyBorder="1" applyAlignment="1" applyProtection="1">
      <alignment shrinkToFit="1"/>
      <protection/>
    </xf>
    <xf numFmtId="10" fontId="19" fillId="0" borderId="60" xfId="0" applyNumberFormat="1" applyFont="1" applyBorder="1" applyAlignment="1">
      <alignment shrinkToFit="1"/>
    </xf>
    <xf numFmtId="0" fontId="0" fillId="0" borderId="61" xfId="0" applyFont="1" applyBorder="1" applyAlignment="1">
      <alignment/>
    </xf>
    <xf numFmtId="4" fontId="0" fillId="0" borderId="62" xfId="0" applyNumberFormat="1" applyBorder="1" applyAlignment="1">
      <alignment/>
    </xf>
    <xf numFmtId="10" fontId="29" fillId="35" borderId="15" xfId="0" applyNumberFormat="1" applyFont="1" applyFill="1" applyBorder="1" applyAlignment="1" applyProtection="1">
      <alignment shrinkToFit="1"/>
      <protection/>
    </xf>
    <xf numFmtId="10" fontId="29" fillId="35" borderId="0" xfId="0" applyNumberFormat="1" applyFont="1" applyFill="1" applyBorder="1" applyAlignment="1" applyProtection="1">
      <alignment shrinkToFit="1"/>
      <protection/>
    </xf>
    <xf numFmtId="10" fontId="19" fillId="0" borderId="50" xfId="0" applyNumberFormat="1" applyFont="1" applyBorder="1" applyAlignment="1">
      <alignment shrinkToFit="1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shrinkToFit="1"/>
    </xf>
    <xf numFmtId="4" fontId="34" fillId="0" borderId="15" xfId="0" applyNumberFormat="1" applyFont="1" applyBorder="1" applyAlignment="1">
      <alignment shrinkToFit="1"/>
    </xf>
    <xf numFmtId="4" fontId="34" fillId="0" borderId="0" xfId="0" applyNumberFormat="1" applyFont="1" applyBorder="1" applyAlignment="1">
      <alignment shrinkToFit="1"/>
    </xf>
    <xf numFmtId="4" fontId="29" fillId="0" borderId="61" xfId="0" applyNumberFormat="1" applyFont="1" applyFill="1" applyBorder="1" applyAlignment="1" applyProtection="1">
      <alignment shrinkToFit="1"/>
      <protection/>
    </xf>
    <xf numFmtId="4" fontId="19" fillId="0" borderId="62" xfId="0" applyNumberFormat="1" applyFont="1" applyFill="1" applyBorder="1" applyAlignment="1">
      <alignment shrinkToFit="1"/>
    </xf>
    <xf numFmtId="4" fontId="19" fillId="0" borderId="63" xfId="0" applyNumberFormat="1" applyFont="1" applyFill="1" applyBorder="1" applyAlignment="1">
      <alignment shrinkToFit="1"/>
    </xf>
    <xf numFmtId="10" fontId="29" fillId="0" borderId="56" xfId="0" applyNumberFormat="1" applyFont="1" applyFill="1" applyBorder="1" applyAlignment="1" applyProtection="1">
      <alignment shrinkToFit="1"/>
      <protection/>
    </xf>
    <xf numFmtId="10" fontId="29" fillId="0" borderId="57" xfId="0" applyNumberFormat="1" applyFont="1" applyFill="1" applyBorder="1" applyAlignment="1" applyProtection="1">
      <alignment shrinkToFit="1"/>
      <protection/>
    </xf>
    <xf numFmtId="10" fontId="19" fillId="0" borderId="60" xfId="0" applyNumberFormat="1" applyFont="1" applyFill="1" applyBorder="1" applyAlignment="1">
      <alignment shrinkToFit="1"/>
    </xf>
    <xf numFmtId="4" fontId="29" fillId="35" borderId="15" xfId="0" applyNumberFormat="1" applyFont="1" applyFill="1" applyBorder="1" applyAlignment="1" applyProtection="1">
      <alignment shrinkToFit="1"/>
      <protection/>
    </xf>
    <xf numFmtId="0" fontId="0" fillId="0" borderId="27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53" xfId="0" applyFont="1" applyBorder="1" applyAlignment="1">
      <alignment vertical="justify"/>
    </xf>
    <xf numFmtId="4" fontId="0" fillId="0" borderId="18" xfId="0" applyNumberFormat="1" applyBorder="1" applyAlignment="1">
      <alignment/>
    </xf>
    <xf numFmtId="0" fontId="0" fillId="0" borderId="27" xfId="0" applyBorder="1" applyAlignment="1">
      <alignment/>
    </xf>
    <xf numFmtId="10" fontId="29" fillId="35" borderId="27" xfId="0" applyNumberFormat="1" applyFont="1" applyFill="1" applyBorder="1" applyAlignment="1" applyProtection="1">
      <alignment shrinkToFit="1"/>
      <protection/>
    </xf>
    <xf numFmtId="10" fontId="29" fillId="35" borderId="17" xfId="0" applyNumberFormat="1" applyFont="1" applyFill="1" applyBorder="1" applyAlignment="1" applyProtection="1">
      <alignment shrinkToFit="1"/>
      <protection/>
    </xf>
    <xf numFmtId="10" fontId="19" fillId="0" borderId="34" xfId="0" applyNumberFormat="1" applyFont="1" applyBorder="1" applyAlignment="1">
      <alignment shrinkToFit="1"/>
    </xf>
    <xf numFmtId="4" fontId="0" fillId="0" borderId="15" xfId="0" applyNumberFormat="1" applyFill="1" applyBorder="1" applyAlignment="1">
      <alignment/>
    </xf>
    <xf numFmtId="4" fontId="19" fillId="0" borderId="15" xfId="0" applyNumberFormat="1" applyFont="1" applyFill="1" applyBorder="1" applyAlignment="1">
      <alignment shrinkToFit="1"/>
    </xf>
    <xf numFmtId="4" fontId="19" fillId="0" borderId="0" xfId="0" applyNumberFormat="1" applyFont="1" applyFill="1" applyBorder="1" applyAlignment="1">
      <alignment shrinkToFit="1"/>
    </xf>
    <xf numFmtId="4" fontId="19" fillId="0" borderId="50" xfId="0" applyNumberFormat="1" applyFont="1" applyFill="1" applyBorder="1" applyAlignment="1">
      <alignment shrinkToFit="1"/>
    </xf>
    <xf numFmtId="0" fontId="0" fillId="0" borderId="62" xfId="0" applyFont="1" applyBorder="1" applyAlignment="1">
      <alignment/>
    </xf>
    <xf numFmtId="4" fontId="19" fillId="0" borderId="61" xfId="0" applyNumberFormat="1" applyFont="1" applyBorder="1" applyAlignment="1">
      <alignment shrinkToFit="1"/>
    </xf>
    <xf numFmtId="4" fontId="19" fillId="0" borderId="62" xfId="0" applyNumberFormat="1" applyFont="1" applyBorder="1" applyAlignment="1">
      <alignment shrinkToFit="1"/>
    </xf>
    <xf numFmtId="4" fontId="19" fillId="0" borderId="63" xfId="0" applyNumberFormat="1" applyFont="1" applyBorder="1" applyAlignment="1">
      <alignment shrinkToFit="1"/>
    </xf>
    <xf numFmtId="0" fontId="0" fillId="0" borderId="64" xfId="0" applyFont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shrinkToFit="1"/>
    </xf>
    <xf numFmtId="4" fontId="0" fillId="0" borderId="57" xfId="0" applyNumberFormat="1" applyBorder="1" applyAlignment="1">
      <alignment/>
    </xf>
    <xf numFmtId="4" fontId="29" fillId="35" borderId="61" xfId="0" applyNumberFormat="1" applyFont="1" applyFill="1" applyBorder="1" applyAlignment="1" applyProtection="1">
      <alignment shrinkToFit="1"/>
      <protection/>
    </xf>
    <xf numFmtId="0" fontId="0" fillId="0" borderId="65" xfId="0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10" fontId="29" fillId="35" borderId="56" xfId="0" applyNumberFormat="1" applyFont="1" applyFill="1" applyBorder="1" applyAlignment="1" applyProtection="1">
      <alignment vertical="top" shrinkToFit="1"/>
      <protection/>
    </xf>
    <xf numFmtId="10" fontId="29" fillId="35" borderId="57" xfId="0" applyNumberFormat="1" applyFont="1" applyFill="1" applyBorder="1" applyAlignment="1" applyProtection="1">
      <alignment vertical="top" shrinkToFit="1"/>
      <protection/>
    </xf>
    <xf numFmtId="10" fontId="19" fillId="0" borderId="60" xfId="0" applyNumberFormat="1" applyFont="1" applyBorder="1" applyAlignment="1">
      <alignment vertical="top" shrinkToFit="1"/>
    </xf>
    <xf numFmtId="0" fontId="0" fillId="0" borderId="29" xfId="0" applyBorder="1" applyAlignment="1">
      <alignment/>
    </xf>
    <xf numFmtId="4" fontId="33" fillId="0" borderId="27" xfId="0" applyNumberFormat="1" applyFont="1" applyBorder="1" applyAlignment="1">
      <alignment shrinkToFit="1"/>
    </xf>
    <xf numFmtId="4" fontId="33" fillId="0" borderId="17" xfId="0" applyNumberFormat="1" applyFont="1" applyBorder="1" applyAlignment="1">
      <alignment shrinkToFit="1"/>
    </xf>
    <xf numFmtId="4" fontId="0" fillId="0" borderId="34" xfId="0" applyNumberFormat="1" applyFont="1" applyBorder="1" applyAlignment="1">
      <alignment shrinkToFit="1"/>
    </xf>
    <xf numFmtId="0" fontId="2" fillId="0" borderId="12" xfId="0" applyFont="1" applyBorder="1" applyAlignment="1">
      <alignment shrinkToFit="1"/>
    </xf>
    <xf numFmtId="4" fontId="0" fillId="0" borderId="10" xfId="0" applyNumberFormat="1" applyBorder="1" applyAlignment="1">
      <alignment shrinkToFit="1"/>
    </xf>
    <xf numFmtId="4" fontId="0" fillId="0" borderId="12" xfId="0" applyNumberFormat="1" applyBorder="1" applyAlignment="1">
      <alignment shrinkToFit="1"/>
    </xf>
    <xf numFmtId="4" fontId="0" fillId="0" borderId="33" xfId="0" applyNumberFormat="1" applyFont="1" applyBorder="1" applyAlignment="1">
      <alignment shrinkToFit="1"/>
    </xf>
    <xf numFmtId="0" fontId="9" fillId="33" borderId="15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shrinkToFit="1"/>
    </xf>
    <xf numFmtId="4" fontId="7" fillId="33" borderId="15" xfId="0" applyNumberFormat="1" applyFont="1" applyFill="1" applyBorder="1" applyAlignment="1">
      <alignment shrinkToFit="1"/>
    </xf>
    <xf numFmtId="4" fontId="7" fillId="33" borderId="0" xfId="0" applyNumberFormat="1" applyFont="1" applyFill="1" applyBorder="1" applyAlignment="1">
      <alignment shrinkToFit="1"/>
    </xf>
    <xf numFmtId="4" fontId="35" fillId="33" borderId="50" xfId="0" applyNumberFormat="1" applyFont="1" applyFill="1" applyBorder="1" applyAlignment="1">
      <alignment shrinkToFit="1"/>
    </xf>
    <xf numFmtId="0" fontId="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shrinkToFit="1"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shrinkToFit="1"/>
    </xf>
    <xf numFmtId="4" fontId="0" fillId="0" borderId="0" xfId="0" applyNumberFormat="1" applyFont="1" applyBorder="1" applyAlignment="1">
      <alignment/>
    </xf>
    <xf numFmtId="4" fontId="0" fillId="0" borderId="0" xfId="0" applyNumberFormat="1" applyAlignment="1">
      <alignment shrinkToFit="1"/>
    </xf>
    <xf numFmtId="0" fontId="19" fillId="0" borderId="0" xfId="0" applyFont="1" applyAlignment="1">
      <alignment shrinkToFit="1"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shrinkToFit="1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shrinkToFit="1"/>
    </xf>
    <xf numFmtId="0" fontId="0" fillId="0" borderId="0" xfId="0" applyFont="1" applyBorder="1" applyAlignment="1">
      <alignment shrinkToFit="1"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 indent="10"/>
    </xf>
    <xf numFmtId="4" fontId="6" fillId="0" borderId="0" xfId="0" applyNumberFormat="1" applyFont="1" applyAlignment="1">
      <alignment shrinkToFit="1"/>
    </xf>
    <xf numFmtId="3" fontId="6" fillId="0" borderId="0" xfId="0" applyNumberFormat="1" applyFont="1" applyAlignment="1">
      <alignment shrinkToFit="1"/>
    </xf>
    <xf numFmtId="4" fontId="19" fillId="0" borderId="0" xfId="0" applyNumberFormat="1" applyFont="1" applyAlignment="1">
      <alignment shrinkToFit="1"/>
    </xf>
    <xf numFmtId="3" fontId="6" fillId="0" borderId="12" xfId="0" applyNumberFormat="1" applyFont="1" applyBorder="1" applyAlignment="1">
      <alignment shrinkToFit="1"/>
    </xf>
    <xf numFmtId="4" fontId="19" fillId="0" borderId="12" xfId="0" applyNumberFormat="1" applyFont="1" applyBorder="1" applyAlignment="1">
      <alignment shrinkToFit="1"/>
    </xf>
    <xf numFmtId="0" fontId="29" fillId="33" borderId="66" xfId="0" applyFont="1" applyFill="1" applyBorder="1" applyAlignment="1" applyProtection="1">
      <alignment/>
      <protection/>
    </xf>
    <xf numFmtId="0" fontId="29" fillId="33" borderId="67" xfId="0" applyFont="1" applyFill="1" applyBorder="1" applyAlignment="1" applyProtection="1">
      <alignment/>
      <protection/>
    </xf>
    <xf numFmtId="4" fontId="19" fillId="0" borderId="33" xfId="0" applyNumberFormat="1" applyFont="1" applyBorder="1" applyAlignment="1">
      <alignment shrinkToFit="1"/>
    </xf>
    <xf numFmtId="3" fontId="6" fillId="0" borderId="0" xfId="0" applyNumberFormat="1" applyFont="1" applyBorder="1" applyAlignment="1">
      <alignment shrinkToFit="1"/>
    </xf>
    <xf numFmtId="3" fontId="18" fillId="0" borderId="0" xfId="0" applyNumberFormat="1" applyFont="1" applyBorder="1" applyAlignment="1">
      <alignment shrinkToFit="1"/>
    </xf>
    <xf numFmtId="4" fontId="18" fillId="0" borderId="0" xfId="0" applyNumberFormat="1" applyFont="1" applyBorder="1" applyAlignment="1">
      <alignment shrinkToFit="1"/>
    </xf>
    <xf numFmtId="3" fontId="0" fillId="0" borderId="0" xfId="0" applyNumberFormat="1" applyFont="1" applyBorder="1" applyAlignment="1">
      <alignment shrinkToFit="1"/>
    </xf>
    <xf numFmtId="0" fontId="31" fillId="0" borderId="15" xfId="0" applyFont="1" applyBorder="1" applyAlignment="1">
      <alignment/>
    </xf>
    <xf numFmtId="0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 shrinkToFit="1"/>
    </xf>
    <xf numFmtId="0" fontId="6" fillId="0" borderId="0" xfId="0" applyFont="1" applyAlignment="1">
      <alignment/>
    </xf>
    <xf numFmtId="0" fontId="8" fillId="0" borderId="68" xfId="0" applyFont="1" applyBorder="1" applyAlignment="1">
      <alignment horizontal="center" vertical="top" wrapText="1"/>
    </xf>
    <xf numFmtId="0" fontId="0" fillId="0" borderId="69" xfId="0" applyFont="1" applyBorder="1" applyAlignment="1">
      <alignment horizontal="center" vertical="top" wrapText="1"/>
    </xf>
    <xf numFmtId="0" fontId="0" fillId="0" borderId="69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0" fillId="0" borderId="71" xfId="0" applyFont="1" applyBorder="1" applyAlignment="1">
      <alignment horizontal="center" vertical="top" wrapText="1"/>
    </xf>
    <xf numFmtId="0" fontId="0" fillId="0" borderId="72" xfId="0" applyFont="1" applyBorder="1" applyAlignment="1">
      <alignment horizontal="center" vertical="top" wrapText="1"/>
    </xf>
    <xf numFmtId="0" fontId="0" fillId="0" borderId="72" xfId="0" applyFont="1" applyBorder="1" applyAlignment="1">
      <alignment horizontal="justify" wrapText="1"/>
    </xf>
    <xf numFmtId="0" fontId="0" fillId="0" borderId="73" xfId="0" applyFont="1" applyBorder="1" applyAlignment="1">
      <alignment horizontal="justify" vertical="top" wrapText="1"/>
    </xf>
    <xf numFmtId="0" fontId="0" fillId="0" borderId="74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1" xfId="0" applyFont="1" applyBorder="1" applyAlignment="1">
      <alignment horizontal="right" wrapText="1" indent="2"/>
    </xf>
    <xf numFmtId="0" fontId="0" fillId="0" borderId="69" xfId="0" applyFont="1" applyBorder="1" applyAlignment="1">
      <alignment horizontal="right" vertical="top" wrapText="1" indent="2"/>
    </xf>
    <xf numFmtId="0" fontId="0" fillId="0" borderId="75" xfId="0" applyFont="1" applyBorder="1" applyAlignment="1">
      <alignment horizontal="right" indent="2"/>
    </xf>
    <xf numFmtId="0" fontId="0" fillId="0" borderId="71" xfId="0" applyFont="1" applyBorder="1" applyAlignment="1">
      <alignment horizontal="right" indent="2"/>
    </xf>
    <xf numFmtId="0" fontId="10" fillId="0" borderId="71" xfId="0" applyFont="1" applyBorder="1" applyAlignment="1">
      <alignment horizontal="right" indent="2"/>
    </xf>
    <xf numFmtId="0" fontId="10" fillId="0" borderId="75" xfId="0" applyFont="1" applyBorder="1" applyAlignment="1">
      <alignment horizontal="right" indent="2"/>
    </xf>
    <xf numFmtId="3" fontId="0" fillId="0" borderId="0" xfId="0" applyNumberFormat="1" applyAlignment="1">
      <alignment/>
    </xf>
    <xf numFmtId="0" fontId="0" fillId="0" borderId="74" xfId="0" applyFont="1" applyBorder="1" applyAlignment="1">
      <alignment horizontal="right" vertical="top" wrapText="1" indent="2"/>
    </xf>
    <xf numFmtId="1" fontId="8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0" fontId="8" fillId="33" borderId="76" xfId="0" applyFont="1" applyFill="1" applyBorder="1" applyAlignment="1">
      <alignment/>
    </xf>
    <xf numFmtId="0" fontId="8" fillId="33" borderId="77" xfId="0" applyFont="1" applyFill="1" applyBorder="1" applyAlignment="1">
      <alignment/>
    </xf>
    <xf numFmtId="0" fontId="7" fillId="33" borderId="78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5" fillId="33" borderId="79" xfId="0" applyFont="1" applyFill="1" applyBorder="1" applyAlignment="1">
      <alignment horizontal="center"/>
    </xf>
    <xf numFmtId="0" fontId="5" fillId="33" borderId="80" xfId="0" applyFont="1" applyFill="1" applyBorder="1" applyAlignment="1">
      <alignment horizontal="center"/>
    </xf>
    <xf numFmtId="0" fontId="8" fillId="33" borderId="47" xfId="0" applyFont="1" applyFill="1" applyBorder="1" applyAlignment="1">
      <alignment/>
    </xf>
    <xf numFmtId="0" fontId="8" fillId="33" borderId="81" xfId="0" applyFont="1" applyFill="1" applyBorder="1" applyAlignment="1">
      <alignment/>
    </xf>
    <xf numFmtId="0" fontId="5" fillId="33" borderId="82" xfId="0" applyFont="1" applyFill="1" applyBorder="1" applyAlignment="1">
      <alignment/>
    </xf>
    <xf numFmtId="0" fontId="7" fillId="33" borderId="83" xfId="0" applyFont="1" applyFill="1" applyBorder="1" applyAlignment="1">
      <alignment/>
    </xf>
    <xf numFmtId="0" fontId="7" fillId="33" borderId="50" xfId="0" applyFont="1" applyFill="1" applyBorder="1" applyAlignment="1">
      <alignment/>
    </xf>
    <xf numFmtId="0" fontId="0" fillId="33" borderId="84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48" xfId="0" applyFont="1" applyFill="1" applyBorder="1" applyAlignment="1">
      <alignment horizontal="center" shrinkToFit="1"/>
    </xf>
    <xf numFmtId="0" fontId="29" fillId="33" borderId="27" xfId="0" applyFont="1" applyFill="1" applyBorder="1" applyAlignment="1" applyProtection="1">
      <alignment shrinkToFit="1"/>
      <protection/>
    </xf>
    <xf numFmtId="0" fontId="29" fillId="33" borderId="17" xfId="0" applyFont="1" applyFill="1" applyBorder="1" applyAlignment="1" applyProtection="1">
      <alignment shrinkToFit="1"/>
      <protection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 shrinkToFit="1"/>
    </xf>
    <xf numFmtId="0" fontId="2" fillId="0" borderId="78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6" xfId="0" applyFont="1" applyBorder="1" applyAlignment="1">
      <alignment shrinkToFit="1"/>
    </xf>
    <xf numFmtId="0" fontId="2" fillId="0" borderId="87" xfId="0" applyFont="1" applyBorder="1" applyAlignment="1">
      <alignment/>
    </xf>
    <xf numFmtId="0" fontId="2" fillId="0" borderId="60" xfId="0" applyFont="1" applyBorder="1" applyAlignment="1">
      <alignment/>
    </xf>
    <xf numFmtId="10" fontId="38" fillId="35" borderId="56" xfId="0" applyNumberFormat="1" applyFont="1" applyFill="1" applyBorder="1" applyAlignment="1" applyProtection="1">
      <alignment/>
      <protection/>
    </xf>
    <xf numFmtId="10" fontId="38" fillId="35" borderId="57" xfId="0" applyNumberFormat="1" applyFont="1" applyFill="1" applyBorder="1" applyAlignment="1" applyProtection="1">
      <alignment/>
      <protection/>
    </xf>
    <xf numFmtId="10" fontId="28" fillId="0" borderId="60" xfId="0" applyNumberFormat="1" applyFont="1" applyBorder="1" applyAlignment="1">
      <alignment/>
    </xf>
    <xf numFmtId="0" fontId="0" fillId="0" borderId="88" xfId="0" applyFont="1" applyBorder="1" applyAlignment="1">
      <alignment/>
    </xf>
    <xf numFmtId="0" fontId="0" fillId="0" borderId="89" xfId="0" applyFont="1" applyBorder="1" applyAlignment="1">
      <alignment shrinkToFit="1"/>
    </xf>
    <xf numFmtId="0" fontId="2" fillId="0" borderId="90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2" fillId="0" borderId="87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 shrinkToFit="1"/>
    </xf>
    <xf numFmtId="0" fontId="6" fillId="0" borderId="82" xfId="0" applyFont="1" applyBorder="1" applyAlignment="1">
      <alignment/>
    </xf>
    <xf numFmtId="0" fontId="0" fillId="0" borderId="50" xfId="0" applyFont="1" applyBorder="1" applyAlignment="1">
      <alignment/>
    </xf>
    <xf numFmtId="4" fontId="19" fillId="0" borderId="50" xfId="0" applyNumberFormat="1" applyFont="1" applyBorder="1" applyAlignment="1">
      <alignment horizontal="center"/>
    </xf>
    <xf numFmtId="0" fontId="6" fillId="0" borderId="91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60" xfId="0" applyFont="1" applyBorder="1" applyAlignment="1">
      <alignment/>
    </xf>
    <xf numFmtId="0" fontId="6" fillId="0" borderId="82" xfId="0" applyFont="1" applyBorder="1" applyAlignment="1">
      <alignment/>
    </xf>
    <xf numFmtId="0" fontId="6" fillId="0" borderId="92" xfId="0" applyFont="1" applyBorder="1" applyAlignment="1">
      <alignment vertical="justify"/>
    </xf>
    <xf numFmtId="0" fontId="6" fillId="0" borderId="92" xfId="0" applyFont="1" applyBorder="1" applyAlignment="1">
      <alignment/>
    </xf>
    <xf numFmtId="0" fontId="0" fillId="0" borderId="88" xfId="0" applyFont="1" applyFill="1" applyBorder="1" applyAlignment="1">
      <alignment/>
    </xf>
    <xf numFmtId="0" fontId="0" fillId="0" borderId="89" xfId="0" applyFont="1" applyFill="1" applyBorder="1" applyAlignment="1">
      <alignment shrinkToFit="1"/>
    </xf>
    <xf numFmtId="0" fontId="6" fillId="0" borderId="9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0" fillId="0" borderId="86" xfId="0" applyFont="1" applyFill="1" applyBorder="1" applyAlignment="1">
      <alignment shrinkToFit="1"/>
    </xf>
    <xf numFmtId="0" fontId="0" fillId="0" borderId="57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2" fillId="0" borderId="90" xfId="0" applyFont="1" applyBorder="1" applyAlignment="1">
      <alignment/>
    </xf>
    <xf numFmtId="0" fontId="2" fillId="0" borderId="63" xfId="0" applyFont="1" applyBorder="1" applyAlignment="1">
      <alignment/>
    </xf>
    <xf numFmtId="0" fontId="0" fillId="0" borderId="93" xfId="0" applyFont="1" applyBorder="1" applyAlignment="1">
      <alignment shrinkToFit="1"/>
    </xf>
    <xf numFmtId="0" fontId="9" fillId="33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4" fontId="9" fillId="33" borderId="12" xfId="0" applyNumberFormat="1" applyFont="1" applyFill="1" applyBorder="1" applyAlignment="1">
      <alignment/>
    </xf>
    <xf numFmtId="4" fontId="9" fillId="33" borderId="33" xfId="0" applyNumberFormat="1" applyFont="1" applyFill="1" applyBorder="1" applyAlignment="1">
      <alignment/>
    </xf>
    <xf numFmtId="4" fontId="28" fillId="33" borderId="10" xfId="0" applyNumberFormat="1" applyFont="1" applyFill="1" applyBorder="1" applyAlignment="1">
      <alignment shrinkToFit="1"/>
    </xf>
    <xf numFmtId="4" fontId="28" fillId="33" borderId="12" xfId="0" applyNumberFormat="1" applyFont="1" applyFill="1" applyBorder="1" applyAlignment="1">
      <alignment shrinkToFit="1"/>
    </xf>
    <xf numFmtId="4" fontId="28" fillId="33" borderId="33" xfId="0" applyNumberFormat="1" applyFont="1" applyFill="1" applyBorder="1" applyAlignment="1">
      <alignment shrinkToFit="1"/>
    </xf>
    <xf numFmtId="0" fontId="41" fillId="0" borderId="0" xfId="0" applyFont="1" applyBorder="1" applyAlignment="1">
      <alignment/>
    </xf>
    <xf numFmtId="4" fontId="3" fillId="0" borderId="50" xfId="0" applyNumberFormat="1" applyFont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8" fillId="0" borderId="50" xfId="0" applyNumberFormat="1" applyFont="1" applyFill="1" applyBorder="1" applyAlignment="1">
      <alignment/>
    </xf>
    <xf numFmtId="4" fontId="10" fillId="0" borderId="17" xfId="0" applyNumberFormat="1" applyFont="1" applyBorder="1" applyAlignment="1">
      <alignment/>
    </xf>
    <xf numFmtId="0" fontId="0" fillId="0" borderId="34" xfId="0" applyFont="1" applyBorder="1" applyAlignment="1">
      <alignment/>
    </xf>
    <xf numFmtId="4" fontId="8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9" fillId="0" borderId="0" xfId="0" applyFont="1" applyAlignment="1">
      <alignment/>
    </xf>
    <xf numFmtId="4" fontId="10" fillId="0" borderId="0" xfId="0" applyNumberFormat="1" applyFont="1" applyFill="1" applyAlignment="1">
      <alignment/>
    </xf>
    <xf numFmtId="0" fontId="6" fillId="0" borderId="94" xfId="0" applyFont="1" applyBorder="1" applyAlignment="1">
      <alignment/>
    </xf>
    <xf numFmtId="0" fontId="6" fillId="0" borderId="95" xfId="0" applyFont="1" applyBorder="1" applyAlignment="1">
      <alignment horizontal="right"/>
    </xf>
    <xf numFmtId="0" fontId="2" fillId="0" borderId="95" xfId="0" applyFont="1" applyBorder="1" applyAlignment="1">
      <alignment horizontal="right"/>
    </xf>
    <xf numFmtId="0" fontId="2" fillId="0" borderId="96" xfId="0" applyFont="1" applyBorder="1" applyAlignment="1">
      <alignment horizontal="left"/>
    </xf>
    <xf numFmtId="4" fontId="0" fillId="0" borderId="95" xfId="0" applyNumberFormat="1" applyBorder="1" applyAlignment="1">
      <alignment/>
    </xf>
    <xf numFmtId="4" fontId="0" fillId="0" borderId="97" xfId="0" applyNumberFormat="1" applyBorder="1" applyAlignment="1">
      <alignment/>
    </xf>
    <xf numFmtId="0" fontId="6" fillId="0" borderId="98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99" xfId="0" applyFont="1" applyBorder="1" applyAlignment="1">
      <alignment horizontal="left"/>
    </xf>
    <xf numFmtId="4" fontId="0" fillId="0" borderId="100" xfId="0" applyNumberFormat="1" applyBorder="1" applyAlignment="1">
      <alignment/>
    </xf>
    <xf numFmtId="0" fontId="6" fillId="0" borderId="101" xfId="0" applyFont="1" applyBorder="1" applyAlignment="1">
      <alignment/>
    </xf>
    <xf numFmtId="0" fontId="6" fillId="0" borderId="102" xfId="0" applyFont="1" applyBorder="1" applyAlignment="1">
      <alignment horizontal="right"/>
    </xf>
    <xf numFmtId="0" fontId="2" fillId="0" borderId="103" xfId="0" applyFont="1" applyBorder="1" applyAlignment="1">
      <alignment horizontal="left"/>
    </xf>
    <xf numFmtId="4" fontId="0" fillId="0" borderId="102" xfId="0" applyNumberFormat="1" applyBorder="1" applyAlignment="1">
      <alignment/>
    </xf>
    <xf numFmtId="4" fontId="0" fillId="0" borderId="104" xfId="0" applyNumberFormat="1" applyBorder="1" applyAlignment="1">
      <alignment/>
    </xf>
    <xf numFmtId="0" fontId="6" fillId="0" borderId="105" xfId="0" applyFont="1" applyBorder="1" applyAlignment="1">
      <alignment/>
    </xf>
    <xf numFmtId="0" fontId="6" fillId="0" borderId="106" xfId="0" applyFont="1" applyBorder="1" applyAlignment="1">
      <alignment/>
    </xf>
    <xf numFmtId="0" fontId="7" fillId="0" borderId="107" xfId="0" applyFont="1" applyBorder="1" applyAlignment="1">
      <alignment/>
    </xf>
    <xf numFmtId="0" fontId="7" fillId="0" borderId="108" xfId="0" applyFont="1" applyBorder="1" applyAlignment="1">
      <alignment horizontal="left"/>
    </xf>
    <xf numFmtId="4" fontId="0" fillId="0" borderId="106" xfId="0" applyNumberFormat="1" applyBorder="1" applyAlignment="1">
      <alignment/>
    </xf>
    <xf numFmtId="4" fontId="0" fillId="0" borderId="109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23" fillId="0" borderId="0" xfId="0" applyFont="1" applyAlignment="1">
      <alignment/>
    </xf>
    <xf numFmtId="0" fontId="42" fillId="0" borderId="0" xfId="0" applyFont="1" applyAlignment="1">
      <alignment vertical="justify" shrinkToFit="1"/>
    </xf>
    <xf numFmtId="0" fontId="42" fillId="0" borderId="0" xfId="0" applyFont="1" applyAlignment="1">
      <alignment shrinkToFit="1"/>
    </xf>
    <xf numFmtId="4" fontId="2" fillId="0" borderId="0" xfId="0" applyNumberFormat="1" applyFont="1" applyAlignment="1">
      <alignment shrinkToFit="1"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 shrinkToFit="1"/>
    </xf>
    <xf numFmtId="4" fontId="32" fillId="0" borderId="0" xfId="0" applyNumberFormat="1" applyFont="1" applyAlignment="1">
      <alignment shrinkToFit="1"/>
    </xf>
    <xf numFmtId="3" fontId="0" fillId="0" borderId="0" xfId="0" applyNumberFormat="1" applyFont="1" applyAlignment="1">
      <alignment shrinkToFit="1"/>
    </xf>
    <xf numFmtId="0" fontId="32" fillId="0" borderId="0" xfId="0" applyFont="1" applyAlignment="1">
      <alignment/>
    </xf>
    <xf numFmtId="0" fontId="32" fillId="0" borderId="0" xfId="0" applyFont="1" applyAlignment="1">
      <alignment shrinkToFit="1"/>
    </xf>
    <xf numFmtId="4" fontId="31" fillId="0" borderId="0" xfId="0" applyNumberFormat="1" applyFont="1" applyAlignment="1">
      <alignment shrinkToFit="1"/>
    </xf>
    <xf numFmtId="0" fontId="0" fillId="33" borderId="110" xfId="0" applyFont="1" applyFill="1" applyBorder="1" applyAlignment="1">
      <alignment horizontal="center"/>
    </xf>
    <xf numFmtId="0" fontId="0" fillId="33" borderId="111" xfId="0" applyFill="1" applyBorder="1" applyAlignment="1">
      <alignment horizontal="center"/>
    </xf>
    <xf numFmtId="0" fontId="0" fillId="33" borderId="32" xfId="0" applyFont="1" applyFill="1" applyBorder="1" applyAlignment="1">
      <alignment horizontal="center" vertical="justify"/>
    </xf>
    <xf numFmtId="4" fontId="0" fillId="0" borderId="0" xfId="0" applyNumberFormat="1" applyFont="1" applyFill="1" applyAlignment="1">
      <alignment vertical="justify" shrinkToFit="1"/>
    </xf>
    <xf numFmtId="3" fontId="32" fillId="0" borderId="0" xfId="0" applyNumberFormat="1" applyFont="1" applyAlignment="1">
      <alignment shrinkToFit="1"/>
    </xf>
    <xf numFmtId="0" fontId="10" fillId="0" borderId="69" xfId="0" applyFont="1" applyBorder="1" applyAlignment="1">
      <alignment horizontal="right" vertical="top" wrapText="1" indent="2"/>
    </xf>
    <xf numFmtId="4" fontId="2" fillId="0" borderId="27" xfId="0" applyNumberFormat="1" applyFont="1" applyFill="1" applyBorder="1" applyAlignment="1">
      <alignment/>
    </xf>
    <xf numFmtId="4" fontId="0" fillId="0" borderId="49" xfId="0" applyNumberFormat="1" applyBorder="1" applyAlignment="1">
      <alignment/>
    </xf>
    <xf numFmtId="4" fontId="2" fillId="0" borderId="15" xfId="0" applyNumberFormat="1" applyFont="1" applyFill="1" applyBorder="1" applyAlignment="1">
      <alignment shrinkToFit="1"/>
    </xf>
    <xf numFmtId="4" fontId="22" fillId="0" borderId="0" xfId="0" applyNumberFormat="1" applyFont="1" applyFill="1" applyBorder="1" applyAlignment="1">
      <alignment shrinkToFit="1"/>
    </xf>
    <xf numFmtId="4" fontId="2" fillId="0" borderId="49" xfId="0" applyNumberFormat="1" applyFont="1" applyFill="1" applyBorder="1" applyAlignment="1">
      <alignment shrinkToFit="1"/>
    </xf>
    <xf numFmtId="4" fontId="2" fillId="0" borderId="50" xfId="0" applyNumberFormat="1" applyFont="1" applyBorder="1" applyAlignment="1">
      <alignment shrinkToFit="1"/>
    </xf>
    <xf numFmtId="4" fontId="2" fillId="0" borderId="1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2" fillId="0" borderId="33" xfId="0" applyNumberFormat="1" applyFont="1" applyBorder="1" applyAlignment="1">
      <alignment/>
    </xf>
    <xf numFmtId="4" fontId="22" fillId="0" borderId="17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2" fillId="0" borderId="34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49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2" fillId="0" borderId="27" xfId="0" applyNumberFormat="1" applyFont="1" applyBorder="1" applyAlignment="1">
      <alignment shrinkToFit="1"/>
    </xf>
    <xf numFmtId="4" fontId="2" fillId="0" borderId="38" xfId="0" applyNumberFormat="1" applyFont="1" applyBorder="1" applyAlignment="1">
      <alignment shrinkToFit="1"/>
    </xf>
    <xf numFmtId="4" fontId="2" fillId="0" borderId="34" xfId="0" applyNumberFormat="1" applyFont="1" applyBorder="1" applyAlignment="1">
      <alignment shrinkToFit="1"/>
    </xf>
    <xf numFmtId="0" fontId="43" fillId="0" borderId="0" xfId="0" applyFont="1" applyAlignment="1">
      <alignment/>
    </xf>
    <xf numFmtId="0" fontId="8" fillId="33" borderId="112" xfId="0" applyFont="1" applyFill="1" applyBorder="1" applyAlignment="1">
      <alignment/>
    </xf>
    <xf numFmtId="0" fontId="5" fillId="33" borderId="52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8" fillId="33" borderId="113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7" fillId="33" borderId="114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0" fillId="33" borderId="48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19" fillId="33" borderId="27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vertical="center"/>
    </xf>
    <xf numFmtId="0" fontId="0" fillId="0" borderId="115" xfId="0" applyFont="1" applyBorder="1" applyAlignment="1">
      <alignment/>
    </xf>
    <xf numFmtId="0" fontId="6" fillId="0" borderId="92" xfId="0" applyFont="1" applyBorder="1" applyAlignment="1">
      <alignment/>
    </xf>
    <xf numFmtId="0" fontId="2" fillId="0" borderId="90" xfId="0" applyFont="1" applyBorder="1" applyAlignment="1">
      <alignment/>
    </xf>
    <xf numFmtId="0" fontId="2" fillId="0" borderId="63" xfId="0" applyFont="1" applyBorder="1" applyAlignment="1">
      <alignment/>
    </xf>
    <xf numFmtId="4" fontId="0" fillId="0" borderId="88" xfId="0" applyNumberFormat="1" applyFont="1" applyBorder="1" applyAlignment="1">
      <alignment/>
    </xf>
    <xf numFmtId="4" fontId="0" fillId="0" borderId="63" xfId="0" applyNumberFormat="1" applyFont="1" applyBorder="1" applyAlignment="1">
      <alignment/>
    </xf>
    <xf numFmtId="4" fontId="0" fillId="0" borderId="64" xfId="0" applyNumberFormat="1" applyFont="1" applyBorder="1" applyAlignment="1">
      <alignment/>
    </xf>
    <xf numFmtId="4" fontId="0" fillId="0" borderId="62" xfId="0" applyNumberFormat="1" applyFont="1" applyBorder="1" applyAlignment="1">
      <alignment/>
    </xf>
    <xf numFmtId="4" fontId="0" fillId="0" borderId="116" xfId="0" applyNumberFormat="1" applyFont="1" applyBorder="1" applyAlignment="1">
      <alignment/>
    </xf>
    <xf numFmtId="4" fontId="19" fillId="0" borderId="61" xfId="0" applyNumberFormat="1" applyFont="1" applyBorder="1" applyAlignment="1">
      <alignment/>
    </xf>
    <xf numFmtId="4" fontId="19" fillId="0" borderId="62" xfId="0" applyNumberFormat="1" applyFont="1" applyBorder="1" applyAlignment="1">
      <alignment/>
    </xf>
    <xf numFmtId="4" fontId="19" fillId="0" borderId="63" xfId="0" applyNumberFormat="1" applyFont="1" applyBorder="1" applyAlignment="1">
      <alignment/>
    </xf>
    <xf numFmtId="0" fontId="0" fillId="0" borderId="117" xfId="0" applyFont="1" applyBorder="1" applyAlignment="1">
      <alignment/>
    </xf>
    <xf numFmtId="0" fontId="6" fillId="0" borderId="91" xfId="0" applyFont="1" applyBorder="1" applyAlignment="1">
      <alignment/>
    </xf>
    <xf numFmtId="0" fontId="2" fillId="0" borderId="87" xfId="0" applyFont="1" applyBorder="1" applyAlignment="1">
      <alignment/>
    </xf>
    <xf numFmtId="0" fontId="2" fillId="0" borderId="60" xfId="0" applyFont="1" applyBorder="1" applyAlignment="1">
      <alignment/>
    </xf>
    <xf numFmtId="4" fontId="0" fillId="0" borderId="85" xfId="0" applyNumberFormat="1" applyFont="1" applyBorder="1" applyAlignment="1">
      <alignment/>
    </xf>
    <xf numFmtId="4" fontId="0" fillId="0" borderId="60" xfId="0" applyNumberFormat="1" applyFont="1" applyBorder="1" applyAlignment="1">
      <alignment/>
    </xf>
    <xf numFmtId="4" fontId="0" fillId="0" borderId="65" xfId="0" applyNumberFormat="1" applyFont="1" applyBorder="1" applyAlignment="1">
      <alignment/>
    </xf>
    <xf numFmtId="4" fontId="0" fillId="0" borderId="57" xfId="0" applyNumberFormat="1" applyFont="1" applyBorder="1" applyAlignment="1">
      <alignment/>
    </xf>
    <xf numFmtId="4" fontId="0" fillId="0" borderId="118" xfId="0" applyNumberFormat="1" applyFont="1" applyBorder="1" applyAlignment="1">
      <alignment/>
    </xf>
    <xf numFmtId="10" fontId="19" fillId="0" borderId="56" xfId="0" applyNumberFormat="1" applyFont="1" applyFill="1" applyBorder="1" applyAlignment="1">
      <alignment/>
    </xf>
    <xf numFmtId="10" fontId="19" fillId="0" borderId="57" xfId="0" applyNumberFormat="1" applyFont="1" applyFill="1" applyBorder="1" applyAlignment="1">
      <alignment/>
    </xf>
    <xf numFmtId="10" fontId="19" fillId="0" borderId="60" xfId="0" applyNumberFormat="1" applyFont="1" applyFill="1" applyBorder="1" applyAlignment="1">
      <alignment/>
    </xf>
    <xf numFmtId="4" fontId="0" fillId="0" borderId="64" xfId="0" applyNumberFormat="1" applyBorder="1" applyAlignment="1">
      <alignment/>
    </xf>
    <xf numFmtId="4" fontId="0" fillId="0" borderId="116" xfId="0" applyNumberFormat="1" applyBorder="1" applyAlignment="1">
      <alignment/>
    </xf>
    <xf numFmtId="4" fontId="19" fillId="0" borderId="61" xfId="0" applyNumberFormat="1" applyFont="1" applyBorder="1" applyAlignment="1">
      <alignment/>
    </xf>
    <xf numFmtId="4" fontId="19" fillId="0" borderId="62" xfId="0" applyNumberFormat="1" applyFont="1" applyBorder="1" applyAlignment="1">
      <alignment/>
    </xf>
    <xf numFmtId="4" fontId="0" fillId="0" borderId="65" xfId="0" applyNumberFormat="1" applyBorder="1" applyAlignment="1">
      <alignment/>
    </xf>
    <xf numFmtId="4" fontId="0" fillId="0" borderId="118" xfId="0" applyNumberFormat="1" applyBorder="1" applyAlignment="1">
      <alignment/>
    </xf>
    <xf numFmtId="4" fontId="2" fillId="0" borderId="61" xfId="0" applyNumberFormat="1" applyFont="1" applyBorder="1" applyAlignment="1">
      <alignment/>
    </xf>
    <xf numFmtId="4" fontId="2" fillId="0" borderId="62" xfId="0" applyNumberFormat="1" applyFont="1" applyBorder="1" applyAlignment="1">
      <alignment/>
    </xf>
    <xf numFmtId="0" fontId="0" fillId="0" borderId="113" xfId="0" applyFont="1" applyBorder="1" applyAlignment="1">
      <alignment/>
    </xf>
    <xf numFmtId="10" fontId="19" fillId="0" borderId="15" xfId="0" applyNumberFormat="1" applyFont="1" applyFill="1" applyBorder="1" applyAlignment="1">
      <alignment/>
    </xf>
    <xf numFmtId="10" fontId="19" fillId="0" borderId="0" xfId="0" applyNumberFormat="1" applyFont="1" applyFill="1" applyBorder="1" applyAlignment="1">
      <alignment/>
    </xf>
    <xf numFmtId="10" fontId="19" fillId="0" borderId="5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33" xfId="0" applyNumberFormat="1" applyFill="1" applyBorder="1" applyAlignment="1">
      <alignment shrinkToFit="1"/>
    </xf>
    <xf numFmtId="4" fontId="5" fillId="0" borderId="34" xfId="0" applyNumberFormat="1" applyFont="1" applyBorder="1" applyAlignment="1">
      <alignment/>
    </xf>
    <xf numFmtId="0" fontId="41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4" fontId="5" fillId="0" borderId="34" xfId="0" applyNumberFormat="1" applyFont="1" applyBorder="1" applyAlignment="1">
      <alignment shrinkToFit="1"/>
    </xf>
    <xf numFmtId="4" fontId="2" fillId="0" borderId="17" xfId="0" applyNumberFormat="1" applyFont="1" applyBorder="1" applyAlignment="1">
      <alignment shrinkToFit="1"/>
    </xf>
    <xf numFmtId="4" fontId="35" fillId="34" borderId="3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4" fontId="0" fillId="0" borderId="2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50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7" xfId="0" applyFont="1" applyBorder="1" applyAlignment="1">
      <alignment shrinkToFit="1"/>
    </xf>
    <xf numFmtId="4" fontId="0" fillId="0" borderId="59" xfId="0" applyNumberFormat="1" applyFont="1" applyBorder="1" applyAlignment="1">
      <alignment/>
    </xf>
    <xf numFmtId="0" fontId="0" fillId="0" borderId="60" xfId="0" applyFont="1" applyBorder="1" applyAlignment="1">
      <alignment/>
    </xf>
    <xf numFmtId="0" fontId="2" fillId="0" borderId="62" xfId="0" applyFont="1" applyBorder="1" applyAlignment="1">
      <alignment shrinkToFit="1"/>
    </xf>
    <xf numFmtId="4" fontId="0" fillId="0" borderId="119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2" fillId="0" borderId="62" xfId="0" applyFont="1" applyBorder="1" applyAlignment="1">
      <alignment/>
    </xf>
    <xf numFmtId="0" fontId="19" fillId="0" borderId="62" xfId="0" applyFont="1" applyBorder="1" applyAlignment="1">
      <alignment/>
    </xf>
    <xf numFmtId="0" fontId="19" fillId="0" borderId="62" xfId="0" applyFont="1" applyBorder="1" applyAlignment="1">
      <alignment shrinkToFit="1"/>
    </xf>
    <xf numFmtId="4" fontId="0" fillId="0" borderId="88" xfId="0" applyNumberFormat="1" applyFont="1" applyFill="1" applyBorder="1" applyAlignment="1">
      <alignment/>
    </xf>
    <xf numFmtId="4" fontId="0" fillId="0" borderId="63" xfId="0" applyNumberFormat="1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4" fontId="0" fillId="0" borderId="50" xfId="0" applyNumberFormat="1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62" xfId="0" applyFont="1" applyFill="1" applyBorder="1" applyAlignment="1">
      <alignment shrinkToFit="1"/>
    </xf>
    <xf numFmtId="4" fontId="0" fillId="0" borderId="119" xfId="0" applyNumberFormat="1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7" xfId="0" applyFont="1" applyFill="1" applyBorder="1" applyAlignment="1">
      <alignment shrinkToFi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shrinkToFit="1"/>
    </xf>
    <xf numFmtId="0" fontId="19" fillId="0" borderId="57" xfId="0" applyFont="1" applyBorder="1" applyAlignment="1">
      <alignment/>
    </xf>
    <xf numFmtId="0" fontId="19" fillId="0" borderId="57" xfId="0" applyFont="1" applyBorder="1" applyAlignment="1">
      <alignment shrinkToFit="1"/>
    </xf>
    <xf numFmtId="0" fontId="0" fillId="0" borderId="118" xfId="0" applyFont="1" applyBorder="1" applyAlignment="1">
      <alignment/>
    </xf>
    <xf numFmtId="4" fontId="0" fillId="0" borderId="2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shrinkToFit="1"/>
    </xf>
    <xf numFmtId="4" fontId="29" fillId="0" borderId="15" xfId="0" applyNumberFormat="1" applyFont="1" applyFill="1" applyBorder="1" applyAlignment="1" applyProtection="1">
      <alignment shrinkToFit="1"/>
      <protection/>
    </xf>
    <xf numFmtId="0" fontId="0" fillId="0" borderId="2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shrinkToFit="1"/>
    </xf>
    <xf numFmtId="0" fontId="0" fillId="0" borderId="34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2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shrinkToFit="1"/>
    </xf>
    <xf numFmtId="0" fontId="0" fillId="33" borderId="66" xfId="0" applyFont="1" applyFill="1" applyBorder="1" applyAlignment="1">
      <alignment horizontal="center" shrinkToFit="1"/>
    </xf>
    <xf numFmtId="0" fontId="0" fillId="33" borderId="121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71" xfId="0" applyNumberFormat="1" applyFont="1" applyBorder="1" applyAlignment="1">
      <alignment horizontal="right" indent="2"/>
    </xf>
    <xf numFmtId="3" fontId="10" fillId="0" borderId="71" xfId="0" applyNumberFormat="1" applyFont="1" applyBorder="1" applyAlignment="1">
      <alignment horizontal="right" indent="2"/>
    </xf>
    <xf numFmtId="4" fontId="31" fillId="33" borderId="0" xfId="0" applyNumberFormat="1" applyFont="1" applyFill="1" applyBorder="1" applyAlignment="1">
      <alignment shrinkToFit="1"/>
    </xf>
    <xf numFmtId="3" fontId="31" fillId="33" borderId="0" xfId="0" applyNumberFormat="1" applyFont="1" applyFill="1" applyBorder="1" applyAlignment="1">
      <alignment shrinkToFit="1"/>
    </xf>
    <xf numFmtId="4" fontId="31" fillId="33" borderId="15" xfId="0" applyNumberFormat="1" applyFont="1" applyFill="1" applyBorder="1" applyAlignment="1">
      <alignment shrinkToFit="1"/>
    </xf>
    <xf numFmtId="4" fontId="31" fillId="33" borderId="50" xfId="0" applyNumberFormat="1" applyFont="1" applyFill="1" applyBorder="1" applyAlignment="1">
      <alignment shrinkToFit="1"/>
    </xf>
    <xf numFmtId="3" fontId="0" fillId="33" borderId="0" xfId="0" applyNumberFormat="1" applyFill="1" applyBorder="1" applyAlignment="1">
      <alignment/>
    </xf>
    <xf numFmtId="3" fontId="0" fillId="33" borderId="50" xfId="0" applyNumberFormat="1" applyFill="1" applyBorder="1" applyAlignment="1">
      <alignment/>
    </xf>
    <xf numFmtId="3" fontId="0" fillId="0" borderId="69" xfId="0" applyNumberFormat="1" applyFont="1" applyBorder="1" applyAlignment="1">
      <alignment horizontal="right" indent="2"/>
    </xf>
    <xf numFmtId="3" fontId="10" fillId="0" borderId="69" xfId="0" applyNumberFormat="1" applyFont="1" applyBorder="1" applyAlignment="1">
      <alignment horizontal="right" indent="2"/>
    </xf>
    <xf numFmtId="3" fontId="0" fillId="0" borderId="75" xfId="0" applyNumberFormat="1" applyFont="1" applyBorder="1" applyAlignment="1">
      <alignment horizontal="right" indent="2"/>
    </xf>
    <xf numFmtId="3" fontId="10" fillId="0" borderId="75" xfId="0" applyNumberFormat="1" applyFont="1" applyBorder="1" applyAlignment="1">
      <alignment horizontal="right" indent="2"/>
    </xf>
    <xf numFmtId="10" fontId="39" fillId="0" borderId="56" xfId="0" applyNumberFormat="1" applyFont="1" applyFill="1" applyBorder="1" applyAlignment="1" applyProtection="1">
      <alignment/>
      <protection/>
    </xf>
    <xf numFmtId="10" fontId="39" fillId="0" borderId="57" xfId="0" applyNumberFormat="1" applyFont="1" applyFill="1" applyBorder="1" applyAlignment="1" applyProtection="1">
      <alignment/>
      <protection/>
    </xf>
    <xf numFmtId="10" fontId="40" fillId="0" borderId="6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0" fontId="38" fillId="0" borderId="56" xfId="0" applyNumberFormat="1" applyFont="1" applyFill="1" applyBorder="1" applyAlignment="1" applyProtection="1">
      <alignment/>
      <protection/>
    </xf>
    <xf numFmtId="10" fontId="38" fillId="0" borderId="57" xfId="0" applyNumberFormat="1" applyFont="1" applyFill="1" applyBorder="1" applyAlignment="1" applyProtection="1">
      <alignment/>
      <protection/>
    </xf>
    <xf numFmtId="10" fontId="28" fillId="0" borderId="60" xfId="0" applyNumberFormat="1" applyFont="1" applyFill="1" applyBorder="1" applyAlignment="1">
      <alignment/>
    </xf>
    <xf numFmtId="4" fontId="19" fillId="0" borderId="5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22" xfId="0" applyBorder="1" applyAlignment="1">
      <alignment/>
    </xf>
    <xf numFmtId="0" fontId="0" fillId="0" borderId="49" xfId="0" applyBorder="1" applyAlignment="1">
      <alignment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0" fillId="0" borderId="125" xfId="0" applyBorder="1" applyAlignment="1">
      <alignment/>
    </xf>
    <xf numFmtId="0" fontId="0" fillId="0" borderId="126" xfId="0" applyBorder="1" applyAlignment="1">
      <alignment/>
    </xf>
    <xf numFmtId="0" fontId="0" fillId="0" borderId="127" xfId="0" applyBorder="1" applyAlignment="1">
      <alignment/>
    </xf>
    <xf numFmtId="0" fontId="0" fillId="0" borderId="128" xfId="0" applyBorder="1" applyAlignment="1">
      <alignment/>
    </xf>
    <xf numFmtId="3" fontId="2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50" fillId="0" borderId="0" xfId="0" applyFont="1" applyFill="1" applyAlignment="1">
      <alignment/>
    </xf>
    <xf numFmtId="4" fontId="0" fillId="0" borderId="18" xfId="0" applyNumberFormat="1" applyFont="1" applyFill="1" applyBorder="1" applyAlignment="1">
      <alignment shrinkToFit="1"/>
    </xf>
    <xf numFmtId="4" fontId="0" fillId="0" borderId="19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9" fillId="0" borderId="62" xfId="0" applyNumberFormat="1" applyFont="1" applyFill="1" applyBorder="1" applyAlignment="1">
      <alignment shrinkToFit="1"/>
    </xf>
    <xf numFmtId="4" fontId="19" fillId="0" borderId="63" xfId="0" applyNumberFormat="1" applyFont="1" applyFill="1" applyBorder="1" applyAlignment="1">
      <alignment shrinkToFit="1"/>
    </xf>
    <xf numFmtId="0" fontId="51" fillId="0" borderId="0" xfId="0" applyFont="1" applyFill="1" applyAlignment="1">
      <alignment/>
    </xf>
    <xf numFmtId="10" fontId="19" fillId="0" borderId="60" xfId="0" applyNumberFormat="1" applyFont="1" applyFill="1" applyBorder="1" applyAlignment="1">
      <alignment shrinkToFit="1"/>
    </xf>
    <xf numFmtId="0" fontId="0" fillId="33" borderId="19" xfId="0" applyFont="1" applyFill="1" applyBorder="1" applyAlignment="1">
      <alignment horizontal="center" vertical="justify"/>
    </xf>
    <xf numFmtId="0" fontId="0" fillId="0" borderId="5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59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9" fillId="0" borderId="62" xfId="0" applyFont="1" applyFill="1" applyBorder="1" applyAlignment="1">
      <alignment/>
    </xf>
    <xf numFmtId="0" fontId="19" fillId="0" borderId="62" xfId="0" applyFont="1" applyFill="1" applyBorder="1" applyAlignment="1">
      <alignment shrinkToFit="1"/>
    </xf>
    <xf numFmtId="4" fontId="0" fillId="0" borderId="47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shrinkToFit="1"/>
    </xf>
    <xf numFmtId="4" fontId="19" fillId="0" borderId="50" xfId="0" applyNumberFormat="1" applyFont="1" applyFill="1" applyBorder="1" applyAlignment="1">
      <alignment shrinkToFit="1"/>
    </xf>
    <xf numFmtId="0" fontId="0" fillId="0" borderId="15" xfId="0" applyFont="1" applyFill="1" applyBorder="1" applyAlignment="1">
      <alignment/>
    </xf>
    <xf numFmtId="0" fontId="0" fillId="0" borderId="12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shrinkToFit="1"/>
    </xf>
    <xf numFmtId="4" fontId="0" fillId="0" borderId="24" xfId="0" applyNumberFormat="1" applyFont="1" applyFill="1" applyBorder="1" applyAlignment="1">
      <alignment/>
    </xf>
    <xf numFmtId="0" fontId="19" fillId="0" borderId="57" xfId="0" applyFont="1" applyFill="1" applyBorder="1" applyAlignment="1">
      <alignment/>
    </xf>
    <xf numFmtId="0" fontId="19" fillId="0" borderId="57" xfId="0" applyFont="1" applyFill="1" applyBorder="1" applyAlignment="1">
      <alignment shrinkToFit="1"/>
    </xf>
    <xf numFmtId="0" fontId="0" fillId="0" borderId="24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4" fontId="7" fillId="33" borderId="24" xfId="0" applyNumberFormat="1" applyFont="1" applyFill="1" applyBorder="1" applyAlignment="1">
      <alignment shrinkToFit="1"/>
    </xf>
    <xf numFmtId="4" fontId="7" fillId="33" borderId="22" xfId="0" applyNumberFormat="1" applyFont="1" applyFill="1" applyBorder="1" applyAlignment="1">
      <alignment shrinkToFit="1"/>
    </xf>
    <xf numFmtId="4" fontId="10" fillId="0" borderId="18" xfId="0" applyNumberFormat="1" applyFont="1" applyBorder="1" applyAlignment="1">
      <alignment shrinkToFit="1"/>
    </xf>
    <xf numFmtId="4" fontId="0" fillId="0" borderId="19" xfId="0" applyNumberFormat="1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9" xfId="0" applyBorder="1" applyAlignment="1">
      <alignment shrinkToFit="1"/>
    </xf>
    <xf numFmtId="0" fontId="8" fillId="0" borderId="27" xfId="0" applyFont="1" applyBorder="1" applyAlignment="1">
      <alignment shrinkToFit="1"/>
    </xf>
    <xf numFmtId="4" fontId="8" fillId="0" borderId="29" xfId="0" applyNumberFormat="1" applyFont="1" applyBorder="1" applyAlignment="1">
      <alignment shrinkToFit="1"/>
    </xf>
    <xf numFmtId="10" fontId="0" fillId="0" borderId="34" xfId="0" applyNumberFormat="1" applyFont="1" applyBorder="1" applyAlignment="1">
      <alignment shrinkToFit="1"/>
    </xf>
    <xf numFmtId="4" fontId="28" fillId="0" borderId="12" xfId="0" applyNumberFormat="1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28" fillId="0" borderId="0" xfId="0" applyFont="1" applyFill="1" applyAlignment="1">
      <alignment/>
    </xf>
    <xf numFmtId="0" fontId="0" fillId="0" borderId="0" xfId="0" applyAlignment="1">
      <alignment shrinkToFit="1"/>
    </xf>
    <xf numFmtId="0" fontId="6" fillId="0" borderId="0" xfId="0" applyFont="1" applyAlignment="1">
      <alignment horizontal="left" indent="10"/>
    </xf>
    <xf numFmtId="0" fontId="11" fillId="0" borderId="0" xfId="0" applyFont="1" applyAlignment="1">
      <alignment horizontal="left" indent="10"/>
    </xf>
    <xf numFmtId="4" fontId="19" fillId="0" borderId="0" xfId="0" applyNumberFormat="1" applyFont="1" applyBorder="1" applyAlignment="1">
      <alignment shrinkToFit="1"/>
    </xf>
    <xf numFmtId="4" fontId="19" fillId="0" borderId="12" xfId="0" applyNumberFormat="1" applyFont="1" applyBorder="1" applyAlignment="1">
      <alignment shrinkToFit="1"/>
    </xf>
    <xf numFmtId="0" fontId="28" fillId="0" borderId="50" xfId="0" applyFont="1" applyFill="1" applyBorder="1" applyAlignment="1">
      <alignment shrinkToFit="1"/>
    </xf>
    <xf numFmtId="0" fontId="0" fillId="0" borderId="50" xfId="0" applyFill="1" applyBorder="1" applyAlignment="1">
      <alignment/>
    </xf>
    <xf numFmtId="3" fontId="0" fillId="0" borderId="74" xfId="0" applyNumberFormat="1" applyFont="1" applyBorder="1" applyAlignment="1">
      <alignment horizontal="right" vertical="top" wrapText="1" indent="2"/>
    </xf>
    <xf numFmtId="4" fontId="7" fillId="0" borderId="23" xfId="0" applyNumberFormat="1" applyFont="1" applyFill="1" applyBorder="1" applyAlignment="1">
      <alignment shrinkToFit="1"/>
    </xf>
    <xf numFmtId="4" fontId="7" fillId="0" borderId="24" xfId="0" applyNumberFormat="1" applyFont="1" applyFill="1" applyBorder="1" applyAlignment="1">
      <alignment shrinkToFit="1"/>
    </xf>
    <xf numFmtId="4" fontId="0" fillId="0" borderId="40" xfId="0" applyNumberFormat="1" applyFont="1" applyFill="1" applyBorder="1" applyAlignment="1">
      <alignment shrinkToFit="1"/>
    </xf>
    <xf numFmtId="4" fontId="0" fillId="0" borderId="41" xfId="0" applyNumberFormat="1" applyFont="1" applyFill="1" applyBorder="1" applyAlignment="1">
      <alignment shrinkToFit="1"/>
    </xf>
    <xf numFmtId="4" fontId="13" fillId="0" borderId="23" xfId="0" applyNumberFormat="1" applyFont="1" applyFill="1" applyBorder="1" applyAlignment="1">
      <alignment shrinkToFit="1"/>
    </xf>
    <xf numFmtId="4" fontId="13" fillId="0" borderId="24" xfId="0" applyNumberFormat="1" applyFont="1" applyFill="1" applyBorder="1" applyAlignment="1">
      <alignment shrinkToFit="1"/>
    </xf>
    <xf numFmtId="4" fontId="17" fillId="0" borderId="23" xfId="0" applyNumberFormat="1" applyFont="1" applyFill="1" applyBorder="1" applyAlignment="1">
      <alignment shrinkToFit="1"/>
    </xf>
    <xf numFmtId="4" fontId="17" fillId="0" borderId="24" xfId="0" applyNumberFormat="1" applyFont="1" applyFill="1" applyBorder="1" applyAlignment="1">
      <alignment shrinkToFit="1"/>
    </xf>
    <xf numFmtId="4" fontId="13" fillId="0" borderId="43" xfId="0" applyNumberFormat="1" applyFont="1" applyFill="1" applyBorder="1" applyAlignment="1">
      <alignment shrinkToFit="1"/>
    </xf>
    <xf numFmtId="4" fontId="13" fillId="0" borderId="44" xfId="0" applyNumberFormat="1" applyFont="1" applyFill="1" applyBorder="1" applyAlignment="1">
      <alignment shrinkToFit="1"/>
    </xf>
    <xf numFmtId="4" fontId="0" fillId="0" borderId="14" xfId="0" applyNumberFormat="1" applyBorder="1" applyAlignment="1">
      <alignment shrinkToFit="1"/>
    </xf>
    <xf numFmtId="4" fontId="35" fillId="34" borderId="15" xfId="0" applyNumberFormat="1" applyFont="1" applyFill="1" applyBorder="1" applyAlignment="1">
      <alignment shrinkToFit="1"/>
    </xf>
    <xf numFmtId="4" fontId="35" fillId="34" borderId="24" xfId="0" applyNumberFormat="1" applyFont="1" applyFill="1" applyBorder="1" applyAlignment="1">
      <alignment shrinkToFit="1"/>
    </xf>
    <xf numFmtId="4" fontId="7" fillId="0" borderId="0" xfId="0" applyNumberFormat="1" applyFont="1" applyFill="1" applyBorder="1" applyAlignment="1">
      <alignment shrinkToFit="1"/>
    </xf>
    <xf numFmtId="4" fontId="7" fillId="34" borderId="15" xfId="0" applyNumberFormat="1" applyFont="1" applyFill="1" applyBorder="1" applyAlignment="1">
      <alignment shrinkToFit="1"/>
    </xf>
    <xf numFmtId="4" fontId="35" fillId="34" borderId="31" xfId="0" applyNumberFormat="1" applyFont="1" applyFill="1" applyBorder="1" applyAlignment="1">
      <alignment shrinkToFit="1"/>
    </xf>
    <xf numFmtId="4" fontId="7" fillId="34" borderId="22" xfId="0" applyNumberFormat="1" applyFont="1" applyFill="1" applyBorder="1" applyAlignment="1">
      <alignment shrinkToFit="1"/>
    </xf>
    <xf numFmtId="4" fontId="0" fillId="0" borderId="129" xfId="0" applyNumberFormat="1" applyBorder="1" applyAlignment="1">
      <alignment shrinkToFit="1"/>
    </xf>
    <xf numFmtId="4" fontId="0" fillId="0" borderId="130" xfId="0" applyNumberFormat="1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47" xfId="0" applyBorder="1" applyAlignment="1">
      <alignment shrinkToFit="1"/>
    </xf>
    <xf numFmtId="0" fontId="0" fillId="0" borderId="22" xfId="0" applyBorder="1" applyAlignment="1">
      <alignment shrinkToFit="1"/>
    </xf>
    <xf numFmtId="4" fontId="0" fillId="0" borderId="129" xfId="0" applyNumberFormat="1" applyFont="1" applyBorder="1" applyAlignment="1">
      <alignment shrinkToFit="1"/>
    </xf>
    <xf numFmtId="4" fontId="0" fillId="0" borderId="0" xfId="0" applyNumberFormat="1" applyFont="1" applyBorder="1" applyAlignment="1">
      <alignment shrinkToFit="1"/>
    </xf>
    <xf numFmtId="4" fontId="0" fillId="0" borderId="130" xfId="0" applyNumberFormat="1" applyFont="1" applyBorder="1" applyAlignment="1">
      <alignment shrinkToFit="1"/>
    </xf>
    <xf numFmtId="4" fontId="0" fillId="0" borderId="31" xfId="0" applyNumberFormat="1" applyFont="1" applyBorder="1" applyAlignment="1">
      <alignment shrinkToFit="1"/>
    </xf>
    <xf numFmtId="4" fontId="0" fillId="0" borderId="47" xfId="0" applyNumberFormat="1" applyFont="1" applyBorder="1" applyAlignment="1">
      <alignment shrinkToFit="1"/>
    </xf>
    <xf numFmtId="4" fontId="0" fillId="0" borderId="50" xfId="0" applyNumberFormat="1" applyFont="1" applyBorder="1" applyAlignment="1">
      <alignment shrinkToFit="1"/>
    </xf>
    <xf numFmtId="4" fontId="0" fillId="0" borderId="131" xfId="0" applyNumberFormat="1" applyFont="1" applyFill="1" applyBorder="1" applyAlignment="1">
      <alignment shrinkToFit="1"/>
    </xf>
    <xf numFmtId="4" fontId="0" fillId="0" borderId="62" xfId="0" applyNumberFormat="1" applyFont="1" applyFill="1" applyBorder="1" applyAlignment="1">
      <alignment shrinkToFit="1"/>
    </xf>
    <xf numFmtId="4" fontId="0" fillId="0" borderId="132" xfId="0" applyNumberFormat="1" applyFont="1" applyFill="1" applyBorder="1" applyAlignment="1">
      <alignment shrinkToFit="1"/>
    </xf>
    <xf numFmtId="0" fontId="0" fillId="0" borderId="133" xfId="0" applyFont="1" applyBorder="1" applyAlignment="1">
      <alignment shrinkToFit="1"/>
    </xf>
    <xf numFmtId="0" fontId="0" fillId="0" borderId="88" xfId="0" applyFont="1" applyBorder="1" applyAlignment="1">
      <alignment shrinkToFit="1"/>
    </xf>
    <xf numFmtId="0" fontId="0" fillId="0" borderId="116" xfId="0" applyFont="1" applyBorder="1" applyAlignment="1">
      <alignment shrinkToFit="1"/>
    </xf>
    <xf numFmtId="4" fontId="0" fillId="0" borderId="134" xfId="0" applyNumberFormat="1" applyFont="1" applyFill="1" applyBorder="1" applyAlignment="1">
      <alignment shrinkToFit="1"/>
    </xf>
    <xf numFmtId="4" fontId="0" fillId="0" borderId="57" xfId="0" applyNumberFormat="1" applyFont="1" applyFill="1" applyBorder="1" applyAlignment="1">
      <alignment shrinkToFit="1"/>
    </xf>
    <xf numFmtId="4" fontId="0" fillId="0" borderId="135" xfId="0" applyNumberFormat="1" applyFont="1" applyFill="1" applyBorder="1" applyAlignment="1">
      <alignment shrinkToFit="1"/>
    </xf>
    <xf numFmtId="4" fontId="0" fillId="0" borderId="134" xfId="0" applyNumberFormat="1" applyFont="1" applyBorder="1" applyAlignment="1">
      <alignment shrinkToFit="1"/>
    </xf>
    <xf numFmtId="4" fontId="0" fillId="0" borderId="57" xfId="0" applyNumberFormat="1" applyFont="1" applyBorder="1" applyAlignment="1">
      <alignment shrinkToFit="1"/>
    </xf>
    <xf numFmtId="4" fontId="0" fillId="0" borderId="135" xfId="0" applyNumberFormat="1" applyFont="1" applyBorder="1" applyAlignment="1">
      <alignment shrinkToFit="1"/>
    </xf>
    <xf numFmtId="4" fontId="0" fillId="0" borderId="85" xfId="0" applyNumberFormat="1" applyFont="1" applyBorder="1" applyAlignment="1">
      <alignment shrinkToFit="1"/>
    </xf>
    <xf numFmtId="4" fontId="0" fillId="0" borderId="60" xfId="0" applyNumberFormat="1" applyFont="1" applyBorder="1" applyAlignment="1">
      <alignment shrinkToFit="1"/>
    </xf>
    <xf numFmtId="4" fontId="0" fillId="0" borderId="132" xfId="0" applyNumberFormat="1" applyFont="1" applyBorder="1" applyAlignment="1">
      <alignment shrinkToFit="1"/>
    </xf>
    <xf numFmtId="4" fontId="0" fillId="0" borderId="133" xfId="0" applyNumberFormat="1" applyFont="1" applyBorder="1" applyAlignment="1">
      <alignment shrinkToFit="1"/>
    </xf>
    <xf numFmtId="4" fontId="0" fillId="0" borderId="88" xfId="0" applyNumberFormat="1" applyFont="1" applyBorder="1" applyAlignment="1">
      <alignment shrinkToFit="1"/>
    </xf>
    <xf numFmtId="4" fontId="0" fillId="0" borderId="63" xfId="0" applyNumberFormat="1" applyFont="1" applyBorder="1" applyAlignment="1">
      <alignment shrinkToFit="1"/>
    </xf>
    <xf numFmtId="4" fontId="0" fillId="0" borderId="85" xfId="0" applyNumberFormat="1" applyFont="1" applyFill="1" applyBorder="1" applyAlignment="1">
      <alignment shrinkToFit="1"/>
    </xf>
    <xf numFmtId="4" fontId="0" fillId="0" borderId="60" xfId="0" applyNumberFormat="1" applyFont="1" applyFill="1" applyBorder="1" applyAlignment="1">
      <alignment shrinkToFit="1"/>
    </xf>
    <xf numFmtId="4" fontId="0" fillId="0" borderId="131" xfId="0" applyNumberFormat="1" applyFont="1" applyBorder="1" applyAlignment="1">
      <alignment shrinkToFit="1"/>
    </xf>
    <xf numFmtId="4" fontId="0" fillId="0" borderId="62" xfId="0" applyNumberFormat="1" applyFont="1" applyBorder="1" applyAlignment="1">
      <alignment shrinkToFit="1"/>
    </xf>
    <xf numFmtId="4" fontId="0" fillId="0" borderId="88" xfId="0" applyNumberFormat="1" applyFont="1" applyFill="1" applyBorder="1" applyAlignment="1">
      <alignment shrinkToFit="1"/>
    </xf>
    <xf numFmtId="4" fontId="0" fillId="0" borderId="63" xfId="0" applyNumberFormat="1" applyFont="1" applyFill="1" applyBorder="1" applyAlignment="1">
      <alignment shrinkToFit="1"/>
    </xf>
    <xf numFmtId="0" fontId="0" fillId="0" borderId="88" xfId="0" applyFont="1" applyFill="1" applyBorder="1" applyAlignment="1">
      <alignment shrinkToFit="1"/>
    </xf>
    <xf numFmtId="0" fontId="0" fillId="0" borderId="116" xfId="0" applyFont="1" applyFill="1" applyBorder="1" applyAlignment="1">
      <alignment shrinkToFit="1"/>
    </xf>
    <xf numFmtId="4" fontId="9" fillId="33" borderId="12" xfId="0" applyNumberFormat="1" applyFont="1" applyFill="1" applyBorder="1" applyAlignment="1">
      <alignment shrinkToFit="1"/>
    </xf>
    <xf numFmtId="4" fontId="9" fillId="33" borderId="30" xfId="0" applyNumberFormat="1" applyFont="1" applyFill="1" applyBorder="1" applyAlignment="1">
      <alignment shrinkToFit="1"/>
    </xf>
    <xf numFmtId="4" fontId="9" fillId="33" borderId="10" xfId="0" applyNumberFormat="1" applyFont="1" applyFill="1" applyBorder="1" applyAlignment="1">
      <alignment shrinkToFit="1"/>
    </xf>
    <xf numFmtId="4" fontId="9" fillId="33" borderId="33" xfId="0" applyNumberFormat="1" applyFont="1" applyFill="1" applyBorder="1" applyAlignment="1">
      <alignment shrinkToFit="1"/>
    </xf>
    <xf numFmtId="4" fontId="0" fillId="0" borderId="95" xfId="0" applyNumberFormat="1" applyBorder="1" applyAlignment="1">
      <alignment shrinkToFit="1"/>
    </xf>
    <xf numFmtId="4" fontId="0" fillId="0" borderId="106" xfId="0" applyNumberFormat="1" applyBorder="1" applyAlignment="1">
      <alignment shrinkToFit="1"/>
    </xf>
    <xf numFmtId="0" fontId="6" fillId="0" borderId="92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4" fontId="0" fillId="0" borderId="131" xfId="0" applyNumberFormat="1" applyFont="1" applyFill="1" applyBorder="1" applyAlignment="1">
      <alignment shrinkToFit="1"/>
    </xf>
    <xf numFmtId="4" fontId="0" fillId="0" borderId="62" xfId="0" applyNumberFormat="1" applyFont="1" applyFill="1" applyBorder="1" applyAlignment="1">
      <alignment shrinkToFit="1"/>
    </xf>
    <xf numFmtId="4" fontId="0" fillId="0" borderId="132" xfId="0" applyNumberFormat="1" applyFont="1" applyFill="1" applyBorder="1" applyAlignment="1">
      <alignment shrinkToFit="1"/>
    </xf>
    <xf numFmtId="4" fontId="0" fillId="0" borderId="133" xfId="0" applyNumberFormat="1" applyFont="1" applyFill="1" applyBorder="1" applyAlignment="1">
      <alignment shrinkToFit="1"/>
    </xf>
    <xf numFmtId="4" fontId="0" fillId="0" borderId="88" xfId="0" applyNumberFormat="1" applyFont="1" applyFill="1" applyBorder="1" applyAlignment="1">
      <alignment shrinkToFit="1"/>
    </xf>
    <xf numFmtId="4" fontId="0" fillId="0" borderId="63" xfId="0" applyNumberFormat="1" applyFont="1" applyFill="1" applyBorder="1" applyAlignment="1">
      <alignment shrinkToFit="1"/>
    </xf>
    <xf numFmtId="0" fontId="6" fillId="0" borderId="91" xfId="0" applyFont="1" applyFill="1" applyBorder="1" applyAlignment="1">
      <alignment/>
    </xf>
    <xf numFmtId="4" fontId="0" fillId="0" borderId="134" xfId="0" applyNumberFormat="1" applyFont="1" applyFill="1" applyBorder="1" applyAlignment="1">
      <alignment shrinkToFit="1"/>
    </xf>
    <xf numFmtId="4" fontId="0" fillId="0" borderId="57" xfId="0" applyNumberFormat="1" applyFont="1" applyFill="1" applyBorder="1" applyAlignment="1">
      <alignment shrinkToFit="1"/>
    </xf>
    <xf numFmtId="4" fontId="0" fillId="0" borderId="135" xfId="0" applyNumberFormat="1" applyFont="1" applyFill="1" applyBorder="1" applyAlignment="1">
      <alignment shrinkToFit="1"/>
    </xf>
    <xf numFmtId="4" fontId="0" fillId="0" borderId="31" xfId="0" applyNumberFormat="1" applyFont="1" applyFill="1" applyBorder="1" applyAlignment="1">
      <alignment shrinkToFit="1"/>
    </xf>
    <xf numFmtId="4" fontId="0" fillId="0" borderId="85" xfId="0" applyNumberFormat="1" applyFont="1" applyFill="1" applyBorder="1" applyAlignment="1">
      <alignment shrinkToFit="1"/>
    </xf>
    <xf numFmtId="4" fontId="0" fillId="0" borderId="60" xfId="0" applyNumberFormat="1" applyFont="1" applyFill="1" applyBorder="1" applyAlignment="1">
      <alignment shrinkToFit="1"/>
    </xf>
    <xf numFmtId="4" fontId="8" fillId="0" borderId="34" xfId="0" applyNumberFormat="1" applyFont="1" applyFill="1" applyBorder="1" applyAlignment="1">
      <alignment shrinkToFit="1"/>
    </xf>
    <xf numFmtId="4" fontId="8" fillId="0" borderId="0" xfId="0" applyNumberFormat="1" applyFont="1" applyFill="1" applyAlignment="1">
      <alignment shrinkToFit="1"/>
    </xf>
    <xf numFmtId="4" fontId="0" fillId="0" borderId="0" xfId="0" applyNumberFormat="1" applyFill="1" applyAlignment="1">
      <alignment shrinkToFit="1"/>
    </xf>
    <xf numFmtId="4" fontId="0" fillId="0" borderId="97" xfId="0" applyNumberFormat="1" applyBorder="1" applyAlignment="1">
      <alignment shrinkToFit="1"/>
    </xf>
    <xf numFmtId="4" fontId="0" fillId="0" borderId="109" xfId="0" applyNumberFormat="1" applyBorder="1" applyAlignment="1">
      <alignment shrinkToFit="1"/>
    </xf>
    <xf numFmtId="4" fontId="2" fillId="0" borderId="27" xfId="0" applyNumberFormat="1" applyFont="1" applyFill="1" applyBorder="1" applyAlignment="1">
      <alignment shrinkToFit="1"/>
    </xf>
    <xf numFmtId="4" fontId="0" fillId="0" borderId="136" xfId="0" applyNumberFormat="1" applyFont="1" applyBorder="1" applyAlignment="1">
      <alignment shrinkToFit="1"/>
    </xf>
    <xf numFmtId="4" fontId="0" fillId="0" borderId="88" xfId="0" applyNumberFormat="1" applyFont="1" applyBorder="1" applyAlignment="1">
      <alignment shrinkToFit="1"/>
    </xf>
    <xf numFmtId="4" fontId="0" fillId="0" borderId="63" xfId="0" applyNumberFormat="1" applyFont="1" applyBorder="1" applyAlignment="1">
      <alignment shrinkToFit="1"/>
    </xf>
    <xf numFmtId="4" fontId="0" fillId="0" borderId="137" xfId="0" applyNumberFormat="1" applyFont="1" applyBorder="1" applyAlignment="1">
      <alignment shrinkToFit="1"/>
    </xf>
    <xf numFmtId="4" fontId="0" fillId="0" borderId="85" xfId="0" applyNumberFormat="1" applyFont="1" applyBorder="1" applyAlignment="1">
      <alignment shrinkToFit="1"/>
    </xf>
    <xf numFmtId="4" fontId="0" fillId="0" borderId="60" xfId="0" applyNumberFormat="1" applyFont="1" applyBorder="1" applyAlignment="1">
      <alignment shrinkToFit="1"/>
    </xf>
    <xf numFmtId="4" fontId="0" fillId="0" borderId="136" xfId="0" applyNumberFormat="1" applyBorder="1" applyAlignment="1">
      <alignment shrinkToFit="1"/>
    </xf>
    <xf numFmtId="4" fontId="0" fillId="0" borderId="88" xfId="0" applyNumberFormat="1" applyBorder="1" applyAlignment="1">
      <alignment shrinkToFit="1"/>
    </xf>
    <xf numFmtId="4" fontId="0" fillId="0" borderId="63" xfId="0" applyNumberFormat="1" applyBorder="1" applyAlignment="1">
      <alignment shrinkToFit="1"/>
    </xf>
    <xf numFmtId="4" fontId="0" fillId="0" borderId="137" xfId="0" applyNumberFormat="1" applyBorder="1" applyAlignment="1">
      <alignment shrinkToFit="1"/>
    </xf>
    <xf numFmtId="4" fontId="0" fillId="0" borderId="85" xfId="0" applyNumberFormat="1" applyBorder="1" applyAlignment="1">
      <alignment shrinkToFit="1"/>
    </xf>
    <xf numFmtId="0" fontId="0" fillId="0" borderId="60" xfId="0" applyBorder="1" applyAlignment="1">
      <alignment shrinkToFit="1"/>
    </xf>
    <xf numFmtId="0" fontId="0" fillId="0" borderId="137" xfId="0" applyBorder="1" applyAlignment="1">
      <alignment shrinkToFit="1"/>
    </xf>
    <xf numFmtId="4" fontId="19" fillId="0" borderId="85" xfId="0" applyNumberFormat="1" applyFont="1" applyBorder="1" applyAlignment="1">
      <alignment vertical="center" shrinkToFit="1"/>
    </xf>
    <xf numFmtId="4" fontId="0" fillId="0" borderId="60" xfId="0" applyNumberFormat="1" applyBorder="1" applyAlignment="1">
      <alignment shrinkToFit="1"/>
    </xf>
    <xf numFmtId="4" fontId="0" fillId="0" borderId="138" xfId="0" applyNumberFormat="1" applyBorder="1" applyAlignment="1">
      <alignment shrinkToFit="1"/>
    </xf>
    <xf numFmtId="4" fontId="19" fillId="0" borderId="47" xfId="0" applyNumberFormat="1" applyFont="1" applyBorder="1" applyAlignment="1">
      <alignment vertical="center" shrinkToFit="1"/>
    </xf>
    <xf numFmtId="4" fontId="0" fillId="0" borderId="50" xfId="0" applyNumberFormat="1" applyBorder="1" applyAlignment="1">
      <alignment shrinkToFit="1"/>
    </xf>
    <xf numFmtId="0" fontId="41" fillId="0" borderId="17" xfId="0" applyFont="1" applyBorder="1" applyAlignment="1">
      <alignment horizontal="right" shrinkToFit="1"/>
    </xf>
    <xf numFmtId="0" fontId="41" fillId="0" borderId="17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4" fontId="4" fillId="0" borderId="0" xfId="0" applyNumberFormat="1" applyFont="1" applyAlignment="1">
      <alignment shrinkToFit="1"/>
    </xf>
    <xf numFmtId="4" fontId="19" fillId="0" borderId="95" xfId="0" applyNumberFormat="1" applyFont="1" applyBorder="1" applyAlignment="1">
      <alignment shrinkToFit="1"/>
    </xf>
    <xf numFmtId="4" fontId="19" fillId="0" borderId="102" xfId="0" applyNumberFormat="1" applyFont="1" applyBorder="1" applyAlignment="1">
      <alignment shrinkToFit="1"/>
    </xf>
    <xf numFmtId="4" fontId="22" fillId="0" borderId="17" xfId="0" applyNumberFormat="1" applyFont="1" applyFill="1" applyBorder="1" applyAlignment="1">
      <alignment shrinkToFit="1"/>
    </xf>
    <xf numFmtId="4" fontId="2" fillId="0" borderId="38" xfId="0" applyNumberFormat="1" applyFont="1" applyFill="1" applyBorder="1" applyAlignment="1">
      <alignment shrinkToFit="1"/>
    </xf>
    <xf numFmtId="4" fontId="41" fillId="0" borderId="0" xfId="0" applyNumberFormat="1" applyFont="1" applyBorder="1" applyAlignment="1">
      <alignment shrinkToFit="1"/>
    </xf>
    <xf numFmtId="0" fontId="0" fillId="0" borderId="0" xfId="0" applyFont="1" applyAlignment="1">
      <alignment horizontal="right"/>
    </xf>
    <xf numFmtId="4" fontId="10" fillId="0" borderId="40" xfId="0" applyNumberFormat="1" applyFont="1" applyFill="1" applyBorder="1" applyAlignment="1">
      <alignment shrinkToFit="1"/>
    </xf>
    <xf numFmtId="4" fontId="0" fillId="0" borderId="41" xfId="0" applyNumberFormat="1" applyFill="1" applyBorder="1" applyAlignment="1">
      <alignment shrinkToFit="1"/>
    </xf>
    <xf numFmtId="0" fontId="0" fillId="0" borderId="26" xfId="0" applyFill="1" applyBorder="1" applyAlignment="1">
      <alignment shrinkToFit="1"/>
    </xf>
    <xf numFmtId="0" fontId="8" fillId="0" borderId="25" xfId="0" applyFont="1" applyFill="1" applyBorder="1" applyAlignment="1">
      <alignment shrinkToFit="1"/>
    </xf>
    <xf numFmtId="4" fontId="7" fillId="0" borderId="42" xfId="0" applyNumberFormat="1" applyFont="1" applyFill="1" applyBorder="1" applyAlignment="1">
      <alignment shrinkToFit="1"/>
    </xf>
    <xf numFmtId="4" fontId="7" fillId="0" borderId="39" xfId="0" applyNumberFormat="1" applyFont="1" applyFill="1" applyBorder="1" applyAlignment="1">
      <alignment shrinkToFit="1"/>
    </xf>
    <xf numFmtId="4" fontId="0" fillId="0" borderId="23" xfId="0" applyNumberFormat="1" applyFill="1" applyBorder="1" applyAlignment="1">
      <alignment shrinkToFit="1"/>
    </xf>
    <xf numFmtId="4" fontId="0" fillId="0" borderId="24" xfId="0" applyNumberForma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15" xfId="0" applyFill="1" applyBorder="1" applyAlignment="1">
      <alignment shrinkToFit="1"/>
    </xf>
    <xf numFmtId="0" fontId="0" fillId="0" borderId="22" xfId="0" applyFill="1" applyBorder="1" applyAlignment="1">
      <alignment shrinkToFit="1"/>
    </xf>
    <xf numFmtId="0" fontId="0" fillId="0" borderId="31" xfId="0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4" fontId="7" fillId="0" borderId="15" xfId="0" applyNumberFormat="1" applyFont="1" applyFill="1" applyBorder="1" applyAlignment="1">
      <alignment shrinkToFit="1"/>
    </xf>
    <xf numFmtId="4" fontId="7" fillId="0" borderId="22" xfId="0" applyNumberFormat="1" applyFont="1" applyFill="1" applyBorder="1" applyAlignment="1">
      <alignment shrinkToFit="1"/>
    </xf>
    <xf numFmtId="4" fontId="7" fillId="0" borderId="31" xfId="0" applyNumberFormat="1" applyFont="1" applyFill="1" applyBorder="1" applyAlignment="1">
      <alignment shrinkToFit="1"/>
    </xf>
    <xf numFmtId="3" fontId="21" fillId="0" borderId="50" xfId="0" applyNumberFormat="1" applyFont="1" applyFill="1" applyBorder="1" applyAlignment="1">
      <alignment/>
    </xf>
    <xf numFmtId="4" fontId="7" fillId="0" borderId="23" xfId="0" applyNumberFormat="1" applyFont="1" applyFill="1" applyBorder="1" applyAlignment="1">
      <alignment shrinkToFit="1"/>
    </xf>
    <xf numFmtId="4" fontId="7" fillId="0" borderId="24" xfId="0" applyNumberFormat="1" applyFont="1" applyFill="1" applyBorder="1" applyAlignment="1">
      <alignment shrinkToFit="1"/>
    </xf>
    <xf numFmtId="4" fontId="7" fillId="0" borderId="0" xfId="0" applyNumberFormat="1" applyFont="1" applyFill="1" applyBorder="1" applyAlignment="1">
      <alignment shrinkToFit="1"/>
    </xf>
    <xf numFmtId="4" fontId="7" fillId="0" borderId="81" xfId="0" applyNumberFormat="1" applyFont="1" applyFill="1" applyBorder="1" applyAlignment="1">
      <alignment shrinkToFit="1"/>
    </xf>
    <xf numFmtId="0" fontId="0" fillId="0" borderId="76" xfId="0" applyBorder="1" applyAlignment="1">
      <alignment/>
    </xf>
    <xf numFmtId="4" fontId="7" fillId="0" borderId="47" xfId="0" applyNumberFormat="1" applyFont="1" applyFill="1" applyBorder="1" applyAlignment="1">
      <alignment shrinkToFit="1"/>
    </xf>
    <xf numFmtId="0" fontId="8" fillId="0" borderId="139" xfId="0" applyFont="1" applyFill="1" applyBorder="1" applyAlignment="1">
      <alignment shrinkToFit="1"/>
    </xf>
    <xf numFmtId="0" fontId="98" fillId="0" borderId="15" xfId="0" applyFont="1" applyFill="1" applyBorder="1" applyAlignment="1">
      <alignment/>
    </xf>
    <xf numFmtId="0" fontId="98" fillId="0" borderId="0" xfId="0" applyFont="1" applyFill="1" applyBorder="1" applyAlignment="1">
      <alignment/>
    </xf>
    <xf numFmtId="0" fontId="99" fillId="0" borderId="25" xfId="0" applyFont="1" applyBorder="1" applyAlignment="1">
      <alignment/>
    </xf>
    <xf numFmtId="0" fontId="99" fillId="0" borderId="26" xfId="0" applyFont="1" applyBorder="1" applyAlignment="1">
      <alignment/>
    </xf>
    <xf numFmtId="0" fontId="99" fillId="0" borderId="15" xfId="0" applyFont="1" applyBorder="1" applyAlignment="1">
      <alignment/>
    </xf>
    <xf numFmtId="0" fontId="99" fillId="0" borderId="0" xfId="0" applyFont="1" applyBorder="1" applyAlignment="1">
      <alignment/>
    </xf>
    <xf numFmtId="3" fontId="100" fillId="0" borderId="0" xfId="0" applyNumberFormat="1" applyFont="1" applyFill="1" applyBorder="1" applyAlignment="1">
      <alignment/>
    </xf>
    <xf numFmtId="3" fontId="100" fillId="0" borderId="49" xfId="0" applyNumberFormat="1" applyFont="1" applyFill="1" applyBorder="1" applyAlignment="1">
      <alignment/>
    </xf>
    <xf numFmtId="0" fontId="101" fillId="0" borderId="0" xfId="0" applyFont="1" applyAlignment="1">
      <alignment/>
    </xf>
    <xf numFmtId="0" fontId="102" fillId="0" borderId="0" xfId="0" applyFont="1" applyFill="1" applyBorder="1" applyAlignment="1">
      <alignment/>
    </xf>
    <xf numFmtId="0" fontId="103" fillId="0" borderId="0" xfId="0" applyFont="1" applyAlignment="1">
      <alignment/>
    </xf>
    <xf numFmtId="4" fontId="0" fillId="0" borderId="23" xfId="47" applyNumberFormat="1" applyFont="1" applyFill="1" applyBorder="1" applyAlignment="1">
      <alignment shrinkToFit="1"/>
      <protection/>
    </xf>
    <xf numFmtId="4" fontId="0" fillId="0" borderId="24" xfId="47" applyNumberFormat="1" applyFont="1" applyFill="1" applyBorder="1" applyAlignment="1">
      <alignment shrinkToFit="1"/>
      <protection/>
    </xf>
    <xf numFmtId="4" fontId="0" fillId="0" borderId="58" xfId="47" applyNumberFormat="1" applyFont="1" applyFill="1" applyBorder="1" applyAlignment="1">
      <alignment shrinkToFit="1"/>
      <protection/>
    </xf>
    <xf numFmtId="4" fontId="0" fillId="0" borderId="59" xfId="47" applyNumberFormat="1" applyFont="1" applyFill="1" applyBorder="1" applyAlignment="1">
      <alignment shrinkToFit="1"/>
      <protection/>
    </xf>
    <xf numFmtId="4" fontId="0" fillId="0" borderId="140" xfId="47" applyNumberFormat="1" applyFont="1" applyFill="1" applyBorder="1" applyAlignment="1">
      <alignment shrinkToFit="1"/>
      <protection/>
    </xf>
    <xf numFmtId="4" fontId="0" fillId="0" borderId="119" xfId="47" applyNumberFormat="1" applyFont="1" applyFill="1" applyBorder="1" applyAlignment="1">
      <alignment shrinkToFit="1"/>
      <protection/>
    </xf>
    <xf numFmtId="4" fontId="0" fillId="0" borderId="140" xfId="47" applyNumberFormat="1" applyFont="1" applyFill="1" applyBorder="1">
      <alignment/>
      <protection/>
    </xf>
    <xf numFmtId="4" fontId="0" fillId="0" borderId="119" xfId="47" applyNumberFormat="1" applyFont="1" applyFill="1" applyBorder="1">
      <alignment/>
      <protection/>
    </xf>
    <xf numFmtId="4" fontId="0" fillId="0" borderId="18" xfId="47" applyNumberFormat="1" applyFont="1" applyFill="1" applyBorder="1" applyAlignment="1">
      <alignment shrinkToFit="1"/>
      <protection/>
    </xf>
    <xf numFmtId="4" fontId="0" fillId="0" borderId="19" xfId="47" applyNumberFormat="1" applyFont="1" applyFill="1" applyBorder="1" applyAlignment="1">
      <alignment shrinkToFit="1"/>
      <protection/>
    </xf>
    <xf numFmtId="4" fontId="0" fillId="0" borderId="15" xfId="47" applyNumberFormat="1" applyFont="1" applyFill="1" applyBorder="1">
      <alignment/>
      <protection/>
    </xf>
    <xf numFmtId="4" fontId="0" fillId="0" borderId="24" xfId="47" applyNumberFormat="1" applyFont="1" applyFill="1" applyBorder="1">
      <alignment/>
      <protection/>
    </xf>
    <xf numFmtId="4" fontId="0" fillId="0" borderId="23" xfId="47" applyNumberFormat="1" applyFont="1" applyFill="1" applyBorder="1">
      <alignment/>
      <protection/>
    </xf>
    <xf numFmtId="4" fontId="0" fillId="0" borderId="58" xfId="47" applyNumberFormat="1" applyFont="1" applyFill="1" applyBorder="1">
      <alignment/>
      <protection/>
    </xf>
    <xf numFmtId="4" fontId="0" fillId="0" borderId="59" xfId="47" applyNumberFormat="1" applyFont="1" applyFill="1" applyBorder="1">
      <alignment/>
      <protection/>
    </xf>
    <xf numFmtId="0" fontId="19" fillId="0" borderId="62" xfId="0" applyFont="1" applyFill="1" applyBorder="1" applyAlignment="1">
      <alignment/>
    </xf>
    <xf numFmtId="0" fontId="19" fillId="0" borderId="62" xfId="0" applyFont="1" applyFill="1" applyBorder="1" applyAlignment="1">
      <alignment shrinkToFit="1"/>
    </xf>
    <xf numFmtId="0" fontId="19" fillId="0" borderId="57" xfId="0" applyFont="1" applyFill="1" applyBorder="1" applyAlignment="1">
      <alignment/>
    </xf>
    <xf numFmtId="0" fontId="19" fillId="0" borderId="57" xfId="0" applyFont="1" applyFill="1" applyBorder="1" applyAlignment="1">
      <alignment shrinkToFit="1"/>
    </xf>
    <xf numFmtId="4" fontId="0" fillId="0" borderId="57" xfId="0" applyNumberFormat="1" applyFont="1" applyFill="1" applyBorder="1" applyAlignment="1">
      <alignment/>
    </xf>
    <xf numFmtId="4" fontId="0" fillId="0" borderId="59" xfId="0" applyNumberFormat="1" applyFont="1" applyFill="1" applyBorder="1" applyAlignment="1">
      <alignment/>
    </xf>
    <xf numFmtId="4" fontId="0" fillId="0" borderId="85" xfId="0" applyNumberFormat="1" applyFont="1" applyFill="1" applyBorder="1" applyAlignment="1">
      <alignment/>
    </xf>
    <xf numFmtId="4" fontId="0" fillId="0" borderId="60" xfId="0" applyNumberFormat="1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62" xfId="0" applyFont="1" applyFill="1" applyBorder="1" applyAlignment="1">
      <alignment shrinkToFit="1"/>
    </xf>
    <xf numFmtId="0" fontId="2" fillId="0" borderId="57" xfId="0" applyFont="1" applyFill="1" applyBorder="1" applyAlignment="1">
      <alignment/>
    </xf>
    <xf numFmtId="0" fontId="2" fillId="0" borderId="57" xfId="0" applyFont="1" applyFill="1" applyBorder="1" applyAlignment="1">
      <alignment shrinkToFit="1"/>
    </xf>
    <xf numFmtId="0" fontId="0" fillId="0" borderId="59" xfId="0" applyFont="1" applyFill="1" applyBorder="1" applyAlignment="1">
      <alignment/>
    </xf>
    <xf numFmtId="4" fontId="19" fillId="0" borderId="61" xfId="0" applyNumberFormat="1" applyFont="1" applyFill="1" applyBorder="1" applyAlignment="1">
      <alignment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shrinkToFit="1"/>
    </xf>
    <xf numFmtId="10" fontId="29" fillId="0" borderId="15" xfId="0" applyNumberFormat="1" applyFont="1" applyFill="1" applyBorder="1" applyAlignment="1" applyProtection="1">
      <alignment shrinkToFit="1"/>
      <protection/>
    </xf>
    <xf numFmtId="10" fontId="29" fillId="0" borderId="0" xfId="0" applyNumberFormat="1" applyFont="1" applyFill="1" applyBorder="1" applyAlignment="1" applyProtection="1">
      <alignment shrinkToFit="1"/>
      <protection/>
    </xf>
    <xf numFmtId="10" fontId="19" fillId="0" borderId="50" xfId="0" applyNumberFormat="1" applyFont="1" applyFill="1" applyBorder="1" applyAlignment="1">
      <alignment shrinkToFit="1"/>
    </xf>
    <xf numFmtId="4" fontId="0" fillId="0" borderId="62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right"/>
    </xf>
    <xf numFmtId="4" fontId="0" fillId="0" borderId="18" xfId="47" applyNumberFormat="1" applyFont="1" applyFill="1" applyBorder="1">
      <alignment/>
      <protection/>
    </xf>
    <xf numFmtId="4" fontId="0" fillId="0" borderId="19" xfId="47" applyNumberFormat="1" applyFont="1" applyFill="1" applyBorder="1">
      <alignment/>
      <protection/>
    </xf>
    <xf numFmtId="0" fontId="28" fillId="33" borderId="17" xfId="0" applyFont="1" applyFill="1" applyBorder="1" applyAlignment="1">
      <alignment horizontal="center" vertical="justify"/>
    </xf>
    <xf numFmtId="4" fontId="104" fillId="0" borderId="0" xfId="0" applyNumberFormat="1" applyFont="1" applyBorder="1" applyAlignment="1">
      <alignment shrinkToFit="1"/>
    </xf>
    <xf numFmtId="4" fontId="0" fillId="0" borderId="92" xfId="0" applyNumberFormat="1" applyFont="1" applyFill="1" applyBorder="1" applyAlignment="1">
      <alignment/>
    </xf>
    <xf numFmtId="0" fontId="0" fillId="33" borderId="141" xfId="0" applyFont="1" applyFill="1" applyBorder="1" applyAlignment="1">
      <alignment horizontal="center" vertical="justify"/>
    </xf>
    <xf numFmtId="4" fontId="0" fillId="0" borderId="142" xfId="0" applyNumberFormat="1" applyFont="1" applyBorder="1" applyAlignment="1">
      <alignment/>
    </xf>
    <xf numFmtId="0" fontId="0" fillId="0" borderId="143" xfId="0" applyFont="1" applyBorder="1" applyAlignment="1">
      <alignment/>
    </xf>
    <xf numFmtId="4" fontId="0" fillId="0" borderId="144" xfId="0" applyNumberFormat="1" applyFont="1" applyBorder="1" applyAlignment="1">
      <alignment/>
    </xf>
    <xf numFmtId="0" fontId="0" fillId="0" borderId="142" xfId="0" applyFont="1" applyBorder="1" applyAlignment="1">
      <alignment/>
    </xf>
    <xf numFmtId="4" fontId="0" fillId="0" borderId="144" xfId="0" applyNumberFormat="1" applyFont="1" applyFill="1" applyBorder="1" applyAlignment="1">
      <alignment/>
    </xf>
    <xf numFmtId="0" fontId="0" fillId="0" borderId="142" xfId="0" applyFont="1" applyFill="1" applyBorder="1" applyAlignment="1">
      <alignment/>
    </xf>
    <xf numFmtId="0" fontId="0" fillId="0" borderId="143" xfId="0" applyFont="1" applyFill="1" applyBorder="1" applyAlignment="1">
      <alignment/>
    </xf>
    <xf numFmtId="0" fontId="0" fillId="0" borderId="141" xfId="0" applyFont="1" applyFill="1" applyBorder="1" applyAlignment="1">
      <alignment/>
    </xf>
    <xf numFmtId="4" fontId="0" fillId="0" borderId="143" xfId="0" applyNumberFormat="1" applyFont="1" applyFill="1" applyBorder="1" applyAlignment="1">
      <alignment/>
    </xf>
    <xf numFmtId="4" fontId="0" fillId="0" borderId="142" xfId="0" applyNumberFormat="1" applyFont="1" applyFill="1" applyBorder="1" applyAlignment="1">
      <alignment/>
    </xf>
    <xf numFmtId="4" fontId="0" fillId="0" borderId="143" xfId="0" applyNumberFormat="1" applyFont="1" applyBorder="1" applyAlignment="1">
      <alignment/>
    </xf>
    <xf numFmtId="0" fontId="0" fillId="0" borderId="141" xfId="0" applyFont="1" applyBorder="1" applyAlignment="1">
      <alignment/>
    </xf>
    <xf numFmtId="4" fontId="0" fillId="0" borderId="142" xfId="0" applyNumberFormat="1" applyBorder="1" applyAlignment="1">
      <alignment/>
    </xf>
    <xf numFmtId="0" fontId="0" fillId="0" borderId="143" xfId="0" applyBorder="1" applyAlignment="1">
      <alignment/>
    </xf>
    <xf numFmtId="0" fontId="0" fillId="0" borderId="141" xfId="0" applyBorder="1" applyAlignment="1">
      <alignment/>
    </xf>
    <xf numFmtId="0" fontId="0" fillId="0" borderId="145" xfId="0" applyBorder="1" applyAlignment="1">
      <alignment/>
    </xf>
    <xf numFmtId="4" fontId="7" fillId="33" borderId="142" xfId="0" applyNumberFormat="1" applyFont="1" applyFill="1" applyBorder="1" applyAlignment="1">
      <alignment shrinkToFit="1"/>
    </xf>
    <xf numFmtId="0" fontId="0" fillId="0" borderId="141" xfId="0" applyBorder="1" applyAlignment="1">
      <alignment shrinkToFit="1"/>
    </xf>
    <xf numFmtId="4" fontId="54" fillId="0" borderId="50" xfId="0" applyNumberFormat="1" applyFont="1" applyBorder="1" applyAlignment="1">
      <alignment shrinkToFit="1"/>
    </xf>
    <xf numFmtId="3" fontId="8" fillId="0" borderId="15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4" fontId="7" fillId="0" borderId="0" xfId="47" applyNumberFormat="1" applyFont="1" applyFill="1" applyBorder="1">
      <alignment/>
      <protection/>
    </xf>
    <xf numFmtId="4" fontId="7" fillId="0" borderId="15" xfId="0" applyNumberFormat="1" applyFont="1" applyFill="1" applyBorder="1" applyAlignment="1">
      <alignment shrinkToFit="1"/>
    </xf>
    <xf numFmtId="4" fontId="7" fillId="0" borderId="22" xfId="0" applyNumberFormat="1" applyFont="1" applyFill="1" applyBorder="1" applyAlignment="1">
      <alignment shrinkToFit="1"/>
    </xf>
    <xf numFmtId="4" fontId="7" fillId="0" borderId="15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 shrinkToFit="1"/>
    </xf>
    <xf numFmtId="4" fontId="2" fillId="0" borderId="24" xfId="0" applyNumberFormat="1" applyFont="1" applyFill="1" applyBorder="1" applyAlignment="1">
      <alignment shrinkToFit="1"/>
    </xf>
    <xf numFmtId="4" fontId="2" fillId="0" borderId="0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49" xfId="0" applyNumberFormat="1" applyFont="1" applyFill="1" applyBorder="1" applyAlignment="1">
      <alignment/>
    </xf>
    <xf numFmtId="4" fontId="2" fillId="0" borderId="23" xfId="47" applyNumberFormat="1" applyFont="1" applyFill="1" applyBorder="1">
      <alignment/>
      <protection/>
    </xf>
    <xf numFmtId="4" fontId="2" fillId="0" borderId="24" xfId="47" applyNumberFormat="1" applyFont="1" applyFill="1" applyBorder="1">
      <alignment/>
      <protection/>
    </xf>
    <xf numFmtId="4" fontId="2" fillId="0" borderId="23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105" fillId="0" borderId="50" xfId="0" applyNumberFormat="1" applyFont="1" applyBorder="1" applyAlignment="1">
      <alignment/>
    </xf>
    <xf numFmtId="4" fontId="22" fillId="0" borderId="40" xfId="0" applyNumberFormat="1" applyFont="1" applyFill="1" applyBorder="1" applyAlignment="1">
      <alignment shrinkToFit="1"/>
    </xf>
    <xf numFmtId="4" fontId="2" fillId="0" borderId="41" xfId="0" applyNumberFormat="1" applyFont="1" applyFill="1" applyBorder="1" applyAlignment="1">
      <alignment shrinkToFit="1"/>
    </xf>
    <xf numFmtId="4" fontId="2" fillId="0" borderId="40" xfId="0" applyNumberFormat="1" applyFont="1" applyFill="1" applyBorder="1" applyAlignment="1">
      <alignment shrinkToFit="1"/>
    </xf>
    <xf numFmtId="4" fontId="12" fillId="0" borderId="23" xfId="0" applyNumberFormat="1" applyFont="1" applyFill="1" applyBorder="1" applyAlignment="1">
      <alignment/>
    </xf>
    <xf numFmtId="4" fontId="12" fillId="0" borderId="24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4" fontId="12" fillId="0" borderId="43" xfId="0" applyNumberFormat="1" applyFont="1" applyFill="1" applyBorder="1" applyAlignment="1">
      <alignment/>
    </xf>
    <xf numFmtId="4" fontId="12" fillId="0" borderId="44" xfId="0" applyNumberFormat="1" applyFont="1" applyFill="1" applyBorder="1" applyAlignment="1">
      <alignment/>
    </xf>
    <xf numFmtId="4" fontId="12" fillId="0" borderId="43" xfId="0" applyNumberFormat="1" applyFont="1" applyFill="1" applyBorder="1" applyAlignment="1">
      <alignment shrinkToFit="1"/>
    </xf>
    <xf numFmtId="4" fontId="12" fillId="0" borderId="44" xfId="0" applyNumberFormat="1" applyFont="1" applyFill="1" applyBorder="1" applyAlignment="1">
      <alignment shrinkToFit="1"/>
    </xf>
    <xf numFmtId="4" fontId="0" fillId="0" borderId="0" xfId="0" applyNumberFormat="1" applyFont="1" applyAlignment="1">
      <alignment/>
    </xf>
    <xf numFmtId="0" fontId="5" fillId="33" borderId="146" xfId="0" applyFont="1" applyFill="1" applyBorder="1" applyAlignment="1">
      <alignment horizontal="center"/>
    </xf>
    <xf numFmtId="0" fontId="0" fillId="33" borderId="147" xfId="0" applyFont="1" applyFill="1" applyBorder="1" applyAlignment="1">
      <alignment/>
    </xf>
    <xf numFmtId="4" fontId="0" fillId="0" borderId="62" xfId="0" applyNumberFormat="1" applyFont="1" applyBorder="1" applyAlignment="1">
      <alignment shrinkToFit="1"/>
    </xf>
    <xf numFmtId="4" fontId="0" fillId="0" borderId="148" xfId="0" applyNumberFormat="1" applyFont="1" applyBorder="1" applyAlignment="1">
      <alignment shrinkToFit="1"/>
    </xf>
    <xf numFmtId="4" fontId="19" fillId="0" borderId="149" xfId="0" applyNumberFormat="1" applyFont="1" applyBorder="1" applyAlignment="1">
      <alignment shrinkToFit="1"/>
    </xf>
    <xf numFmtId="4" fontId="19" fillId="0" borderId="148" xfId="0" applyNumberFormat="1" applyFont="1" applyBorder="1" applyAlignment="1">
      <alignment shrinkToFit="1"/>
    </xf>
    <xf numFmtId="4" fontId="0" fillId="0" borderId="149" xfId="0" applyNumberFormat="1" applyBorder="1" applyAlignment="1">
      <alignment shrinkToFit="1"/>
    </xf>
    <xf numFmtId="4" fontId="0" fillId="0" borderId="147" xfId="0" applyNumberFormat="1" applyBorder="1" applyAlignment="1">
      <alignment shrinkToFit="1"/>
    </xf>
    <xf numFmtId="0" fontId="5" fillId="33" borderId="30" xfId="0" applyFont="1" applyFill="1" applyBorder="1" applyAlignment="1">
      <alignment horizontal="center"/>
    </xf>
    <xf numFmtId="0" fontId="0" fillId="33" borderId="32" xfId="0" applyFont="1" applyFill="1" applyBorder="1" applyAlignment="1">
      <alignment/>
    </xf>
    <xf numFmtId="4" fontId="0" fillId="0" borderId="133" xfId="0" applyNumberFormat="1" applyFont="1" applyBorder="1" applyAlignment="1">
      <alignment shrinkToFit="1"/>
    </xf>
    <xf numFmtId="4" fontId="0" fillId="0" borderId="150" xfId="0" applyNumberFormat="1" applyFont="1" applyBorder="1" applyAlignment="1">
      <alignment shrinkToFit="1"/>
    </xf>
    <xf numFmtId="4" fontId="19" fillId="0" borderId="133" xfId="0" applyNumberFormat="1" applyFont="1" applyBorder="1" applyAlignment="1">
      <alignment shrinkToFit="1"/>
    </xf>
    <xf numFmtId="4" fontId="19" fillId="0" borderId="150" xfId="0" applyNumberFormat="1" applyFont="1" applyBorder="1" applyAlignment="1">
      <alignment shrinkToFit="1"/>
    </xf>
    <xf numFmtId="4" fontId="0" fillId="0" borderId="133" xfId="0" applyNumberFormat="1" applyBorder="1" applyAlignment="1">
      <alignment shrinkToFit="1"/>
    </xf>
    <xf numFmtId="4" fontId="0" fillId="0" borderId="32" xfId="0" applyNumberFormat="1" applyBorder="1" applyAlignment="1">
      <alignment shrinkToFit="1"/>
    </xf>
    <xf numFmtId="0" fontId="7" fillId="0" borderId="106" xfId="0" applyFont="1" applyBorder="1" applyAlignment="1">
      <alignment/>
    </xf>
    <xf numFmtId="0" fontId="6" fillId="0" borderId="151" xfId="0" applyFont="1" applyBorder="1" applyAlignment="1">
      <alignment/>
    </xf>
    <xf numFmtId="0" fontId="6" fillId="0" borderId="152" xfId="0" applyFont="1" applyBorder="1" applyAlignment="1">
      <alignment horizontal="right"/>
    </xf>
    <xf numFmtId="0" fontId="2" fillId="0" borderId="152" xfId="0" applyFont="1" applyBorder="1" applyAlignment="1">
      <alignment horizontal="right"/>
    </xf>
    <xf numFmtId="0" fontId="2" fillId="0" borderId="153" xfId="0" applyFont="1" applyBorder="1" applyAlignment="1">
      <alignment horizontal="left"/>
    </xf>
    <xf numFmtId="4" fontId="0" fillId="0" borderId="152" xfId="0" applyNumberFormat="1" applyBorder="1" applyAlignment="1">
      <alignment shrinkToFit="1"/>
    </xf>
    <xf numFmtId="4" fontId="0" fillId="0" borderId="154" xfId="0" applyNumberFormat="1" applyBorder="1" applyAlignment="1">
      <alignment shrinkToFit="1"/>
    </xf>
    <xf numFmtId="4" fontId="0" fillId="0" borderId="0" xfId="0" applyNumberFormat="1" applyFont="1" applyFill="1" applyAlignment="1">
      <alignment shrinkToFit="1"/>
    </xf>
    <xf numFmtId="0" fontId="0" fillId="2" borderId="61" xfId="0" applyFont="1" applyFill="1" applyBorder="1" applyAlignment="1">
      <alignment/>
    </xf>
    <xf numFmtId="0" fontId="0" fillId="2" borderId="62" xfId="0" applyFont="1" applyFill="1" applyBorder="1" applyAlignment="1">
      <alignment/>
    </xf>
    <xf numFmtId="0" fontId="0" fillId="2" borderId="64" xfId="0" applyFont="1" applyFill="1" applyBorder="1" applyAlignment="1">
      <alignment/>
    </xf>
    <xf numFmtId="0" fontId="2" fillId="2" borderId="62" xfId="0" applyFont="1" applyFill="1" applyBorder="1" applyAlignment="1">
      <alignment/>
    </xf>
    <xf numFmtId="0" fontId="2" fillId="2" borderId="62" xfId="0" applyFont="1" applyFill="1" applyBorder="1" applyAlignment="1">
      <alignment shrinkToFit="1"/>
    </xf>
    <xf numFmtId="4" fontId="0" fillId="2" borderId="140" xfId="47" applyNumberFormat="1" applyFont="1" applyFill="1" applyBorder="1" applyAlignment="1">
      <alignment shrinkToFit="1"/>
      <protection/>
    </xf>
    <xf numFmtId="4" fontId="0" fillId="2" borderId="119" xfId="47" applyNumberFormat="1" applyFont="1" applyFill="1" applyBorder="1" applyAlignment="1">
      <alignment shrinkToFit="1"/>
      <protection/>
    </xf>
    <xf numFmtId="4" fontId="0" fillId="2" borderId="0" xfId="0" applyNumberFormat="1" applyFont="1" applyFill="1" applyBorder="1" applyAlignment="1">
      <alignment/>
    </xf>
    <xf numFmtId="4" fontId="0" fillId="2" borderId="144" xfId="0" applyNumberFormat="1" applyFont="1" applyFill="1" applyBorder="1" applyAlignment="1">
      <alignment/>
    </xf>
    <xf numFmtId="4" fontId="0" fillId="2" borderId="62" xfId="0" applyNumberFormat="1" applyFont="1" applyFill="1" applyBorder="1" applyAlignment="1">
      <alignment/>
    </xf>
    <xf numFmtId="4" fontId="0" fillId="2" borderId="119" xfId="0" applyNumberFormat="1" applyFont="1" applyFill="1" applyBorder="1" applyAlignment="1">
      <alignment/>
    </xf>
    <xf numFmtId="4" fontId="0" fillId="2" borderId="88" xfId="0" applyNumberFormat="1" applyFont="1" applyFill="1" applyBorder="1" applyAlignment="1">
      <alignment/>
    </xf>
    <xf numFmtId="4" fontId="0" fillId="2" borderId="63" xfId="0" applyNumberFormat="1" applyFont="1" applyFill="1" applyBorder="1" applyAlignment="1">
      <alignment/>
    </xf>
    <xf numFmtId="0" fontId="0" fillId="2" borderId="56" xfId="0" applyFont="1" applyFill="1" applyBorder="1" applyAlignment="1">
      <alignment/>
    </xf>
    <xf numFmtId="0" fontId="0" fillId="2" borderId="57" xfId="0" applyFont="1" applyFill="1" applyBorder="1" applyAlignment="1">
      <alignment/>
    </xf>
    <xf numFmtId="0" fontId="2" fillId="2" borderId="57" xfId="0" applyFont="1" applyFill="1" applyBorder="1" applyAlignment="1">
      <alignment/>
    </xf>
    <xf numFmtId="0" fontId="2" fillId="2" borderId="57" xfId="0" applyFont="1" applyFill="1" applyBorder="1" applyAlignment="1">
      <alignment shrinkToFit="1"/>
    </xf>
    <xf numFmtId="4" fontId="0" fillId="2" borderId="58" xfId="47" applyNumberFormat="1" applyFont="1" applyFill="1" applyBorder="1" applyAlignment="1">
      <alignment shrinkToFit="1"/>
      <protection/>
    </xf>
    <xf numFmtId="4" fontId="0" fillId="2" borderId="59" xfId="47" applyNumberFormat="1" applyFont="1" applyFill="1" applyBorder="1" applyAlignment="1">
      <alignment shrinkToFit="1"/>
      <protection/>
    </xf>
    <xf numFmtId="0" fontId="0" fillId="2" borderId="143" xfId="0" applyFont="1" applyFill="1" applyBorder="1" applyAlignment="1">
      <alignment/>
    </xf>
    <xf numFmtId="0" fontId="0" fillId="2" borderId="59" xfId="0" applyFont="1" applyFill="1" applyBorder="1" applyAlignment="1">
      <alignment/>
    </xf>
    <xf numFmtId="0" fontId="0" fillId="2" borderId="85" xfId="0" applyFont="1" applyFill="1" applyBorder="1" applyAlignment="1">
      <alignment/>
    </xf>
    <xf numFmtId="0" fontId="0" fillId="2" borderId="6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shrinkToFit="1"/>
    </xf>
    <xf numFmtId="4" fontId="0" fillId="2" borderId="23" xfId="47" applyNumberFormat="1" applyFont="1" applyFill="1" applyBorder="1" applyAlignment="1">
      <alignment shrinkToFit="1"/>
      <protection/>
    </xf>
    <xf numFmtId="4" fontId="0" fillId="2" borderId="24" xfId="47" applyNumberFormat="1" applyFont="1" applyFill="1" applyBorder="1" applyAlignment="1">
      <alignment shrinkToFit="1"/>
      <protection/>
    </xf>
    <xf numFmtId="0" fontId="0" fillId="2" borderId="142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47" xfId="0" applyFont="1" applyFill="1" applyBorder="1" applyAlignment="1">
      <alignment/>
    </xf>
    <xf numFmtId="0" fontId="0" fillId="2" borderId="50" xfId="0" applyFont="1" applyFill="1" applyBorder="1" applyAlignment="1">
      <alignment/>
    </xf>
    <xf numFmtId="0" fontId="0" fillId="0" borderId="0" xfId="0" applyFont="1" applyBorder="1" applyAlignment="1">
      <alignment vertical="justify"/>
    </xf>
    <xf numFmtId="0" fontId="0" fillId="0" borderId="17" xfId="0" applyFont="1" applyBorder="1" applyAlignment="1">
      <alignment vertical="justify"/>
    </xf>
    <xf numFmtId="4" fontId="0" fillId="0" borderId="0" xfId="0" applyNumberFormat="1" applyFont="1" applyAlignment="1">
      <alignment shrinkToFit="1"/>
    </xf>
    <xf numFmtId="4" fontId="0" fillId="0" borderId="50" xfId="0" applyNumberFormat="1" applyFill="1" applyBorder="1" applyAlignment="1">
      <alignment/>
    </xf>
    <xf numFmtId="4" fontId="2" fillId="0" borderId="50" xfId="0" applyNumberFormat="1" applyFont="1" applyFill="1" applyBorder="1" applyAlignment="1">
      <alignment shrinkToFit="1"/>
    </xf>
    <xf numFmtId="0" fontId="0" fillId="0" borderId="50" xfId="0" applyBorder="1" applyAlignment="1">
      <alignment/>
    </xf>
    <xf numFmtId="4" fontId="2" fillId="0" borderId="50" xfId="0" applyNumberFormat="1" applyFont="1" applyFill="1" applyBorder="1" applyAlignment="1">
      <alignment/>
    </xf>
    <xf numFmtId="0" fontId="0" fillId="0" borderId="155" xfId="47" applyFont="1" applyFill="1" applyBorder="1" applyAlignment="1">
      <alignment vertical="top" wrapText="1"/>
      <protection/>
    </xf>
    <xf numFmtId="0" fontId="0" fillId="0" borderId="93" xfId="47" applyFont="1" applyFill="1" applyBorder="1" applyAlignment="1">
      <alignment vertical="justify" wrapText="1"/>
      <protection/>
    </xf>
    <xf numFmtId="0" fontId="0" fillId="0" borderId="17" xfId="47" applyFont="1" applyFill="1" applyBorder="1" applyAlignment="1">
      <alignment horizontal="center" shrinkToFit="1"/>
      <protection/>
    </xf>
    <xf numFmtId="0" fontId="0" fillId="0" borderId="21" xfId="47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82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8" fillId="0" borderId="156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81" xfId="0" applyBorder="1" applyAlignment="1">
      <alignment/>
    </xf>
    <xf numFmtId="0" fontId="0" fillId="0" borderId="81" xfId="0" applyFill="1" applyBorder="1" applyAlignment="1">
      <alignment shrinkToFit="1"/>
    </xf>
    <xf numFmtId="0" fontId="13" fillId="0" borderId="81" xfId="0" applyFont="1" applyFill="1" applyBorder="1" applyAlignment="1">
      <alignment/>
    </xf>
    <xf numFmtId="0" fontId="13" fillId="0" borderId="157" xfId="0" applyFont="1" applyFill="1" applyBorder="1" applyAlignment="1">
      <alignment/>
    </xf>
    <xf numFmtId="4" fontId="7" fillId="34" borderId="81" xfId="0" applyNumberFormat="1" applyFont="1" applyFill="1" applyBorder="1" applyAlignment="1">
      <alignment shrinkToFit="1"/>
    </xf>
    <xf numFmtId="0" fontId="8" fillId="0" borderId="158" xfId="47" applyFont="1" applyFill="1" applyBorder="1" applyAlignment="1">
      <alignment vertical="top" wrapText="1"/>
      <protection/>
    </xf>
    <xf numFmtId="0" fontId="9" fillId="0" borderId="27" xfId="47" applyFont="1" applyFill="1" applyBorder="1" applyAlignment="1">
      <alignment vertical="justify" wrapText="1"/>
      <protection/>
    </xf>
    <xf numFmtId="0" fontId="0" fillId="0" borderId="159" xfId="0" applyFont="1" applyFill="1" applyBorder="1" applyAlignment="1">
      <alignment horizontal="center"/>
    </xf>
    <xf numFmtId="0" fontId="0" fillId="0" borderId="160" xfId="0" applyFont="1" applyFill="1" applyBorder="1" applyAlignment="1">
      <alignment horizontal="center"/>
    </xf>
    <xf numFmtId="0" fontId="0" fillId="0" borderId="130" xfId="0" applyBorder="1" applyAlignment="1">
      <alignment/>
    </xf>
    <xf numFmtId="4" fontId="7" fillId="0" borderId="130" xfId="0" applyNumberFormat="1" applyFont="1" applyFill="1" applyBorder="1" applyAlignment="1">
      <alignment shrinkToFit="1"/>
    </xf>
    <xf numFmtId="4" fontId="7" fillId="0" borderId="161" xfId="0" applyNumberFormat="1" applyFont="1" applyFill="1" applyBorder="1" applyAlignment="1">
      <alignment shrinkToFit="1"/>
    </xf>
    <xf numFmtId="0" fontId="0" fillId="0" borderId="130" xfId="0" applyFill="1" applyBorder="1" applyAlignment="1">
      <alignment shrinkToFit="1"/>
    </xf>
    <xf numFmtId="0" fontId="13" fillId="0" borderId="130" xfId="0" applyFont="1" applyFill="1" applyBorder="1" applyAlignment="1">
      <alignment/>
    </xf>
    <xf numFmtId="4" fontId="7" fillId="0" borderId="130" xfId="0" applyNumberFormat="1" applyFont="1" applyFill="1" applyBorder="1" applyAlignment="1">
      <alignment/>
    </xf>
    <xf numFmtId="4" fontId="7" fillId="0" borderId="161" xfId="0" applyNumberFormat="1" applyFont="1" applyFill="1" applyBorder="1" applyAlignment="1">
      <alignment/>
    </xf>
    <xf numFmtId="0" fontId="13" fillId="0" borderId="162" xfId="0" applyFont="1" applyFill="1" applyBorder="1" applyAlignment="1">
      <alignment/>
    </xf>
    <xf numFmtId="4" fontId="2" fillId="0" borderId="130" xfId="0" applyNumberFormat="1" applyFont="1" applyFill="1" applyBorder="1" applyAlignment="1">
      <alignment/>
    </xf>
    <xf numFmtId="4" fontId="7" fillId="34" borderId="130" xfId="0" applyNumberFormat="1" applyFont="1" applyFill="1" applyBorder="1" applyAlignment="1">
      <alignment shrinkToFit="1"/>
    </xf>
    <xf numFmtId="4" fontId="7" fillId="0" borderId="110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 shrinkToFit="1"/>
    </xf>
    <xf numFmtId="4" fontId="7" fillId="0" borderId="25" xfId="0" applyNumberFormat="1" applyFont="1" applyFill="1" applyBorder="1" applyAlignment="1">
      <alignment/>
    </xf>
    <xf numFmtId="4" fontId="7" fillId="0" borderId="27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8" fillId="0" borderId="163" xfId="0" applyFont="1" applyFill="1" applyBorder="1" applyAlignment="1">
      <alignment shrinkToFit="1"/>
    </xf>
    <xf numFmtId="4" fontId="22" fillId="0" borderId="0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0" fontId="8" fillId="0" borderId="93" xfId="0" applyFont="1" applyFill="1" applyBorder="1" applyAlignment="1">
      <alignment shrinkToFit="1"/>
    </xf>
    <xf numFmtId="4" fontId="7" fillId="0" borderId="29" xfId="0" applyNumberFormat="1" applyFont="1" applyFill="1" applyBorder="1" applyAlignment="1">
      <alignment shrinkToFit="1"/>
    </xf>
    <xf numFmtId="0" fontId="19" fillId="0" borderId="26" xfId="0" applyFont="1" applyFill="1" applyBorder="1" applyAlignment="1">
      <alignment shrinkToFit="1"/>
    </xf>
    <xf numFmtId="0" fontId="18" fillId="0" borderId="36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shrinkToFit="1"/>
    </xf>
    <xf numFmtId="4" fontId="19" fillId="0" borderId="0" xfId="47" applyNumberFormat="1" applyFont="1" applyFill="1" applyBorder="1" applyAlignment="1">
      <alignment shrinkToFit="1"/>
      <protection/>
    </xf>
    <xf numFmtId="0" fontId="19" fillId="0" borderId="39" xfId="0" applyFont="1" applyFill="1" applyBorder="1" applyAlignment="1">
      <alignment/>
    </xf>
    <xf numFmtId="4" fontId="0" fillId="0" borderId="15" xfId="0" applyNumberFormat="1" applyBorder="1" applyAlignment="1">
      <alignment shrinkToFit="1"/>
    </xf>
    <xf numFmtId="4" fontId="0" fillId="0" borderId="24" xfId="0" applyNumberFormat="1" applyBorder="1" applyAlignment="1">
      <alignment shrinkToFit="1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3"/>
    </xf>
    <xf numFmtId="0" fontId="4" fillId="0" borderId="0" xfId="47" applyFont="1">
      <alignment/>
      <protection/>
    </xf>
    <xf numFmtId="164" fontId="9" fillId="0" borderId="0" xfId="0" applyNumberFormat="1" applyFont="1" applyAlignment="1">
      <alignment/>
    </xf>
    <xf numFmtId="4" fontId="0" fillId="0" borderId="35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164" xfId="0" applyNumberFormat="1" applyFill="1" applyBorder="1" applyAlignment="1">
      <alignment/>
    </xf>
    <xf numFmtId="4" fontId="0" fillId="0" borderId="165" xfId="0" applyNumberFormat="1" applyBorder="1" applyAlignment="1">
      <alignment/>
    </xf>
    <xf numFmtId="4" fontId="2" fillId="0" borderId="25" xfId="0" applyNumberFormat="1" applyFont="1" applyFill="1" applyBorder="1" applyAlignment="1">
      <alignment shrinkToFit="1"/>
    </xf>
    <xf numFmtId="4" fontId="22" fillId="0" borderId="26" xfId="0" applyNumberFormat="1" applyFont="1" applyFill="1" applyBorder="1" applyAlignment="1">
      <alignment shrinkToFit="1"/>
    </xf>
    <xf numFmtId="4" fontId="2" fillId="0" borderId="166" xfId="0" applyNumberFormat="1" applyFont="1" applyFill="1" applyBorder="1" applyAlignment="1">
      <alignment shrinkToFit="1"/>
    </xf>
    <xf numFmtId="4" fontId="54" fillId="0" borderId="167" xfId="0" applyNumberFormat="1" applyFont="1" applyBorder="1" applyAlignment="1">
      <alignment shrinkToFit="1"/>
    </xf>
    <xf numFmtId="4" fontId="2" fillId="0" borderId="167" xfId="0" applyNumberFormat="1" applyFont="1" applyBorder="1" applyAlignment="1">
      <alignment shrinkToFit="1"/>
    </xf>
    <xf numFmtId="4" fontId="22" fillId="0" borderId="26" xfId="0" applyNumberFormat="1" applyFont="1" applyFill="1" applyBorder="1" applyAlignment="1">
      <alignment/>
    </xf>
    <xf numFmtId="4" fontId="2" fillId="0" borderId="166" xfId="0" applyNumberFormat="1" applyFont="1" applyFill="1" applyBorder="1" applyAlignment="1">
      <alignment/>
    </xf>
    <xf numFmtId="4" fontId="2" fillId="0" borderId="167" xfId="0" applyNumberFormat="1" applyFont="1" applyFill="1" applyBorder="1" applyAlignment="1">
      <alignment shrinkToFit="1"/>
    </xf>
    <xf numFmtId="4" fontId="2" fillId="0" borderId="35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164" xfId="0" applyNumberFormat="1" applyFont="1" applyFill="1" applyBorder="1" applyAlignment="1">
      <alignment/>
    </xf>
    <xf numFmtId="4" fontId="2" fillId="0" borderId="165" xfId="0" applyNumberFormat="1" applyFont="1" applyFill="1" applyBorder="1" applyAlignment="1">
      <alignment/>
    </xf>
    <xf numFmtId="0" fontId="0" fillId="36" borderId="0" xfId="0" applyFill="1" applyAlignment="1">
      <alignment/>
    </xf>
    <xf numFmtId="4" fontId="0" fillId="36" borderId="0" xfId="0" applyNumberForma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4" fontId="0" fillId="6" borderId="0" xfId="0" applyNumberFormat="1" applyFill="1" applyAlignment="1">
      <alignment/>
    </xf>
    <xf numFmtId="4" fontId="56" fillId="6" borderId="0" xfId="0" applyNumberFormat="1" applyFont="1" applyFill="1" applyAlignment="1">
      <alignment/>
    </xf>
    <xf numFmtId="4" fontId="8" fillId="36" borderId="74" xfId="0" applyNumberFormat="1" applyFont="1" applyFill="1" applyBorder="1" applyAlignment="1">
      <alignment/>
    </xf>
    <xf numFmtId="0" fontId="0" fillId="36" borderId="168" xfId="0" applyFill="1" applyBorder="1" applyAlignment="1">
      <alignment/>
    </xf>
    <xf numFmtId="0" fontId="0" fillId="36" borderId="169" xfId="0" applyFill="1" applyBorder="1" applyAlignment="1">
      <alignment/>
    </xf>
    <xf numFmtId="0" fontId="0" fillId="36" borderId="75" xfId="0" applyFill="1" applyBorder="1" applyAlignment="1">
      <alignment/>
    </xf>
    <xf numFmtId="0" fontId="2" fillId="23" borderId="0" xfId="0" applyFont="1" applyFill="1" applyAlignment="1">
      <alignment wrapText="1" readingOrder="1"/>
    </xf>
    <xf numFmtId="0" fontId="2" fillId="0" borderId="0" xfId="0" applyFont="1" applyAlignment="1">
      <alignment wrapText="1" readingOrder="1"/>
    </xf>
    <xf numFmtId="4" fontId="0" fillId="0" borderId="0" xfId="0" applyNumberFormat="1" applyAlignment="1">
      <alignment shrinkToFit="1"/>
    </xf>
    <xf numFmtId="4" fontId="4" fillId="0" borderId="0" xfId="0" applyNumberFormat="1" applyFont="1" applyAlignment="1">
      <alignment shrinkToFit="1"/>
    </xf>
    <xf numFmtId="4" fontId="0" fillId="0" borderId="0" xfId="0" applyNumberFormat="1" applyFont="1" applyAlignment="1">
      <alignment shrinkToFit="1"/>
    </xf>
    <xf numFmtId="164" fontId="8" fillId="0" borderId="0" xfId="0" applyNumberFormat="1" applyFont="1" applyAlignment="1">
      <alignment horizontal="right" shrinkToFit="1"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shrinkToFit="1"/>
    </xf>
    <xf numFmtId="0" fontId="5" fillId="0" borderId="0" xfId="0" applyFont="1" applyAlignment="1">
      <alignment horizontal="justify" vertical="justify"/>
    </xf>
    <xf numFmtId="0" fontId="6" fillId="0" borderId="0" xfId="0" applyFont="1" applyAlignment="1">
      <alignment horizontal="justify" vertical="justify"/>
    </xf>
    <xf numFmtId="0" fontId="6" fillId="0" borderId="0" xfId="0" applyFont="1" applyAlignment="1">
      <alignment/>
    </xf>
    <xf numFmtId="0" fontId="28" fillId="0" borderId="10" xfId="0" applyFont="1" applyFill="1" applyBorder="1" applyAlignment="1">
      <alignment horizontal="center" vertical="justify"/>
    </xf>
    <xf numFmtId="0" fontId="28" fillId="0" borderId="33" xfId="0" applyFont="1" applyFill="1" applyBorder="1" applyAlignment="1">
      <alignment vertical="justify"/>
    </xf>
    <xf numFmtId="0" fontId="28" fillId="0" borderId="15" xfId="0" applyFont="1" applyFill="1" applyBorder="1" applyAlignment="1">
      <alignment horizontal="center" vertical="justify"/>
    </xf>
    <xf numFmtId="0" fontId="28" fillId="0" borderId="50" xfId="0" applyFont="1" applyFill="1" applyBorder="1" applyAlignment="1">
      <alignment vertical="justify"/>
    </xf>
    <xf numFmtId="0" fontId="28" fillId="0" borderId="27" xfId="0" applyFont="1" applyFill="1" applyBorder="1" applyAlignment="1">
      <alignment vertical="justify"/>
    </xf>
    <xf numFmtId="0" fontId="28" fillId="0" borderId="34" xfId="0" applyFont="1" applyFill="1" applyBorder="1" applyAlignment="1">
      <alignment vertical="justify"/>
    </xf>
    <xf numFmtId="0" fontId="8" fillId="0" borderId="10" xfId="0" applyFont="1" applyFill="1" applyBorder="1" applyAlignment="1">
      <alignment horizontal="center" vertical="justify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 horizontal="left" shrinkToFit="1"/>
    </xf>
    <xf numFmtId="0" fontId="8" fillId="0" borderId="170" xfId="0" applyFont="1" applyFill="1" applyBorder="1" applyAlignment="1">
      <alignment horizontal="center"/>
    </xf>
    <xf numFmtId="0" fontId="8" fillId="0" borderId="171" xfId="0" applyFont="1" applyFill="1" applyBorder="1" applyAlignment="1">
      <alignment horizontal="center"/>
    </xf>
    <xf numFmtId="0" fontId="8" fillId="0" borderId="172" xfId="0" applyFont="1" applyFill="1" applyBorder="1" applyAlignment="1">
      <alignment horizontal="center"/>
    </xf>
    <xf numFmtId="0" fontId="106" fillId="0" borderId="173" xfId="0" applyFont="1" applyFill="1" applyBorder="1" applyAlignment="1">
      <alignment horizontal="center" vertical="top" wrapText="1"/>
    </xf>
    <xf numFmtId="0" fontId="106" fillId="0" borderId="174" xfId="0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horizontal="center" vertical="justify"/>
    </xf>
    <xf numFmtId="0" fontId="28" fillId="0" borderId="33" xfId="0" applyFont="1" applyBorder="1" applyAlignment="1">
      <alignment vertical="justify"/>
    </xf>
    <xf numFmtId="0" fontId="28" fillId="0" borderId="27" xfId="0" applyFont="1" applyBorder="1" applyAlignment="1">
      <alignment vertical="justify"/>
    </xf>
    <xf numFmtId="0" fontId="28" fillId="0" borderId="34" xfId="0" applyFont="1" applyBorder="1" applyAlignment="1">
      <alignment vertical="justify"/>
    </xf>
    <xf numFmtId="0" fontId="8" fillId="33" borderId="170" xfId="0" applyFont="1" applyFill="1" applyBorder="1" applyAlignment="1">
      <alignment horizontal="center" vertical="justify"/>
    </xf>
    <xf numFmtId="0" fontId="0" fillId="33" borderId="172" xfId="0" applyFont="1" applyFill="1" applyBorder="1" applyAlignment="1">
      <alignment horizontal="center"/>
    </xf>
    <xf numFmtId="0" fontId="6" fillId="0" borderId="0" xfId="0" applyFont="1" applyAlignment="1">
      <alignment horizontal="right" shrinkToFit="1"/>
    </xf>
    <xf numFmtId="164" fontId="9" fillId="0" borderId="0" xfId="0" applyNumberFormat="1" applyFont="1" applyAlignment="1">
      <alignment horizontal="right" shrinkToFit="1"/>
    </xf>
    <xf numFmtId="0" fontId="4" fillId="0" borderId="0" xfId="0" applyFont="1" applyAlignment="1">
      <alignment horizontal="right"/>
    </xf>
    <xf numFmtId="0" fontId="0" fillId="0" borderId="73" xfId="0" applyFont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8" fillId="0" borderId="168" xfId="0" applyFont="1" applyBorder="1" applyAlignment="1">
      <alignment horizontal="center" vertical="top" wrapText="1"/>
    </xf>
    <xf numFmtId="0" fontId="8" fillId="0" borderId="169" xfId="0" applyFont="1" applyBorder="1" applyAlignment="1">
      <alignment horizontal="center" vertical="top" wrapText="1"/>
    </xf>
    <xf numFmtId="0" fontId="8" fillId="0" borderId="175" xfId="0" applyFont="1" applyBorder="1" applyAlignment="1">
      <alignment horizontal="center" vertical="top" wrapText="1"/>
    </xf>
    <xf numFmtId="0" fontId="8" fillId="0" borderId="73" xfId="0" applyFont="1" applyBorder="1" applyAlignment="1">
      <alignment horizontal="center" vertical="top" wrapText="1"/>
    </xf>
    <xf numFmtId="0" fontId="0" fillId="0" borderId="176" xfId="0" applyFont="1" applyBorder="1" applyAlignment="1">
      <alignment horizontal="center" vertical="top" wrapText="1"/>
    </xf>
    <xf numFmtId="0" fontId="0" fillId="0" borderId="177" xfId="0" applyFont="1" applyBorder="1" applyAlignment="1">
      <alignment horizontal="center" vertical="top" wrapText="1"/>
    </xf>
    <xf numFmtId="0" fontId="0" fillId="0" borderId="178" xfId="0" applyFont="1" applyBorder="1" applyAlignment="1">
      <alignment horizontal="center" vertical="top" wrapText="1"/>
    </xf>
    <xf numFmtId="0" fontId="0" fillId="0" borderId="179" xfId="0" applyFont="1" applyBorder="1" applyAlignment="1">
      <alignment horizontal="center" vertical="top" wrapText="1"/>
    </xf>
    <xf numFmtId="0" fontId="0" fillId="0" borderId="180" xfId="0" applyFont="1" applyBorder="1" applyAlignment="1">
      <alignment horizontal="center" vertical="top" wrapText="1"/>
    </xf>
    <xf numFmtId="0" fontId="0" fillId="0" borderId="181" xfId="0" applyFont="1" applyBorder="1" applyAlignment="1">
      <alignment horizontal="center" vertical="top" wrapText="1"/>
    </xf>
    <xf numFmtId="0" fontId="26" fillId="0" borderId="0" xfId="0" applyFont="1" applyAlignment="1">
      <alignment horizontal="justify" vertical="justify"/>
    </xf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8" fillId="33" borderId="182" xfId="0" applyFont="1" applyFill="1" applyBorder="1" applyAlignment="1">
      <alignment horizontal="center" vertical="center" wrapText="1"/>
    </xf>
    <xf numFmtId="0" fontId="0" fillId="0" borderId="183" xfId="0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8" fillId="33" borderId="170" xfId="0" applyFont="1" applyFill="1" applyBorder="1" applyAlignment="1">
      <alignment horizontal="center" vertical="justify" shrinkToFit="1"/>
    </xf>
    <xf numFmtId="0" fontId="0" fillId="33" borderId="172" xfId="0" applyFont="1" applyFill="1" applyBorder="1" applyAlignment="1">
      <alignment horizontal="center" shrinkToFit="1"/>
    </xf>
    <xf numFmtId="0" fontId="19" fillId="0" borderId="184" xfId="0" applyFont="1" applyFill="1" applyBorder="1" applyAlignment="1">
      <alignment vertical="justify"/>
    </xf>
    <xf numFmtId="0" fontId="19" fillId="0" borderId="185" xfId="0" applyFont="1" applyFill="1" applyBorder="1" applyAlignment="1">
      <alignment vertical="justify"/>
    </xf>
    <xf numFmtId="0" fontId="19" fillId="0" borderId="186" xfId="0" applyFont="1" applyBorder="1" applyAlignment="1">
      <alignment vertical="justify"/>
    </xf>
    <xf numFmtId="0" fontId="19" fillId="0" borderId="184" xfId="0" applyFont="1" applyBorder="1" applyAlignment="1">
      <alignment vertical="justify"/>
    </xf>
    <xf numFmtId="0" fontId="19" fillId="0" borderId="185" xfId="0" applyFont="1" applyBorder="1" applyAlignment="1">
      <alignment vertical="justify"/>
    </xf>
    <xf numFmtId="0" fontId="0" fillId="33" borderId="10" xfId="0" applyFill="1" applyBorder="1" applyAlignment="1">
      <alignment horizontal="center" shrinkToFit="1"/>
    </xf>
    <xf numFmtId="0" fontId="0" fillId="33" borderId="12" xfId="0" applyFill="1" applyBorder="1" applyAlignment="1">
      <alignment horizontal="center" shrinkToFit="1"/>
    </xf>
    <xf numFmtId="0" fontId="19" fillId="0" borderId="184" xfId="0" applyFont="1" applyFill="1" applyBorder="1" applyAlignment="1">
      <alignment vertical="justify"/>
    </xf>
    <xf numFmtId="0" fontId="19" fillId="0" borderId="53" xfId="0" applyFont="1" applyFill="1" applyBorder="1" applyAlignment="1">
      <alignment vertical="justify"/>
    </xf>
    <xf numFmtId="0" fontId="19" fillId="0" borderId="186" xfId="0" applyFont="1" applyFill="1" applyBorder="1" applyAlignment="1">
      <alignment vertical="justify"/>
    </xf>
    <xf numFmtId="0" fontId="19" fillId="2" borderId="184" xfId="0" applyFont="1" applyFill="1" applyBorder="1" applyAlignment="1">
      <alignment vertical="justify"/>
    </xf>
    <xf numFmtId="0" fontId="19" fillId="2" borderId="186" xfId="0" applyFont="1" applyFill="1" applyBorder="1" applyAlignment="1">
      <alignment vertical="justify"/>
    </xf>
    <xf numFmtId="0" fontId="19" fillId="2" borderId="185" xfId="0" applyFont="1" applyFill="1" applyBorder="1" applyAlignment="1">
      <alignment vertical="justify"/>
    </xf>
    <xf numFmtId="0" fontId="19" fillId="0" borderId="185" xfId="0" applyFont="1" applyFill="1" applyBorder="1" applyAlignment="1">
      <alignment vertical="justify"/>
    </xf>
    <xf numFmtId="0" fontId="19" fillId="0" borderId="186" xfId="0" applyFont="1" applyFill="1" applyBorder="1" applyAlignment="1">
      <alignment vertical="justify"/>
    </xf>
    <xf numFmtId="0" fontId="19" fillId="0" borderId="62" xfId="0" applyFont="1" applyBorder="1" applyAlignment="1">
      <alignment vertical="justify" shrinkToFit="1"/>
    </xf>
    <xf numFmtId="0" fontId="0" fillId="0" borderId="57" xfId="0" applyFont="1" applyBorder="1" applyAlignment="1">
      <alignment vertical="justify" shrinkToFit="1"/>
    </xf>
    <xf numFmtId="0" fontId="6" fillId="0" borderId="186" xfId="0" applyFont="1" applyBorder="1" applyAlignment="1">
      <alignment vertical="justify"/>
    </xf>
    <xf numFmtId="0" fontId="6" fillId="0" borderId="185" xfId="0" applyFont="1" applyBorder="1" applyAlignment="1">
      <alignment vertical="justify"/>
    </xf>
    <xf numFmtId="0" fontId="0" fillId="0" borderId="0" xfId="0" applyBorder="1" applyAlignment="1">
      <alignment shrinkToFit="1"/>
    </xf>
    <xf numFmtId="0" fontId="19" fillId="0" borderId="53" xfId="0" applyFont="1" applyBorder="1" applyAlignment="1">
      <alignment vertical="justify"/>
    </xf>
    <xf numFmtId="0" fontId="28" fillId="0" borderId="15" xfId="0" applyFont="1" applyBorder="1" applyAlignment="1">
      <alignment vertical="justify" wrapText="1"/>
    </xf>
    <xf numFmtId="0" fontId="28" fillId="0" borderId="0" xfId="0" applyFont="1" applyAlignment="1">
      <alignment vertical="justify" wrapText="1"/>
    </xf>
    <xf numFmtId="0" fontId="19" fillId="0" borderId="27" xfId="0" applyFont="1" applyBorder="1" applyAlignment="1">
      <alignment vertical="justify" wrapText="1"/>
    </xf>
    <xf numFmtId="0" fontId="19" fillId="0" borderId="17" xfId="0" applyFont="1" applyBorder="1" applyAlignment="1">
      <alignment vertical="justify" wrapText="1"/>
    </xf>
    <xf numFmtId="0" fontId="29" fillId="33" borderId="12" xfId="0" applyFont="1" applyFill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6" fillId="0" borderId="52" xfId="0" applyFont="1" applyBorder="1" applyAlignment="1">
      <alignment vertical="justify"/>
    </xf>
    <xf numFmtId="0" fontId="0" fillId="0" borderId="91" xfId="0" applyBorder="1" applyAlignment="1">
      <alignment vertical="justify"/>
    </xf>
    <xf numFmtId="0" fontId="6" fillId="0" borderId="92" xfId="0" applyFont="1" applyFill="1" applyBorder="1" applyAlignment="1">
      <alignment vertical="justify"/>
    </xf>
    <xf numFmtId="0" fontId="6" fillId="0" borderId="91" xfId="0" applyFont="1" applyFill="1" applyBorder="1" applyAlignment="1">
      <alignment vertical="justify"/>
    </xf>
    <xf numFmtId="0" fontId="27" fillId="0" borderId="0" xfId="0" applyFont="1" applyAlignment="1">
      <alignment horizontal="justify" vertical="justify"/>
    </xf>
    <xf numFmtId="0" fontId="27" fillId="0" borderId="0" xfId="0" applyFont="1" applyAlignment="1">
      <alignment/>
    </xf>
    <xf numFmtId="0" fontId="5" fillId="0" borderId="17" xfId="0" applyFont="1" applyBorder="1" applyAlignment="1">
      <alignment horizontal="justify" vertical="justify"/>
    </xf>
    <xf numFmtId="0" fontId="5" fillId="0" borderId="17" xfId="0" applyFont="1" applyBorder="1" applyAlignment="1">
      <alignment/>
    </xf>
    <xf numFmtId="0" fontId="8" fillId="33" borderId="172" xfId="0" applyFont="1" applyFill="1" applyBorder="1" applyAlignment="1">
      <alignment horizontal="center" vertical="justify"/>
    </xf>
    <xf numFmtId="0" fontId="19" fillId="33" borderId="12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5" fillId="33" borderId="170" xfId="0" applyFont="1" applyFill="1" applyBorder="1" applyAlignment="1">
      <alignment horizontal="center" wrapText="1"/>
    </xf>
    <xf numFmtId="0" fontId="0" fillId="33" borderId="172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2" fillId="33" borderId="187" xfId="0" applyFont="1" applyFill="1" applyBorder="1" applyAlignment="1">
      <alignment horizontal="center" wrapText="1" shrinkToFit="1"/>
    </xf>
    <xf numFmtId="0" fontId="53" fillId="0" borderId="138" xfId="0" applyFont="1" applyBorder="1" applyAlignment="1">
      <alignment wrapText="1" shrinkToFit="1"/>
    </xf>
    <xf numFmtId="0" fontId="8" fillId="33" borderId="10" xfId="0" applyFont="1" applyFill="1" applyBorder="1" applyAlignment="1">
      <alignment horizontal="center" vertical="justify"/>
    </xf>
    <xf numFmtId="0" fontId="0" fillId="0" borderId="33" xfId="0" applyFont="1" applyBorder="1" applyAlignment="1">
      <alignment vertical="justify"/>
    </xf>
    <xf numFmtId="0" fontId="0" fillId="0" borderId="27" xfId="0" applyFont="1" applyBorder="1" applyAlignment="1">
      <alignment vertical="justify"/>
    </xf>
    <xf numFmtId="0" fontId="0" fillId="0" borderId="34" xfId="0" applyFont="1" applyBorder="1" applyAlignment="1">
      <alignment vertical="justify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82"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48"/>
      </font>
      <fill>
        <patternFill>
          <bgColor indexed="26"/>
        </patternFill>
      </fill>
    </dxf>
    <dxf>
      <font>
        <color indexed="12"/>
      </font>
      <fill>
        <patternFill>
          <bgColor indexed="26"/>
        </patternFill>
      </fill>
    </dxf>
    <dxf>
      <font>
        <color indexed="12"/>
      </font>
      <fill>
        <patternFill>
          <bgColor indexed="26"/>
        </patternFill>
      </fill>
    </dxf>
    <dxf>
      <font>
        <color indexed="48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FF0000"/>
      </font>
      <fill>
        <patternFill>
          <bgColor rgb="FFFFFF00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2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2"/>
      </font>
      <fill>
        <patternFill>
          <bgColor indexed="34"/>
        </patternFill>
      </fill>
    </dxf>
    <dxf>
      <font>
        <color indexed="52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2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2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2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2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2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54"/>
      </font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54"/>
      </font>
    </dxf>
    <dxf>
      <font>
        <color indexed="10"/>
      </font>
    </dxf>
    <dxf>
      <font>
        <color indexed="10"/>
      </font>
      <fill>
        <patternFill>
          <bgColor indexed="34"/>
        </patternFill>
      </fill>
    </dxf>
    <dxf>
      <font>
        <color indexed="48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54"/>
      </font>
    </dxf>
    <dxf>
      <font>
        <color indexed="10"/>
      </font>
    </dxf>
    <dxf>
      <font>
        <color indexed="10"/>
      </font>
      <fill>
        <patternFill>
          <bgColor indexed="34"/>
        </patternFill>
      </fill>
    </dxf>
    <dxf>
      <font>
        <color indexed="9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48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color indexed="10"/>
      </font>
      <fill>
        <patternFill>
          <bgColor indexed="34"/>
        </patternFill>
      </fill>
    </dxf>
    <dxf>
      <font>
        <color theme="3" tint="0.3999499976634979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indexed="48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2:AA613"/>
  <sheetViews>
    <sheetView showGridLines="0" tabSelected="1" zoomScale="110" zoomScaleNormal="110" zoomScalePageLayoutView="0" workbookViewId="0" topLeftCell="A17">
      <selection activeCell="AC11" sqref="AC11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19.7109375" style="8" customWidth="1"/>
    <col min="4" max="4" width="17.421875" style="3" hidden="1" customWidth="1"/>
    <col min="5" max="5" width="21.140625" style="3" hidden="1" customWidth="1"/>
    <col min="6" max="6" width="13.7109375" style="0" customWidth="1"/>
    <col min="7" max="7" width="13.57421875" style="0" customWidth="1"/>
    <col min="8" max="8" width="11.28125" style="0" hidden="1" customWidth="1"/>
    <col min="9" max="9" width="9.57421875" style="0" customWidth="1"/>
    <col min="10" max="10" width="11.421875" style="0" hidden="1" customWidth="1"/>
    <col min="11" max="11" width="12.140625" style="0" hidden="1" customWidth="1"/>
    <col min="12" max="12" width="13.140625" style="0" customWidth="1"/>
    <col min="13" max="15" width="12.140625" style="0" customWidth="1"/>
    <col min="16" max="16" width="1.28515625" style="0" hidden="1" customWidth="1"/>
    <col min="17" max="17" width="10.28125" style="0" hidden="1" customWidth="1"/>
    <col min="18" max="18" width="9.57421875" style="0" hidden="1" customWidth="1"/>
    <col min="19" max="19" width="9.140625" style="0" hidden="1" customWidth="1"/>
    <col min="20" max="20" width="10.140625" style="0" hidden="1" customWidth="1"/>
    <col min="21" max="21" width="9.140625" style="0" hidden="1" customWidth="1"/>
    <col min="22" max="22" width="13.28125" style="0" hidden="1" customWidth="1"/>
    <col min="23" max="23" width="10.28125" style="0" hidden="1" customWidth="1"/>
    <col min="24" max="24" width="9.57421875" style="0" hidden="1" customWidth="1"/>
    <col min="25" max="25" width="9.140625" style="0" hidden="1" customWidth="1"/>
    <col min="26" max="26" width="10.140625" style="0" hidden="1" customWidth="1"/>
    <col min="27" max="27" width="12.8515625" style="0" hidden="1" customWidth="1"/>
    <col min="28" max="28" width="9.140625" style="0" customWidth="1"/>
  </cols>
  <sheetData>
    <row r="2" spans="1:15" ht="18">
      <c r="A2" s="1" t="s">
        <v>311</v>
      </c>
      <c r="B2" s="1"/>
      <c r="C2" s="2"/>
      <c r="J2" s="4"/>
      <c r="K2" s="4"/>
      <c r="L2" s="4"/>
      <c r="M2" s="4"/>
      <c r="N2" s="4"/>
      <c r="O2" s="4"/>
    </row>
    <row r="3" spans="1:5" ht="14.25">
      <c r="A3" s="5"/>
      <c r="B3" s="5"/>
      <c r="C3" s="2"/>
      <c r="E3" s="6"/>
    </row>
    <row r="4" spans="1:5" ht="14.25" hidden="1">
      <c r="A4" s="5"/>
      <c r="B4" s="5"/>
      <c r="C4" s="2"/>
      <c r="E4" s="6"/>
    </row>
    <row r="5" ht="12.75">
      <c r="C5"/>
    </row>
    <row r="6" spans="1:23" ht="15">
      <c r="A6" s="1083" t="s">
        <v>286</v>
      </c>
      <c r="B6" s="1083"/>
      <c r="C6" s="1084"/>
      <c r="D6" s="1084"/>
      <c r="E6" s="1084"/>
      <c r="F6" s="1085"/>
      <c r="G6" s="1085"/>
      <c r="H6" s="1085"/>
      <c r="I6" s="1085"/>
      <c r="J6" s="1085"/>
      <c r="K6" s="1085"/>
      <c r="L6" s="7"/>
      <c r="M6" s="7"/>
      <c r="N6" s="7"/>
      <c r="O6" s="7"/>
      <c r="Q6" s="95"/>
      <c r="W6" s="95"/>
    </row>
    <row r="7" spans="1:24" ht="4.5" customHeight="1">
      <c r="A7" s="1084"/>
      <c r="B7" s="1084"/>
      <c r="C7" s="1084"/>
      <c r="D7" s="1084"/>
      <c r="E7" s="1084"/>
      <c r="F7" s="1085"/>
      <c r="G7" s="1085"/>
      <c r="H7" s="1085"/>
      <c r="I7" s="1085"/>
      <c r="J7" s="1085"/>
      <c r="K7" s="1085"/>
      <c r="L7" s="7"/>
      <c r="M7" s="7"/>
      <c r="N7" s="7"/>
      <c r="O7" s="7"/>
      <c r="Q7" s="95"/>
      <c r="R7" s="95"/>
      <c r="W7" s="95"/>
      <c r="X7" s="95"/>
    </row>
    <row r="8" spans="11:26" ht="13.5" thickBot="1">
      <c r="K8" s="787" t="s">
        <v>276</v>
      </c>
      <c r="L8" s="787"/>
      <c r="M8" s="787"/>
      <c r="N8" s="787"/>
      <c r="O8" s="787" t="s">
        <v>276</v>
      </c>
      <c r="T8" s="51" t="s">
        <v>276</v>
      </c>
      <c r="Z8" s="51" t="s">
        <v>276</v>
      </c>
    </row>
    <row r="9" spans="1:26" ht="16.5" thickTop="1">
      <c r="A9" s="1003" t="s">
        <v>1</v>
      </c>
      <c r="B9" s="988"/>
      <c r="C9" s="989"/>
      <c r="D9" s="990"/>
      <c r="E9" s="990"/>
      <c r="F9" s="991" t="s">
        <v>2</v>
      </c>
      <c r="G9" s="992" t="s">
        <v>3</v>
      </c>
      <c r="H9" s="1086" t="s">
        <v>278</v>
      </c>
      <c r="I9" s="1087"/>
      <c r="J9" s="1092" t="s">
        <v>5</v>
      </c>
      <c r="K9" s="1093"/>
      <c r="L9" s="1095" t="s">
        <v>5</v>
      </c>
      <c r="M9" s="1096"/>
      <c r="N9" s="1096"/>
      <c r="O9" s="1097"/>
      <c r="Q9" s="96" t="s">
        <v>19</v>
      </c>
      <c r="R9" s="27"/>
      <c r="S9" s="105"/>
      <c r="T9" s="97"/>
      <c r="W9" s="96" t="s">
        <v>19</v>
      </c>
      <c r="X9" s="27"/>
      <c r="Y9" s="105"/>
      <c r="Z9" s="97"/>
    </row>
    <row r="10" spans="1:26" ht="42.75" customHeight="1">
      <c r="A10" s="1004"/>
      <c r="B10" s="993"/>
      <c r="C10" s="994"/>
      <c r="D10" s="32"/>
      <c r="E10" s="32"/>
      <c r="F10" s="995"/>
      <c r="G10" s="996"/>
      <c r="H10" s="1088"/>
      <c r="I10" s="1089"/>
      <c r="J10" s="997"/>
      <c r="K10" s="1013"/>
      <c r="L10" s="1011" t="s">
        <v>296</v>
      </c>
      <c r="M10" s="984" t="s">
        <v>297</v>
      </c>
      <c r="N10" s="1098" t="s">
        <v>298</v>
      </c>
      <c r="O10" s="1099"/>
      <c r="Q10" s="28"/>
      <c r="R10" s="44"/>
      <c r="S10" s="616"/>
      <c r="T10" s="982"/>
      <c r="W10" s="209" t="s">
        <v>301</v>
      </c>
      <c r="X10" s="44"/>
      <c r="Y10" s="616"/>
      <c r="Z10" s="982"/>
    </row>
    <row r="11" spans="1:26" ht="15" customHeight="1" thickBot="1">
      <c r="A11" s="1005"/>
      <c r="B11" s="998"/>
      <c r="C11" s="999"/>
      <c r="D11" s="1000"/>
      <c r="E11" s="1000"/>
      <c r="F11" s="1001"/>
      <c r="G11" s="638"/>
      <c r="H11" s="1090"/>
      <c r="I11" s="1091"/>
      <c r="J11" s="1002" t="s">
        <v>6</v>
      </c>
      <c r="K11" s="1014" t="s">
        <v>7</v>
      </c>
      <c r="L11" s="1012"/>
      <c r="M11" s="985"/>
      <c r="N11" s="986" t="s">
        <v>53</v>
      </c>
      <c r="O11" s="987" t="s">
        <v>7</v>
      </c>
      <c r="Q11" s="98" t="s">
        <v>20</v>
      </c>
      <c r="R11" s="99" t="s">
        <v>21</v>
      </c>
      <c r="S11" s="106" t="s">
        <v>22</v>
      </c>
      <c r="T11" s="100" t="s">
        <v>18</v>
      </c>
      <c r="W11" s="98" t="s">
        <v>20</v>
      </c>
      <c r="X11" s="99" t="s">
        <v>21</v>
      </c>
      <c r="Y11" s="106" t="s">
        <v>22</v>
      </c>
      <c r="Z11" s="100" t="s">
        <v>18</v>
      </c>
    </row>
    <row r="12" spans="1:26" ht="15.75" thickTop="1">
      <c r="A12" s="22"/>
      <c r="B12" s="23"/>
      <c r="C12" s="23"/>
      <c r="D12" s="24"/>
      <c r="E12" s="24"/>
      <c r="F12" s="25"/>
      <c r="G12" s="26"/>
      <c r="H12" s="27"/>
      <c r="I12" s="27"/>
      <c r="J12" s="809"/>
      <c r="K12" s="1015"/>
      <c r="L12" s="28"/>
      <c r="M12" s="1015"/>
      <c r="N12" s="1029"/>
      <c r="O12" s="29"/>
      <c r="Q12" s="254"/>
      <c r="R12" s="471"/>
      <c r="S12" s="472"/>
      <c r="T12" s="980"/>
      <c r="W12" s="254"/>
      <c r="X12" s="471"/>
      <c r="Y12" s="472"/>
      <c r="Z12" s="980"/>
    </row>
    <row r="13" spans="1:26" ht="15">
      <c r="A13" s="812" t="s">
        <v>8</v>
      </c>
      <c r="B13" s="813"/>
      <c r="C13" s="813"/>
      <c r="D13" s="32"/>
      <c r="E13" s="32"/>
      <c r="F13" s="892">
        <v>2811089489.45</v>
      </c>
      <c r="G13" s="893">
        <v>2836710461.52</v>
      </c>
      <c r="H13" s="807"/>
      <c r="I13" s="256">
        <v>2820490</v>
      </c>
      <c r="J13" s="810">
        <v>25888802.88</v>
      </c>
      <c r="K13" s="1016">
        <v>-3088320.81</v>
      </c>
      <c r="L13" s="888">
        <f>K14</f>
        <v>22800482.07</v>
      </c>
      <c r="M13" s="1016">
        <v>6160309.8</v>
      </c>
      <c r="N13" s="808">
        <v>20183212.3</v>
      </c>
      <c r="O13" s="889">
        <v>-3543040.03</v>
      </c>
      <c r="P13" s="2"/>
      <c r="Q13" s="885">
        <v>100</v>
      </c>
      <c r="R13" s="623">
        <v>14</v>
      </c>
      <c r="S13" s="886">
        <v>6</v>
      </c>
      <c r="T13" s="804">
        <f>S13+R13+Q13</f>
        <v>120</v>
      </c>
      <c r="U13" s="297">
        <f>M13+N13+O13</f>
        <v>22800482.07</v>
      </c>
      <c r="V13" s="95">
        <f>G13-F13-I13</f>
        <v>22800482.07000017</v>
      </c>
      <c r="W13" s="885">
        <v>99</v>
      </c>
      <c r="X13" s="623">
        <v>15</v>
      </c>
      <c r="Y13" s="886">
        <v>6</v>
      </c>
      <c r="Z13" s="804">
        <f>Y13+X13+W13</f>
        <v>120</v>
      </c>
    </row>
    <row r="14" spans="1:26" ht="15.75" thickBot="1">
      <c r="A14" s="814"/>
      <c r="B14" s="815"/>
      <c r="C14" s="815"/>
      <c r="D14" s="40"/>
      <c r="E14" s="40"/>
      <c r="F14" s="908"/>
      <c r="G14" s="909"/>
      <c r="H14" s="790"/>
      <c r="I14" s="1035"/>
      <c r="J14" s="811" t="s">
        <v>9</v>
      </c>
      <c r="K14" s="1017">
        <f>J13+K13</f>
        <v>22800482.07</v>
      </c>
      <c r="L14" s="1026"/>
      <c r="M14" s="1017"/>
      <c r="N14" s="1030" t="s">
        <v>9</v>
      </c>
      <c r="O14" s="792">
        <f>N13+O13</f>
        <v>16640172.270000001</v>
      </c>
      <c r="P14" s="2"/>
      <c r="Q14" s="460">
        <v>25888802.88</v>
      </c>
      <c r="R14" s="461">
        <v>-3088320.81</v>
      </c>
      <c r="S14" s="462">
        <v>0</v>
      </c>
      <c r="T14" s="981">
        <f>S14+R14+Q14</f>
        <v>22800482.07</v>
      </c>
      <c r="W14" s="1053">
        <f>N13</f>
        <v>20183212.3</v>
      </c>
      <c r="X14" s="1054">
        <f>O13</f>
        <v>-3543040.03</v>
      </c>
      <c r="Y14" s="1055">
        <v>0</v>
      </c>
      <c r="Z14" s="1060">
        <f>Y14+X14+W14</f>
        <v>16640172.270000001</v>
      </c>
    </row>
    <row r="15" spans="1:26" ht="15">
      <c r="A15" s="101"/>
      <c r="B15" s="102"/>
      <c r="C15" s="102"/>
      <c r="D15" s="103"/>
      <c r="E15" s="103"/>
      <c r="F15" s="915"/>
      <c r="G15" s="916"/>
      <c r="H15" s="140"/>
      <c r="I15" s="1036"/>
      <c r="J15" s="141"/>
      <c r="K15" s="1022"/>
      <c r="L15" s="135"/>
      <c r="M15" s="1019"/>
      <c r="N15" s="1008"/>
      <c r="O15" s="136"/>
      <c r="P15" s="2"/>
      <c r="Q15" s="1049"/>
      <c r="R15" s="1050"/>
      <c r="S15" s="1051"/>
      <c r="T15" s="1052"/>
      <c r="W15" s="254"/>
      <c r="X15" s="471"/>
      <c r="Y15" s="472"/>
      <c r="Z15" s="216"/>
    </row>
    <row r="16" spans="1:26" s="822" customFormat="1" ht="15">
      <c r="A16" s="30" t="s">
        <v>12</v>
      </c>
      <c r="B16" s="31"/>
      <c r="C16" s="31"/>
      <c r="D16" s="32"/>
      <c r="E16" s="32"/>
      <c r="F16" s="892">
        <f>'soc. oblast 2013'!G76</f>
        <v>1110251565.11</v>
      </c>
      <c r="G16" s="893">
        <f>'soc. oblast 2013'!H76</f>
        <v>1112700644.8</v>
      </c>
      <c r="H16" s="35"/>
      <c r="I16" s="256">
        <f>'soc. oblast 2013'!K76</f>
        <v>0</v>
      </c>
      <c r="J16" s="890">
        <f>'soc. oblast 2013'!H84</f>
        <v>2449079.69</v>
      </c>
      <c r="K16" s="1020">
        <f>'soc. oblast 2013'!H86</f>
        <v>0</v>
      </c>
      <c r="L16" s="36">
        <f>K17</f>
        <v>2449079.69</v>
      </c>
      <c r="M16" s="1020">
        <v>774686.88</v>
      </c>
      <c r="N16" s="808">
        <v>1674392.81</v>
      </c>
      <c r="O16" s="889">
        <v>0</v>
      </c>
      <c r="P16" s="128"/>
      <c r="Q16" s="885">
        <f>'soc. oblast 2013'!S96</f>
        <v>30</v>
      </c>
      <c r="R16" s="891"/>
      <c r="S16" s="886">
        <f>'soc. oblast 2013'!T96</f>
        <v>2</v>
      </c>
      <c r="T16" s="907">
        <f>S16+R16+Q16</f>
        <v>32</v>
      </c>
      <c r="U16" s="297">
        <f>M16+N16+O16</f>
        <v>2449079.69</v>
      </c>
      <c r="V16" s="95">
        <f>G16-F16-I16</f>
        <v>2449079.690000057</v>
      </c>
      <c r="W16" s="885">
        <v>30</v>
      </c>
      <c r="X16" s="891"/>
      <c r="Y16" s="886">
        <v>2</v>
      </c>
      <c r="Z16" s="907">
        <f>Y16+X16+W16</f>
        <v>32</v>
      </c>
    </row>
    <row r="17" spans="1:26" ht="15.75" thickBot="1">
      <c r="A17" s="52"/>
      <c r="B17" s="53"/>
      <c r="C17" s="53"/>
      <c r="D17" s="54"/>
      <c r="E17" s="54"/>
      <c r="F17" s="910"/>
      <c r="G17" s="909"/>
      <c r="H17" s="131"/>
      <c r="I17" s="1037"/>
      <c r="J17" s="122" t="s">
        <v>9</v>
      </c>
      <c r="K17" s="1021">
        <f>ROUND(J16+K16,2)</f>
        <v>2449079.69</v>
      </c>
      <c r="L17" s="1027"/>
      <c r="M17" s="1021"/>
      <c r="N17" s="1030" t="s">
        <v>9</v>
      </c>
      <c r="O17" s="792">
        <f>N16+O16</f>
        <v>1674392.81</v>
      </c>
      <c r="P17" s="2"/>
      <c r="Q17" s="1053">
        <f>'soc. oblast 2013'!N77</f>
        <v>2449079.69</v>
      </c>
      <c r="R17" s="1054"/>
      <c r="S17" s="1055">
        <v>0</v>
      </c>
      <c r="T17" s="1056">
        <f>ROUND(S17+R17+Q17,2)</f>
        <v>2449079.69</v>
      </c>
      <c r="W17" s="1053">
        <f>N16</f>
        <v>1674392.81</v>
      </c>
      <c r="X17" s="1054"/>
      <c r="Y17" s="1055">
        <v>0</v>
      </c>
      <c r="Z17" s="1056">
        <f>ROUND(Y17+X17+W17,2)</f>
        <v>1674392.81</v>
      </c>
    </row>
    <row r="18" spans="1:26" ht="15">
      <c r="A18" s="55"/>
      <c r="B18" s="56"/>
      <c r="C18" s="56"/>
      <c r="D18" s="57"/>
      <c r="E18" s="57"/>
      <c r="F18" s="911"/>
      <c r="G18" s="912"/>
      <c r="H18" s="134"/>
      <c r="I18" s="1038"/>
      <c r="J18" s="135"/>
      <c r="K18" s="1019"/>
      <c r="L18" s="135"/>
      <c r="M18" s="1019"/>
      <c r="N18" s="1008"/>
      <c r="O18" s="136"/>
      <c r="P18" s="2"/>
      <c r="Q18" s="254"/>
      <c r="R18" s="471"/>
      <c r="S18" s="472"/>
      <c r="T18" s="216"/>
      <c r="W18" s="254"/>
      <c r="X18" s="471"/>
      <c r="Y18" s="472"/>
      <c r="Z18" s="216"/>
    </row>
    <row r="19" spans="1:26" s="820" customFormat="1" ht="15">
      <c r="A19" s="30" t="s">
        <v>11</v>
      </c>
      <c r="B19" s="821"/>
      <c r="C19" s="31"/>
      <c r="D19" s="32"/>
      <c r="E19" s="32"/>
      <c r="F19" s="901">
        <f>'Kultura 2013'!F24</f>
        <v>162992259.92000002</v>
      </c>
      <c r="G19" s="902">
        <f>'Kultura 2013'!G24</f>
        <v>164017753.33</v>
      </c>
      <c r="H19" s="35"/>
      <c r="I19" s="1039">
        <f>'Kultura 2013'!H24</f>
        <v>15770</v>
      </c>
      <c r="J19" s="36">
        <f>'Kultura 2013'!J24</f>
        <v>1200739.46</v>
      </c>
      <c r="K19" s="1020">
        <f>'Kultura 2013'!K24</f>
        <v>-191016.05000000075</v>
      </c>
      <c r="L19" s="36">
        <f>K20</f>
        <v>1009723.41</v>
      </c>
      <c r="M19" s="1020">
        <v>118210.59</v>
      </c>
      <c r="N19" s="808">
        <v>1082528.87</v>
      </c>
      <c r="O19" s="889">
        <v>-191016.05</v>
      </c>
      <c r="P19" s="128"/>
      <c r="Q19" s="885">
        <v>6</v>
      </c>
      <c r="R19" s="818">
        <v>1</v>
      </c>
      <c r="S19" s="819"/>
      <c r="T19" s="907">
        <f>S19+R19+Q19</f>
        <v>7</v>
      </c>
      <c r="U19" s="297">
        <f>M19+N19+O19</f>
        <v>1009723.4100000001</v>
      </c>
      <c r="V19" s="95">
        <f>G19-F19-I19</f>
        <v>1009723.4099999964</v>
      </c>
      <c r="W19" s="885">
        <v>6</v>
      </c>
      <c r="X19" s="818">
        <v>1</v>
      </c>
      <c r="Y19" s="819"/>
      <c r="Z19" s="907">
        <f>Y19+X19+W19</f>
        <v>7</v>
      </c>
    </row>
    <row r="20" spans="1:26" ht="15.75" thickBot="1">
      <c r="A20" s="52"/>
      <c r="B20" s="53"/>
      <c r="C20" s="53"/>
      <c r="D20" s="54"/>
      <c r="E20" s="54"/>
      <c r="F20" s="913"/>
      <c r="G20" s="914"/>
      <c r="H20" s="131"/>
      <c r="I20" s="1037"/>
      <c r="J20" s="122" t="s">
        <v>9</v>
      </c>
      <c r="K20" s="1021">
        <f>ROUND(J19+K19,2)</f>
        <v>1009723.41</v>
      </c>
      <c r="L20" s="1027"/>
      <c r="M20" s="1021"/>
      <c r="N20" s="1030" t="s">
        <v>9</v>
      </c>
      <c r="O20" s="792">
        <f>N19+O19</f>
        <v>891512.8200000001</v>
      </c>
      <c r="P20" s="2"/>
      <c r="Q20" s="460">
        <f>'Kultura 2013'!H36</f>
        <v>1200739.46</v>
      </c>
      <c r="R20" s="1031">
        <f>'Kultura 2013'!I23</f>
        <v>-191016.05000000075</v>
      </c>
      <c r="S20" s="1032"/>
      <c r="T20" s="884">
        <f>ROUND(S20+R20+Q20,2)</f>
        <v>1009723.41</v>
      </c>
      <c r="W20" s="460">
        <f>N19</f>
        <v>1082528.87</v>
      </c>
      <c r="X20" s="1031">
        <f>O19</f>
        <v>-191016.05</v>
      </c>
      <c r="Y20" s="1032"/>
      <c r="Z20" s="884">
        <f>ROUND(Y20+X20+W20,2)</f>
        <v>891512.82</v>
      </c>
    </row>
    <row r="21" spans="1:26" ht="15">
      <c r="A21" s="101"/>
      <c r="B21" s="102"/>
      <c r="C21" s="102"/>
      <c r="D21" s="103"/>
      <c r="E21" s="103"/>
      <c r="F21" s="917"/>
      <c r="G21" s="918"/>
      <c r="H21" s="140"/>
      <c r="I21" s="1036"/>
      <c r="J21" s="141"/>
      <c r="K21" s="1022"/>
      <c r="L21" s="141"/>
      <c r="M21" s="1022"/>
      <c r="N21" s="1009"/>
      <c r="O21" s="142"/>
      <c r="P21" s="2"/>
      <c r="Q21" s="1049"/>
      <c r="R21" s="1050"/>
      <c r="S21" s="1051"/>
      <c r="T21" s="1052"/>
      <c r="W21" s="1049"/>
      <c r="X21" s="1050"/>
      <c r="Y21" s="1051"/>
      <c r="Z21" s="1052"/>
    </row>
    <row r="22" spans="1:26" s="51" customFormat="1" ht="15">
      <c r="A22" s="30" t="s">
        <v>17</v>
      </c>
      <c r="B22" s="31"/>
      <c r="C22" s="31"/>
      <c r="D22" s="852"/>
      <c r="E22" s="852"/>
      <c r="F22" s="892">
        <f>'Zdravotnictví 2013'!F19</f>
        <v>562931858.1999999</v>
      </c>
      <c r="G22" s="893">
        <f>'Zdravotnictví 2013'!G19</f>
        <v>564220290.54</v>
      </c>
      <c r="H22" s="894"/>
      <c r="I22" s="1039">
        <f>'Zdravotnictví 2013'!H19</f>
        <v>99230</v>
      </c>
      <c r="J22" s="895">
        <f>'Zdravotnictví 2013'!I19</f>
        <v>1189202.34</v>
      </c>
      <c r="K22" s="1023">
        <f>'Zdravotnictví 2013'!J19</f>
        <v>0</v>
      </c>
      <c r="L22" s="36">
        <f>K23</f>
        <v>1189202.34</v>
      </c>
      <c r="M22" s="1020">
        <v>48946</v>
      </c>
      <c r="N22" s="808">
        <v>1152737.54</v>
      </c>
      <c r="O22" s="889">
        <v>-12481.2</v>
      </c>
      <c r="P22" s="128"/>
      <c r="Q22" s="896">
        <v>5</v>
      </c>
      <c r="R22" s="897"/>
      <c r="S22" s="898"/>
      <c r="T22" s="907">
        <f>S22+R22+Q22</f>
        <v>5</v>
      </c>
      <c r="U22" s="297">
        <f>M22+N22+O22</f>
        <v>1189202.34</v>
      </c>
      <c r="V22" s="95">
        <f>G22-F22-I22</f>
        <v>1189202.3400000334</v>
      </c>
      <c r="W22" s="896">
        <v>4</v>
      </c>
      <c r="X22" s="897">
        <v>1</v>
      </c>
      <c r="Y22" s="898"/>
      <c r="Z22" s="907">
        <f>Y22+X22+W22</f>
        <v>5</v>
      </c>
    </row>
    <row r="23" spans="1:26" ht="15.75" thickBot="1">
      <c r="A23" s="52"/>
      <c r="B23" s="53"/>
      <c r="C23" s="53"/>
      <c r="D23" s="54"/>
      <c r="E23" s="54"/>
      <c r="F23" s="680"/>
      <c r="G23" s="681"/>
      <c r="H23" s="131"/>
      <c r="I23" s="1042"/>
      <c r="J23" s="122" t="s">
        <v>9</v>
      </c>
      <c r="K23" s="1021">
        <f>ROUND(J22+K22,2)</f>
        <v>1189202.34</v>
      </c>
      <c r="L23" s="1027"/>
      <c r="M23" s="1021"/>
      <c r="N23" s="1030" t="s">
        <v>9</v>
      </c>
      <c r="O23" s="792">
        <f>N22+O22</f>
        <v>1140256.34</v>
      </c>
      <c r="P23" s="2"/>
      <c r="Q23" s="1053">
        <f>J22</f>
        <v>1189202.34</v>
      </c>
      <c r="R23" s="1054"/>
      <c r="S23" s="1055"/>
      <c r="T23" s="1057">
        <f>ROUND(S23+R23+Q23,2)</f>
        <v>1189202.34</v>
      </c>
      <c r="W23" s="1053">
        <f>N22</f>
        <v>1152737.54</v>
      </c>
      <c r="X23" s="1054">
        <f>O22</f>
        <v>-12481.2</v>
      </c>
      <c r="Y23" s="1055"/>
      <c r="Z23" s="1057">
        <f>ROUND(Y23+X23+W23,2)</f>
        <v>1140256.34</v>
      </c>
    </row>
    <row r="24" spans="1:26" ht="15">
      <c r="A24" s="816"/>
      <c r="B24" s="817"/>
      <c r="C24" s="817"/>
      <c r="D24" s="43"/>
      <c r="E24" s="43"/>
      <c r="F24" s="892"/>
      <c r="G24" s="893"/>
      <c r="H24" s="796"/>
      <c r="I24" s="1040"/>
      <c r="J24" s="797"/>
      <c r="K24" s="1018"/>
      <c r="L24" s="797"/>
      <c r="M24" s="1018"/>
      <c r="N24" s="1007"/>
      <c r="O24" s="798"/>
      <c r="P24" s="2"/>
      <c r="Q24" s="895"/>
      <c r="R24" s="894"/>
      <c r="S24" s="1032"/>
      <c r="T24" s="983"/>
      <c r="W24" s="1061"/>
      <c r="X24" s="1062"/>
      <c r="Y24" s="1063"/>
      <c r="Z24" s="1064"/>
    </row>
    <row r="25" spans="1:26" ht="15">
      <c r="A25" s="30" t="s">
        <v>10</v>
      </c>
      <c r="B25" s="821"/>
      <c r="C25" s="31"/>
      <c r="D25" s="32"/>
      <c r="E25" s="32"/>
      <c r="F25" s="899">
        <v>672133959.51</v>
      </c>
      <c r="G25" s="900">
        <v>681575915.65</v>
      </c>
      <c r="H25" s="887"/>
      <c r="I25" s="1041">
        <v>7393570</v>
      </c>
      <c r="J25" s="888">
        <v>2048386.14</v>
      </c>
      <c r="K25" s="1016">
        <v>0</v>
      </c>
      <c r="L25" s="888">
        <f>K26</f>
        <v>2048386.14</v>
      </c>
      <c r="M25" s="1020">
        <v>0</v>
      </c>
      <c r="N25" s="808">
        <v>2048386.14</v>
      </c>
      <c r="O25" s="889">
        <v>0</v>
      </c>
      <c r="P25" s="128"/>
      <c r="Q25" s="885">
        <v>2</v>
      </c>
      <c r="R25" s="171"/>
      <c r="S25" s="169"/>
      <c r="T25" s="804">
        <f>S25+R25+Q25</f>
        <v>2</v>
      </c>
      <c r="U25" s="297">
        <f>M25+N25+O25</f>
        <v>2048386.14</v>
      </c>
      <c r="V25" s="95">
        <f>G25-F25-I25</f>
        <v>2048386.1399999857</v>
      </c>
      <c r="W25" s="885">
        <v>2</v>
      </c>
      <c r="X25" s="171">
        <v>0</v>
      </c>
      <c r="Y25" s="169"/>
      <c r="Z25" s="804">
        <f>Y25+X25+W25</f>
        <v>2</v>
      </c>
    </row>
    <row r="26" spans="1:26" ht="15.75" thickBot="1">
      <c r="A26" s="52"/>
      <c r="B26" s="53"/>
      <c r="C26" s="53"/>
      <c r="D26" s="54"/>
      <c r="E26" s="54"/>
      <c r="F26" s="910"/>
      <c r="G26" s="909"/>
      <c r="H26" s="800"/>
      <c r="I26" s="800"/>
      <c r="J26" s="791" t="s">
        <v>9</v>
      </c>
      <c r="K26" s="1017">
        <f>J25+K25</f>
        <v>2048386.14</v>
      </c>
      <c r="L26" s="1026"/>
      <c r="M26" s="1021"/>
      <c r="N26" s="1030" t="s">
        <v>9</v>
      </c>
      <c r="O26" s="792">
        <f>N25+O25</f>
        <v>2048386.14</v>
      </c>
      <c r="P26" s="2"/>
      <c r="Q26" s="1053">
        <f>J25</f>
        <v>2048386.14</v>
      </c>
      <c r="R26" s="1058"/>
      <c r="S26" s="1059"/>
      <c r="T26" s="1060">
        <f>S26+R26+Q26</f>
        <v>2048386.14</v>
      </c>
      <c r="V26" s="95"/>
      <c r="W26" s="1053">
        <f>N25</f>
        <v>2048386.14</v>
      </c>
      <c r="X26" s="1054">
        <f>O25</f>
        <v>0</v>
      </c>
      <c r="Y26" s="1059"/>
      <c r="Z26" s="1060">
        <f>Y26+X26+W26</f>
        <v>2048386.14</v>
      </c>
    </row>
    <row r="27" spans="1:26" ht="15">
      <c r="A27" s="41"/>
      <c r="B27" s="42"/>
      <c r="C27" s="42"/>
      <c r="D27" s="43"/>
      <c r="E27" s="43"/>
      <c r="F27" s="1043"/>
      <c r="G27" s="1044"/>
      <c r="H27" s="44"/>
      <c r="I27" s="108"/>
      <c r="J27" s="28"/>
      <c r="K27" s="1015"/>
      <c r="L27" s="28"/>
      <c r="M27" s="1015"/>
      <c r="N27" s="1006"/>
      <c r="O27" s="29"/>
      <c r="Q27" s="215"/>
      <c r="R27" s="214"/>
      <c r="S27" s="459"/>
      <c r="T27" s="216"/>
      <c r="W27" s="215"/>
      <c r="X27" s="214"/>
      <c r="Y27" s="459"/>
      <c r="Z27" s="216"/>
    </row>
    <row r="28" spans="1:26" ht="15">
      <c r="A28" s="76" t="s">
        <v>18</v>
      </c>
      <c r="B28" s="77"/>
      <c r="C28" s="77"/>
      <c r="D28" s="78"/>
      <c r="E28" s="78"/>
      <c r="F28" s="689">
        <f aca="true" t="shared" si="0" ref="F28:K28">F22+F16+F19+F25+F13</f>
        <v>5319399132.19</v>
      </c>
      <c r="G28" s="690">
        <f t="shared" si="0"/>
        <v>5359225065.84</v>
      </c>
      <c r="H28" s="692">
        <f t="shared" si="0"/>
        <v>0</v>
      </c>
      <c r="I28" s="693">
        <f t="shared" si="0"/>
        <v>10329060</v>
      </c>
      <c r="J28" s="692">
        <f t="shared" si="0"/>
        <v>32776210.509999998</v>
      </c>
      <c r="K28" s="1024">
        <f t="shared" si="0"/>
        <v>-3279336.860000001</v>
      </c>
      <c r="L28" s="692">
        <f>SUM(L13:L26)</f>
        <v>29496873.650000002</v>
      </c>
      <c r="M28" s="1010">
        <f>SUM(M13:M26)</f>
        <v>7102153.27</v>
      </c>
      <c r="N28" s="1010">
        <f>N13+N16+N19+N22+N25</f>
        <v>26141257.66</v>
      </c>
      <c r="O28" s="694">
        <f>O13+O16+O19+O22+O25</f>
        <v>-3746537.28</v>
      </c>
      <c r="Q28" s="168">
        <f>Q22+Q16+Q19+Q25+Q13</f>
        <v>143</v>
      </c>
      <c r="R28" s="171">
        <f aca="true" t="shared" si="1" ref="Q28:S29">R22+R16+R19+R25+R13</f>
        <v>15</v>
      </c>
      <c r="S28" s="169">
        <f t="shared" si="1"/>
        <v>8</v>
      </c>
      <c r="T28" s="170">
        <f>S28+R28+Q28</f>
        <v>166</v>
      </c>
      <c r="U28" s="297">
        <f>M28+N28+O28</f>
        <v>29496873.65</v>
      </c>
      <c r="V28" s="95">
        <f>G28-F28-I28</f>
        <v>29496873.650000572</v>
      </c>
      <c r="W28" s="168">
        <f>W22+W16+W19+W25+W13</f>
        <v>141</v>
      </c>
      <c r="X28" s="171">
        <f aca="true" t="shared" si="2" ref="W28:Y29">X22+X16+X19+X25+X13</f>
        <v>17</v>
      </c>
      <c r="Y28" s="169">
        <f t="shared" si="2"/>
        <v>8</v>
      </c>
      <c r="Z28" s="170">
        <f>Y28+X28+W28</f>
        <v>166</v>
      </c>
    </row>
    <row r="29" spans="1:27" ht="15.75" thickBot="1">
      <c r="A29" s="82"/>
      <c r="B29" s="83"/>
      <c r="C29" s="83"/>
      <c r="D29" s="84"/>
      <c r="E29" s="84"/>
      <c r="F29" s="85"/>
      <c r="G29" s="86"/>
      <c r="H29" s="87"/>
      <c r="I29" s="94"/>
      <c r="J29" s="73" t="s">
        <v>9</v>
      </c>
      <c r="K29" s="1025">
        <f>K23+K17+K20+K26+K14</f>
        <v>29496873.65</v>
      </c>
      <c r="L29" s="1028"/>
      <c r="M29" s="1025"/>
      <c r="N29" s="1033" t="s">
        <v>9</v>
      </c>
      <c r="O29" s="1034">
        <f>N28+O28</f>
        <v>22394720.38</v>
      </c>
      <c r="Q29" s="477">
        <f t="shared" si="1"/>
        <v>32776210.509999998</v>
      </c>
      <c r="R29" s="540">
        <f t="shared" si="1"/>
        <v>-3279336.860000001</v>
      </c>
      <c r="S29" s="478">
        <f t="shared" si="1"/>
        <v>0</v>
      </c>
      <c r="T29" s="479">
        <f>ROUND(S29+R29+Q29,2)</f>
        <v>29496873.65</v>
      </c>
      <c r="V29" s="95">
        <f>V22+V16+V19+V25+V13</f>
        <v>29496873.650000244</v>
      </c>
      <c r="W29" s="477">
        <f t="shared" si="2"/>
        <v>26141257.66</v>
      </c>
      <c r="X29" s="540">
        <f t="shared" si="2"/>
        <v>-3746537.28</v>
      </c>
      <c r="Y29" s="478">
        <f t="shared" si="2"/>
        <v>0</v>
      </c>
      <c r="Z29" s="479">
        <f>ROUND(Y29+X29+W29,2)</f>
        <v>22394720.38</v>
      </c>
      <c r="AA29" s="95">
        <f>Z26+Z23+Z20+Z17+Z14</f>
        <v>22394720.380000003</v>
      </c>
    </row>
    <row r="30" spans="1:15" ht="15.75" hidden="1" thickTop="1">
      <c r="A30" s="89"/>
      <c r="B30" s="89"/>
      <c r="C30" s="89"/>
      <c r="M30" s="9" t="s">
        <v>302</v>
      </c>
      <c r="N30" s="297">
        <f>N28+O28+M28</f>
        <v>29496873.65</v>
      </c>
      <c r="O30" s="95">
        <f>N30-L28</f>
        <v>0</v>
      </c>
    </row>
    <row r="31" spans="1:14" ht="15.75" thickTop="1">
      <c r="A31" s="89"/>
      <c r="B31" s="89"/>
      <c r="C31" s="89"/>
      <c r="N31" s="297"/>
    </row>
    <row r="32" spans="1:7" ht="15">
      <c r="A32" s="1094" t="s">
        <v>299</v>
      </c>
      <c r="B32" s="1094"/>
      <c r="C32" s="1094"/>
      <c r="F32" s="343">
        <f>B34+B36+B38</f>
        <v>166</v>
      </c>
      <c r="G32" s="167" t="s">
        <v>289</v>
      </c>
    </row>
    <row r="33" spans="1:24" s="51" customFormat="1" ht="14.25">
      <c r="A33" s="1045" t="s">
        <v>24</v>
      </c>
      <c r="B33" s="1045"/>
      <c r="C33" s="1046"/>
      <c r="D33" s="3"/>
      <c r="E33" s="3"/>
      <c r="Q33" s="1079"/>
      <c r="R33" s="1079"/>
      <c r="W33" s="1079"/>
      <c r="X33" s="1079"/>
    </row>
    <row r="34" spans="1:24" ht="15">
      <c r="A34" s="114"/>
      <c r="B34" s="905">
        <f>R28</f>
        <v>15</v>
      </c>
      <c r="C34" s="903" t="s">
        <v>35</v>
      </c>
      <c r="D34" s="8"/>
      <c r="E34" s="8"/>
      <c r="F34" s="51"/>
      <c r="G34" s="115"/>
      <c r="H34" s="51"/>
      <c r="I34" s="1080">
        <f>R29</f>
        <v>-3279336.860000001</v>
      </c>
      <c r="J34" s="1081"/>
      <c r="K34" s="1082"/>
      <c r="L34" s="1082"/>
      <c r="Q34" s="1077">
        <f>I34+I36</f>
        <v>29496873.65</v>
      </c>
      <c r="R34" s="1077"/>
      <c r="W34" s="1077"/>
      <c r="X34" s="1077"/>
    </row>
    <row r="35" spans="1:26" ht="14.25">
      <c r="A35" s="1045" t="s">
        <v>25</v>
      </c>
      <c r="B35" s="1045"/>
      <c r="C35" s="1046"/>
      <c r="D35" s="8"/>
      <c r="E35" s="8"/>
      <c r="F35" s="51"/>
      <c r="G35" s="115"/>
      <c r="H35" s="51"/>
      <c r="I35" s="51"/>
      <c r="J35" s="51"/>
      <c r="Q35" s="1077"/>
      <c r="R35" s="1077"/>
      <c r="S35" s="1077"/>
      <c r="T35" s="1077"/>
      <c r="W35" s="1077"/>
      <c r="X35" s="1077"/>
      <c r="Y35" s="1077"/>
      <c r="Z35" s="1077"/>
    </row>
    <row r="36" spans="1:24" ht="15">
      <c r="A36" s="116"/>
      <c r="B36" s="905">
        <f>Q28</f>
        <v>143</v>
      </c>
      <c r="C36" s="904" t="s">
        <v>36</v>
      </c>
      <c r="D36" s="51"/>
      <c r="E36" s="51"/>
      <c r="F36" s="51"/>
      <c r="G36" s="115"/>
      <c r="H36" s="51"/>
      <c r="I36" s="1080">
        <f>Q29</f>
        <v>32776210.509999998</v>
      </c>
      <c r="J36" s="1081"/>
      <c r="K36" s="1082"/>
      <c r="L36" s="1082"/>
      <c r="Q36" s="1077"/>
      <c r="R36" s="1077"/>
      <c r="W36" s="1077"/>
      <c r="X36" s="1077"/>
    </row>
    <row r="37" spans="1:24" s="614" customFormat="1" ht="14.25">
      <c r="A37" s="1045" t="s">
        <v>37</v>
      </c>
      <c r="B37" s="1045"/>
      <c r="C37" s="1046"/>
      <c r="Q37" s="1078"/>
      <c r="R37" s="1078"/>
      <c r="W37" s="1078"/>
      <c r="X37" s="1078"/>
    </row>
    <row r="38" spans="2:7" ht="12.75">
      <c r="B38" s="906">
        <f>S28</f>
        <v>8</v>
      </c>
      <c r="C38" s="51" t="s">
        <v>38</v>
      </c>
      <c r="G38" s="115"/>
    </row>
    <row r="39" spans="2:7" ht="12.75">
      <c r="B39" s="906"/>
      <c r="C39" s="51"/>
      <c r="G39" s="115"/>
    </row>
    <row r="40" spans="2:7" ht="12.75">
      <c r="B40" s="906"/>
      <c r="C40" s="51"/>
      <c r="G40" s="115"/>
    </row>
    <row r="41" spans="1:7" s="614" customFormat="1" ht="15">
      <c r="A41" s="1047" t="s">
        <v>300</v>
      </c>
      <c r="B41" s="1047"/>
      <c r="C41" s="1047"/>
      <c r="D41" s="1047"/>
      <c r="E41" s="1047"/>
      <c r="F41" s="1047"/>
      <c r="G41" s="1048"/>
    </row>
    <row r="42" spans="1:24" s="51" customFormat="1" ht="14.25">
      <c r="A42" s="1045" t="s">
        <v>24</v>
      </c>
      <c r="B42" s="1045"/>
      <c r="C42" s="1046"/>
      <c r="D42" s="3"/>
      <c r="E42" s="3"/>
      <c r="Q42" s="1079"/>
      <c r="R42" s="1079"/>
      <c r="W42" s="1079"/>
      <c r="X42" s="1079"/>
    </row>
    <row r="43" spans="1:24" ht="15">
      <c r="A43" s="114"/>
      <c r="B43" s="905">
        <f>X28</f>
        <v>17</v>
      </c>
      <c r="C43" s="903" t="s">
        <v>35</v>
      </c>
      <c r="D43" s="8"/>
      <c r="E43" s="8"/>
      <c r="F43" s="51"/>
      <c r="G43" s="115"/>
      <c r="H43" s="51"/>
      <c r="I43" s="1080">
        <f>X29</f>
        <v>-3746537.28</v>
      </c>
      <c r="J43" s="1081"/>
      <c r="K43" s="1082"/>
      <c r="L43" s="1082"/>
      <c r="Q43" s="1077">
        <f>I43+I45</f>
        <v>22394720.38</v>
      </c>
      <c r="R43" s="1077"/>
      <c r="W43" s="1077"/>
      <c r="X43" s="1077"/>
    </row>
    <row r="44" spans="1:26" ht="14.25">
      <c r="A44" s="1045" t="s">
        <v>25</v>
      </c>
      <c r="B44" s="1045"/>
      <c r="C44" s="1046"/>
      <c r="D44" s="8"/>
      <c r="E44" s="8"/>
      <c r="F44" s="51"/>
      <c r="G44" s="115"/>
      <c r="H44" s="51"/>
      <c r="I44" s="51"/>
      <c r="J44" s="51"/>
      <c r="Q44" s="1077"/>
      <c r="R44" s="1077"/>
      <c r="S44" s="1077"/>
      <c r="T44" s="1077"/>
      <c r="W44" s="1077"/>
      <c r="X44" s="1077"/>
      <c r="Y44" s="1077"/>
      <c r="Z44" s="1077"/>
    </row>
    <row r="45" spans="1:24" ht="15">
      <c r="A45" s="116"/>
      <c r="B45" s="905">
        <f>W28</f>
        <v>141</v>
      </c>
      <c r="C45" s="904" t="s">
        <v>36</v>
      </c>
      <c r="D45" s="51"/>
      <c r="E45" s="51"/>
      <c r="F45" s="51"/>
      <c r="G45" s="115"/>
      <c r="H45" s="51"/>
      <c r="I45" s="1080">
        <f>W29</f>
        <v>26141257.66</v>
      </c>
      <c r="J45" s="1081"/>
      <c r="K45" s="1082"/>
      <c r="L45" s="1082"/>
      <c r="Q45" s="1077"/>
      <c r="R45" s="1077"/>
      <c r="W45" s="1077"/>
      <c r="X45" s="1077"/>
    </row>
    <row r="46" spans="1:24" s="614" customFormat="1" ht="14.25">
      <c r="A46" s="1045" t="s">
        <v>37</v>
      </c>
      <c r="B46" s="1045"/>
      <c r="C46" s="1046"/>
      <c r="Q46" s="1078"/>
      <c r="R46" s="1078"/>
      <c r="W46" s="1078"/>
      <c r="X46" s="1078"/>
    </row>
    <row r="47" spans="2:7" ht="12.75">
      <c r="B47" s="906">
        <f>Y28</f>
        <v>8</v>
      </c>
      <c r="C47" s="51" t="s">
        <v>38</v>
      </c>
      <c r="G47" s="115"/>
    </row>
    <row r="48" spans="2:7" ht="12.75">
      <c r="B48" s="906"/>
      <c r="C48" s="51"/>
      <c r="G48" s="115"/>
    </row>
    <row r="49" spans="2:7" ht="12.75">
      <c r="B49" s="906"/>
      <c r="C49" s="51"/>
      <c r="G49" s="115"/>
    </row>
    <row r="50" spans="1:5" ht="15">
      <c r="A50" s="42"/>
      <c r="B50" s="42"/>
      <c r="C50" s="42"/>
      <c r="D50" s="42"/>
      <c r="E50" s="43"/>
    </row>
    <row r="51" spans="1:5" ht="15">
      <c r="A51" s="42"/>
      <c r="B51" s="42"/>
      <c r="C51" s="42"/>
      <c r="D51" s="42"/>
      <c r="E51" s="43"/>
    </row>
    <row r="52" spans="1:5" ht="15" hidden="1">
      <c r="A52" s="42"/>
      <c r="B52" s="42"/>
      <c r="C52" s="42"/>
      <c r="D52" s="43"/>
      <c r="E52" s="43"/>
    </row>
    <row r="53" spans="1:20" ht="12.75" hidden="1">
      <c r="A53" s="1076" t="s">
        <v>294</v>
      </c>
      <c r="B53" s="1076"/>
      <c r="C53" s="1076"/>
      <c r="D53" s="1076"/>
      <c r="E53" s="1076"/>
      <c r="F53" s="1076"/>
      <c r="G53" s="1076"/>
      <c r="H53" s="1076"/>
      <c r="I53" s="1076"/>
      <c r="J53" s="1076"/>
      <c r="K53" s="1076"/>
      <c r="L53" s="1076"/>
      <c r="M53" s="1076"/>
      <c r="N53" s="1076"/>
      <c r="O53" s="1076"/>
      <c r="P53" s="1076"/>
      <c r="Q53" s="1076"/>
      <c r="R53" s="1076"/>
      <c r="S53" s="1076"/>
      <c r="T53" s="1076"/>
    </row>
    <row r="54" spans="1:20" ht="12.75" hidden="1">
      <c r="A54" s="1076"/>
      <c r="B54" s="1076"/>
      <c r="C54" s="1076"/>
      <c r="D54" s="1076"/>
      <c r="E54" s="1076"/>
      <c r="F54" s="1076"/>
      <c r="G54" s="1076"/>
      <c r="H54" s="1076"/>
      <c r="I54" s="1076"/>
      <c r="J54" s="1076"/>
      <c r="K54" s="1076"/>
      <c r="L54" s="1076"/>
      <c r="M54" s="1076"/>
      <c r="N54" s="1076"/>
      <c r="O54" s="1076"/>
      <c r="P54" s="1076"/>
      <c r="Q54" s="1076"/>
      <c r="R54" s="1076"/>
      <c r="S54" s="1076"/>
      <c r="T54" s="1076"/>
    </row>
    <row r="55" spans="1:20" ht="12.75" hidden="1">
      <c r="A55" s="1076"/>
      <c r="B55" s="1076"/>
      <c r="C55" s="1076"/>
      <c r="D55" s="1076"/>
      <c r="E55" s="1076"/>
      <c r="F55" s="1076"/>
      <c r="G55" s="1076"/>
      <c r="H55" s="1076"/>
      <c r="I55" s="1076"/>
      <c r="J55" s="1076"/>
      <c r="K55" s="1076"/>
      <c r="L55" s="1076"/>
      <c r="M55" s="1076"/>
      <c r="N55" s="1076"/>
      <c r="O55" s="1076"/>
      <c r="P55" s="1076"/>
      <c r="Q55" s="1076"/>
      <c r="R55" s="1076"/>
      <c r="S55" s="1076"/>
      <c r="T55" s="1076"/>
    </row>
    <row r="56" spans="1:20" ht="12.75" hidden="1">
      <c r="A56" s="1076"/>
      <c r="B56" s="1076"/>
      <c r="C56" s="1076"/>
      <c r="D56" s="1076"/>
      <c r="E56" s="1076"/>
      <c r="F56" s="1076"/>
      <c r="G56" s="1076"/>
      <c r="H56" s="1076"/>
      <c r="I56" s="1076"/>
      <c r="J56" s="1076"/>
      <c r="K56" s="1076"/>
      <c r="L56" s="1076"/>
      <c r="M56" s="1076"/>
      <c r="N56" s="1076"/>
      <c r="O56" s="1076"/>
      <c r="P56" s="1076"/>
      <c r="Q56" s="1076"/>
      <c r="R56" s="1076"/>
      <c r="S56" s="1076"/>
      <c r="T56" s="1076"/>
    </row>
    <row r="57" spans="1:3" ht="15" hidden="1">
      <c r="A57" s="89"/>
      <c r="B57" s="89"/>
      <c r="C57" s="89"/>
    </row>
    <row r="58" spans="1:20" ht="8.25" customHeight="1" hidden="1">
      <c r="A58" s="1075" t="s">
        <v>295</v>
      </c>
      <c r="B58" s="1075"/>
      <c r="C58" s="1075"/>
      <c r="D58" s="1075"/>
      <c r="E58" s="1075"/>
      <c r="F58" s="1075"/>
      <c r="G58" s="1075"/>
      <c r="H58" s="1075"/>
      <c r="I58" s="1075"/>
      <c r="J58" s="1075"/>
      <c r="K58" s="1075"/>
      <c r="L58" s="1075"/>
      <c r="M58" s="1075"/>
      <c r="N58" s="1075"/>
      <c r="O58" s="1075"/>
      <c r="P58" s="1075"/>
      <c r="Q58" s="1075"/>
      <c r="R58" s="1075"/>
      <c r="S58" s="1075"/>
      <c r="T58" s="1075"/>
    </row>
    <row r="59" spans="1:20" ht="17.25" customHeight="1" hidden="1">
      <c r="A59" s="1075"/>
      <c r="B59" s="1075"/>
      <c r="C59" s="1075"/>
      <c r="D59" s="1075"/>
      <c r="E59" s="1075"/>
      <c r="F59" s="1075"/>
      <c r="G59" s="1075"/>
      <c r="H59" s="1075"/>
      <c r="I59" s="1075"/>
      <c r="J59" s="1075"/>
      <c r="K59" s="1075"/>
      <c r="L59" s="1075"/>
      <c r="M59" s="1075"/>
      <c r="N59" s="1075"/>
      <c r="O59" s="1075"/>
      <c r="P59" s="1075"/>
      <c r="Q59" s="1075"/>
      <c r="R59" s="1075"/>
      <c r="S59" s="1075"/>
      <c r="T59" s="1075"/>
    </row>
    <row r="60" spans="1:20" ht="12.75" hidden="1">
      <c r="A60" s="1075"/>
      <c r="B60" s="1075"/>
      <c r="C60" s="1075"/>
      <c r="D60" s="1075"/>
      <c r="E60" s="1075"/>
      <c r="F60" s="1075"/>
      <c r="G60" s="1075"/>
      <c r="H60" s="1075"/>
      <c r="I60" s="1075"/>
      <c r="J60" s="1075"/>
      <c r="K60" s="1075"/>
      <c r="L60" s="1075"/>
      <c r="M60" s="1075"/>
      <c r="N60" s="1075"/>
      <c r="O60" s="1075"/>
      <c r="P60" s="1075"/>
      <c r="Q60" s="1075"/>
      <c r="R60" s="1075"/>
      <c r="S60" s="1075"/>
      <c r="T60" s="1075"/>
    </row>
    <row r="61" spans="1:3" ht="15" hidden="1">
      <c r="A61" s="89"/>
      <c r="B61" s="89"/>
      <c r="C61" s="89"/>
    </row>
    <row r="62" spans="1:3" ht="15" hidden="1">
      <c r="A62" s="89"/>
      <c r="B62" s="89"/>
      <c r="C62" s="89"/>
    </row>
    <row r="63" spans="1:3" ht="15" hidden="1">
      <c r="A63" s="89"/>
      <c r="B63" s="89"/>
      <c r="C63" s="89"/>
    </row>
    <row r="64" spans="1:3" ht="15" hidden="1">
      <c r="A64" s="89"/>
      <c r="B64" s="89"/>
      <c r="C64" s="89"/>
    </row>
    <row r="65" spans="1:3" ht="15" hidden="1">
      <c r="A65" s="89"/>
      <c r="B65" s="89"/>
      <c r="C65" s="89"/>
    </row>
    <row r="66" spans="1:3" ht="15" hidden="1">
      <c r="A66" s="89"/>
      <c r="B66" s="89"/>
      <c r="C66" s="89"/>
    </row>
    <row r="67" spans="1:3" ht="15" hidden="1">
      <c r="A67" s="89"/>
      <c r="B67" s="89"/>
      <c r="C67" s="89"/>
    </row>
    <row r="68" spans="1:3" ht="15">
      <c r="A68" s="89"/>
      <c r="B68" s="89"/>
      <c r="C68" s="89"/>
    </row>
    <row r="69" spans="1:3" ht="15">
      <c r="A69" s="89"/>
      <c r="B69" s="89"/>
      <c r="C69" s="89"/>
    </row>
    <row r="70" spans="1:3" ht="15">
      <c r="A70" s="89"/>
      <c r="B70" s="89"/>
      <c r="C70" s="89"/>
    </row>
    <row r="71" spans="1:3" ht="15">
      <c r="A71" s="89"/>
      <c r="B71" s="89"/>
      <c r="C71" s="89"/>
    </row>
    <row r="72" spans="1:3" ht="15">
      <c r="A72" s="89"/>
      <c r="B72" s="89"/>
      <c r="C72" s="89"/>
    </row>
    <row r="73" spans="1:3" ht="15">
      <c r="A73" s="89"/>
      <c r="B73" s="89"/>
      <c r="C73" s="89"/>
    </row>
    <row r="74" spans="1:3" ht="15">
      <c r="A74" s="89"/>
      <c r="B74" s="89"/>
      <c r="C74" s="89"/>
    </row>
    <row r="75" spans="1:3" ht="15">
      <c r="A75" s="89"/>
      <c r="B75" s="89"/>
      <c r="C75" s="89"/>
    </row>
    <row r="76" spans="1:3" ht="15">
      <c r="A76" s="89"/>
      <c r="B76" s="89"/>
      <c r="C76" s="89"/>
    </row>
    <row r="77" spans="1:3" ht="15">
      <c r="A77" s="89"/>
      <c r="B77" s="89"/>
      <c r="C77" s="89"/>
    </row>
    <row r="78" spans="1:3" ht="15">
      <c r="A78" s="89"/>
      <c r="B78" s="89"/>
      <c r="C78" s="89"/>
    </row>
    <row r="79" spans="1:3" ht="15">
      <c r="A79" s="89"/>
      <c r="B79" s="89"/>
      <c r="C79" s="89"/>
    </row>
    <row r="80" spans="1:3" ht="15">
      <c r="A80" s="89"/>
      <c r="B80" s="89"/>
      <c r="C80" s="89"/>
    </row>
    <row r="81" spans="1:3" ht="15">
      <c r="A81" s="89"/>
      <c r="B81" s="89"/>
      <c r="C81" s="89"/>
    </row>
    <row r="82" spans="1:3" ht="15">
      <c r="A82" s="89"/>
      <c r="B82" s="89"/>
      <c r="C82" s="89"/>
    </row>
    <row r="83" spans="1:3" ht="15">
      <c r="A83" s="89"/>
      <c r="B83" s="89"/>
      <c r="C83" s="89"/>
    </row>
    <row r="84" spans="1:3" ht="15">
      <c r="A84" s="89"/>
      <c r="B84" s="89"/>
      <c r="C84" s="89"/>
    </row>
    <row r="85" spans="1:3" ht="15">
      <c r="A85" s="89"/>
      <c r="B85" s="89"/>
      <c r="C85" s="89"/>
    </row>
    <row r="86" spans="1:3" ht="15">
      <c r="A86" s="89"/>
      <c r="B86" s="89"/>
      <c r="C86" s="89"/>
    </row>
    <row r="87" spans="1:3" ht="15">
      <c r="A87" s="89"/>
      <c r="B87" s="89"/>
      <c r="C87" s="89"/>
    </row>
    <row r="88" spans="1:3" ht="15">
      <c r="A88" s="89"/>
      <c r="B88" s="89"/>
      <c r="C88" s="89"/>
    </row>
    <row r="89" spans="1:3" ht="15">
      <c r="A89" s="89"/>
      <c r="B89" s="89"/>
      <c r="C89" s="89"/>
    </row>
    <row r="90" spans="1:3" ht="15">
      <c r="A90" s="89"/>
      <c r="B90" s="89"/>
      <c r="C90" s="89"/>
    </row>
    <row r="91" spans="1:3" ht="15">
      <c r="A91" s="89"/>
      <c r="B91" s="89"/>
      <c r="C91" s="89"/>
    </row>
    <row r="92" spans="1:3" ht="15">
      <c r="A92" s="89"/>
      <c r="B92" s="89"/>
      <c r="C92" s="89"/>
    </row>
    <row r="93" spans="1:3" ht="15">
      <c r="A93" s="89"/>
      <c r="B93" s="89"/>
      <c r="C93" s="89"/>
    </row>
    <row r="94" spans="1:3" ht="15">
      <c r="A94" s="89"/>
      <c r="B94" s="89"/>
      <c r="C94" s="89"/>
    </row>
    <row r="95" spans="1:3" ht="15">
      <c r="A95" s="89"/>
      <c r="B95" s="89"/>
      <c r="C95" s="89"/>
    </row>
    <row r="96" spans="1:3" ht="15">
      <c r="A96" s="89"/>
      <c r="B96" s="89"/>
      <c r="C96" s="89"/>
    </row>
    <row r="97" spans="1:3" ht="15">
      <c r="A97" s="89"/>
      <c r="B97" s="89"/>
      <c r="C97" s="89"/>
    </row>
    <row r="98" spans="1:3" ht="15">
      <c r="A98" s="89"/>
      <c r="B98" s="89"/>
      <c r="C98" s="89"/>
    </row>
    <row r="99" spans="1:3" ht="15">
      <c r="A99" s="89"/>
      <c r="B99" s="89"/>
      <c r="C99" s="89"/>
    </row>
    <row r="100" spans="1:3" ht="15">
      <c r="A100" s="89"/>
      <c r="B100" s="89"/>
      <c r="C100" s="89"/>
    </row>
    <row r="101" spans="1:3" ht="15">
      <c r="A101" s="89"/>
      <c r="B101" s="89"/>
      <c r="C101" s="89"/>
    </row>
    <row r="102" spans="1:3" ht="15">
      <c r="A102" s="89"/>
      <c r="B102" s="89"/>
      <c r="C102" s="89"/>
    </row>
    <row r="103" spans="1:3" ht="15">
      <c r="A103" s="89"/>
      <c r="B103" s="89"/>
      <c r="C103" s="89"/>
    </row>
    <row r="104" spans="1:3" ht="15">
      <c r="A104" s="89"/>
      <c r="B104" s="89"/>
      <c r="C104" s="89"/>
    </row>
    <row r="105" spans="1:3" ht="15">
      <c r="A105" s="89"/>
      <c r="B105" s="89"/>
      <c r="C105" s="89"/>
    </row>
    <row r="106" spans="1:3" ht="15">
      <c r="A106" s="89"/>
      <c r="B106" s="89"/>
      <c r="C106" s="89"/>
    </row>
    <row r="107" spans="1:3" ht="15">
      <c r="A107" s="89"/>
      <c r="B107" s="89"/>
      <c r="C107" s="89"/>
    </row>
    <row r="108" spans="1:3" ht="15">
      <c r="A108" s="89"/>
      <c r="B108" s="89"/>
      <c r="C108" s="89"/>
    </row>
    <row r="109" spans="1:3" ht="15">
      <c r="A109" s="89"/>
      <c r="B109" s="89"/>
      <c r="C109" s="89"/>
    </row>
    <row r="110" spans="1:3" ht="15">
      <c r="A110" s="89"/>
      <c r="B110" s="89"/>
      <c r="C110" s="89"/>
    </row>
    <row r="111" spans="1:3" ht="15">
      <c r="A111" s="89"/>
      <c r="B111" s="89"/>
      <c r="C111" s="89"/>
    </row>
    <row r="112" spans="1:3" ht="15">
      <c r="A112" s="89"/>
      <c r="B112" s="89"/>
      <c r="C112" s="89"/>
    </row>
    <row r="113" spans="1:3" ht="15">
      <c r="A113" s="89"/>
      <c r="B113" s="89"/>
      <c r="C113" s="89"/>
    </row>
    <row r="114" spans="1:3" ht="15">
      <c r="A114" s="89"/>
      <c r="B114" s="89"/>
      <c r="C114" s="89"/>
    </row>
    <row r="115" spans="1:3" ht="15">
      <c r="A115" s="89"/>
      <c r="B115" s="89"/>
      <c r="C115" s="89"/>
    </row>
    <row r="116" spans="1:3" ht="15">
      <c r="A116" s="89"/>
      <c r="B116" s="89"/>
      <c r="C116" s="89"/>
    </row>
    <row r="117" spans="1:3" ht="15">
      <c r="A117" s="89"/>
      <c r="B117" s="89"/>
      <c r="C117" s="89"/>
    </row>
    <row r="118" spans="1:3" ht="15">
      <c r="A118" s="89"/>
      <c r="B118" s="89"/>
      <c r="C118" s="89"/>
    </row>
    <row r="119" spans="1:3" ht="15">
      <c r="A119" s="89"/>
      <c r="B119" s="89"/>
      <c r="C119" s="89"/>
    </row>
    <row r="120" spans="1:3" ht="15">
      <c r="A120" s="89"/>
      <c r="B120" s="89"/>
      <c r="C120" s="89"/>
    </row>
    <row r="121" spans="1:3" ht="15">
      <c r="A121" s="89"/>
      <c r="B121" s="89"/>
      <c r="C121" s="89"/>
    </row>
    <row r="122" spans="1:3" ht="15">
      <c r="A122" s="89"/>
      <c r="B122" s="89"/>
      <c r="C122" s="89"/>
    </row>
    <row r="123" spans="1:3" ht="15">
      <c r="A123" s="89"/>
      <c r="B123" s="89"/>
      <c r="C123" s="89"/>
    </row>
    <row r="124" spans="1:3" ht="15">
      <c r="A124" s="89"/>
      <c r="B124" s="89"/>
      <c r="C124" s="89"/>
    </row>
    <row r="125" spans="1:3" ht="15">
      <c r="A125" s="89"/>
      <c r="B125" s="89"/>
      <c r="C125" s="89"/>
    </row>
    <row r="126" spans="1:3" ht="15">
      <c r="A126" s="89"/>
      <c r="B126" s="89"/>
      <c r="C126" s="89"/>
    </row>
    <row r="127" spans="1:3" ht="15">
      <c r="A127" s="89"/>
      <c r="B127" s="89"/>
      <c r="C127" s="89"/>
    </row>
    <row r="128" spans="1:3" ht="15">
      <c r="A128" s="89"/>
      <c r="B128" s="89"/>
      <c r="C128" s="89"/>
    </row>
    <row r="129" spans="1:3" ht="15">
      <c r="A129" s="89"/>
      <c r="B129" s="89"/>
      <c r="C129" s="89"/>
    </row>
    <row r="130" spans="1:3" ht="15">
      <c r="A130" s="89"/>
      <c r="B130" s="89"/>
      <c r="C130" s="89"/>
    </row>
    <row r="131" spans="1:3" ht="15">
      <c r="A131" s="89"/>
      <c r="B131" s="89"/>
      <c r="C131" s="89"/>
    </row>
    <row r="132" spans="1:3" ht="15">
      <c r="A132" s="89"/>
      <c r="B132" s="89"/>
      <c r="C132" s="89"/>
    </row>
    <row r="133" spans="1:3" ht="15">
      <c r="A133" s="89"/>
      <c r="B133" s="89"/>
      <c r="C133" s="89"/>
    </row>
    <row r="134" spans="1:3" ht="15">
      <c r="A134" s="89"/>
      <c r="B134" s="89"/>
      <c r="C134" s="89"/>
    </row>
    <row r="135" spans="1:3" ht="15">
      <c r="A135" s="89"/>
      <c r="B135" s="89"/>
      <c r="C135" s="89"/>
    </row>
    <row r="136" spans="1:3" ht="15">
      <c r="A136" s="89"/>
      <c r="B136" s="89"/>
      <c r="C136" s="89"/>
    </row>
    <row r="137" spans="1:3" ht="15">
      <c r="A137" s="89"/>
      <c r="B137" s="89"/>
      <c r="C137" s="89"/>
    </row>
    <row r="138" spans="1:3" ht="15">
      <c r="A138" s="89"/>
      <c r="B138" s="89"/>
      <c r="C138" s="89"/>
    </row>
    <row r="139" spans="1:3" ht="15">
      <c r="A139" s="89"/>
      <c r="B139" s="89"/>
      <c r="C139" s="89"/>
    </row>
    <row r="140" spans="1:3" ht="15">
      <c r="A140" s="89"/>
      <c r="B140" s="89"/>
      <c r="C140" s="89"/>
    </row>
    <row r="141" spans="1:3" ht="15">
      <c r="A141" s="89"/>
      <c r="B141" s="89"/>
      <c r="C141" s="89"/>
    </row>
    <row r="142" spans="1:3" ht="15">
      <c r="A142" s="89"/>
      <c r="B142" s="89"/>
      <c r="C142" s="89"/>
    </row>
    <row r="143" spans="1:3" ht="15">
      <c r="A143" s="89"/>
      <c r="B143" s="89"/>
      <c r="C143" s="89"/>
    </row>
    <row r="144" spans="1:3" ht="15">
      <c r="A144" s="89"/>
      <c r="B144" s="89"/>
      <c r="C144" s="89"/>
    </row>
    <row r="145" spans="1:3" ht="15">
      <c r="A145" s="89"/>
      <c r="B145" s="89"/>
      <c r="C145" s="89"/>
    </row>
    <row r="146" spans="1:3" ht="15">
      <c r="A146" s="89"/>
      <c r="B146" s="89"/>
      <c r="C146" s="89"/>
    </row>
    <row r="147" spans="1:3" ht="15">
      <c r="A147" s="89"/>
      <c r="B147" s="89"/>
      <c r="C147" s="89"/>
    </row>
    <row r="148" spans="1:3" ht="15">
      <c r="A148" s="89"/>
      <c r="B148" s="89"/>
      <c r="C148" s="89"/>
    </row>
    <row r="149" spans="1:3" ht="15">
      <c r="A149" s="89"/>
      <c r="B149" s="89"/>
      <c r="C149" s="89"/>
    </row>
    <row r="150" spans="1:3" ht="15">
      <c r="A150" s="89"/>
      <c r="B150" s="89"/>
      <c r="C150" s="89"/>
    </row>
    <row r="151" spans="1:3" ht="15">
      <c r="A151" s="89"/>
      <c r="B151" s="89"/>
      <c r="C151" s="89"/>
    </row>
    <row r="152" spans="1:3" ht="15">
      <c r="A152" s="89"/>
      <c r="B152" s="89"/>
      <c r="C152" s="89"/>
    </row>
    <row r="153" spans="1:3" ht="15">
      <c r="A153" s="89"/>
      <c r="B153" s="89"/>
      <c r="C153" s="89"/>
    </row>
    <row r="154" spans="1:3" ht="15">
      <c r="A154" s="89"/>
      <c r="B154" s="89"/>
      <c r="C154" s="89"/>
    </row>
    <row r="155" spans="1:3" ht="15">
      <c r="A155" s="89"/>
      <c r="B155" s="89"/>
      <c r="C155" s="89"/>
    </row>
    <row r="156" spans="1:3" ht="15">
      <c r="A156" s="89"/>
      <c r="B156" s="89"/>
      <c r="C156" s="89"/>
    </row>
    <row r="157" spans="1:3" ht="15">
      <c r="A157" s="89"/>
      <c r="B157" s="89"/>
      <c r="C157" s="89"/>
    </row>
    <row r="158" spans="1:3" ht="15">
      <c r="A158" s="89"/>
      <c r="B158" s="89"/>
      <c r="C158" s="89"/>
    </row>
    <row r="159" spans="1:3" ht="15">
      <c r="A159" s="89"/>
      <c r="B159" s="89"/>
      <c r="C159" s="89"/>
    </row>
    <row r="160" spans="1:3" ht="15">
      <c r="A160" s="89"/>
      <c r="B160" s="89"/>
      <c r="C160" s="89"/>
    </row>
    <row r="161" spans="1:3" ht="15">
      <c r="A161" s="89"/>
      <c r="B161" s="89"/>
      <c r="C161" s="89"/>
    </row>
    <row r="162" spans="1:3" ht="15">
      <c r="A162" s="89"/>
      <c r="B162" s="89"/>
      <c r="C162" s="89"/>
    </row>
    <row r="163" spans="1:3" ht="15">
      <c r="A163" s="89"/>
      <c r="B163" s="89"/>
      <c r="C163" s="89"/>
    </row>
    <row r="164" spans="1:3" ht="15">
      <c r="A164" s="89"/>
      <c r="B164" s="89"/>
      <c r="C164" s="89"/>
    </row>
    <row r="165" spans="1:3" ht="15">
      <c r="A165" s="89"/>
      <c r="B165" s="89"/>
      <c r="C165" s="89"/>
    </row>
    <row r="166" spans="1:3" ht="15">
      <c r="A166" s="89"/>
      <c r="B166" s="89"/>
      <c r="C166" s="89"/>
    </row>
    <row r="167" spans="1:3" ht="15">
      <c r="A167" s="89"/>
      <c r="B167" s="89"/>
      <c r="C167" s="89"/>
    </row>
    <row r="168" spans="1:3" ht="15">
      <c r="A168" s="89"/>
      <c r="B168" s="89"/>
      <c r="C168" s="89"/>
    </row>
    <row r="169" spans="1:3" ht="15">
      <c r="A169" s="89"/>
      <c r="B169" s="89"/>
      <c r="C169" s="89"/>
    </row>
    <row r="170" spans="1:3" ht="15">
      <c r="A170" s="89"/>
      <c r="B170" s="89"/>
      <c r="C170" s="89"/>
    </row>
    <row r="171" spans="1:3" ht="15">
      <c r="A171" s="89"/>
      <c r="B171" s="89"/>
      <c r="C171" s="89"/>
    </row>
    <row r="172" spans="1:3" ht="15">
      <c r="A172" s="89"/>
      <c r="B172" s="89"/>
      <c r="C172" s="89"/>
    </row>
    <row r="173" spans="1:3" ht="15">
      <c r="A173" s="89"/>
      <c r="B173" s="89"/>
      <c r="C173" s="89"/>
    </row>
    <row r="174" spans="1:3" ht="15">
      <c r="A174" s="89"/>
      <c r="B174" s="89"/>
      <c r="C174" s="89"/>
    </row>
    <row r="175" spans="1:3" ht="15">
      <c r="A175" s="89"/>
      <c r="B175" s="89"/>
      <c r="C175" s="89"/>
    </row>
    <row r="176" spans="1:3" ht="15">
      <c r="A176" s="89"/>
      <c r="B176" s="89"/>
      <c r="C176" s="89"/>
    </row>
    <row r="177" spans="1:3" ht="15">
      <c r="A177" s="89"/>
      <c r="B177" s="89"/>
      <c r="C177" s="89"/>
    </row>
    <row r="178" spans="1:3" ht="15">
      <c r="A178" s="89"/>
      <c r="B178" s="89"/>
      <c r="C178" s="89"/>
    </row>
    <row r="179" spans="1:3" ht="15">
      <c r="A179" s="89"/>
      <c r="B179" s="89"/>
      <c r="C179" s="89"/>
    </row>
    <row r="180" spans="1:3" ht="15">
      <c r="A180" s="89"/>
      <c r="B180" s="89"/>
      <c r="C180" s="89"/>
    </row>
    <row r="181" spans="1:3" ht="15">
      <c r="A181" s="89"/>
      <c r="B181" s="89"/>
      <c r="C181" s="89"/>
    </row>
    <row r="182" spans="1:3" ht="15">
      <c r="A182" s="89"/>
      <c r="B182" s="89"/>
      <c r="C182" s="89"/>
    </row>
    <row r="183" spans="1:3" ht="15">
      <c r="A183" s="89"/>
      <c r="B183" s="89"/>
      <c r="C183" s="89"/>
    </row>
    <row r="184" spans="1:3" ht="15">
      <c r="A184" s="89"/>
      <c r="B184" s="89"/>
      <c r="C184" s="89"/>
    </row>
    <row r="185" spans="1:3" ht="15">
      <c r="A185" s="89"/>
      <c r="B185" s="89"/>
      <c r="C185" s="89"/>
    </row>
    <row r="186" spans="1:3" ht="15">
      <c r="A186" s="89"/>
      <c r="B186" s="89"/>
      <c r="C186" s="89"/>
    </row>
    <row r="187" spans="1:3" ht="15">
      <c r="A187" s="89"/>
      <c r="B187" s="89"/>
      <c r="C187" s="89"/>
    </row>
    <row r="188" spans="1:3" ht="15">
      <c r="A188" s="89"/>
      <c r="B188" s="89"/>
      <c r="C188" s="89"/>
    </row>
    <row r="189" spans="1:3" ht="15">
      <c r="A189" s="89"/>
      <c r="B189" s="89"/>
      <c r="C189" s="89"/>
    </row>
    <row r="190" spans="1:3" ht="15">
      <c r="A190" s="89"/>
      <c r="B190" s="89"/>
      <c r="C190" s="89"/>
    </row>
    <row r="191" spans="1:3" ht="15">
      <c r="A191" s="89"/>
      <c r="B191" s="89"/>
      <c r="C191" s="89"/>
    </row>
    <row r="192" spans="1:3" ht="15">
      <c r="A192" s="89"/>
      <c r="B192" s="89"/>
      <c r="C192" s="89"/>
    </row>
    <row r="193" spans="1:3" ht="15">
      <c r="A193" s="89"/>
      <c r="B193" s="89"/>
      <c r="C193" s="89"/>
    </row>
    <row r="194" spans="1:3" ht="15">
      <c r="A194" s="89"/>
      <c r="B194" s="89"/>
      <c r="C194" s="89"/>
    </row>
    <row r="195" spans="1:3" ht="15">
      <c r="A195" s="89"/>
      <c r="B195" s="89"/>
      <c r="C195" s="89"/>
    </row>
    <row r="196" spans="1:3" ht="15">
      <c r="A196" s="89"/>
      <c r="B196" s="89"/>
      <c r="C196" s="89"/>
    </row>
    <row r="197" spans="1:3" ht="15">
      <c r="A197" s="89"/>
      <c r="B197" s="89"/>
      <c r="C197" s="89"/>
    </row>
    <row r="198" spans="1:3" ht="15">
      <c r="A198" s="89"/>
      <c r="B198" s="89"/>
      <c r="C198" s="89"/>
    </row>
    <row r="199" spans="1:3" ht="15">
      <c r="A199" s="89"/>
      <c r="B199" s="89"/>
      <c r="C199" s="89"/>
    </row>
    <row r="200" spans="1:3" ht="15">
      <c r="A200" s="89"/>
      <c r="B200" s="89"/>
      <c r="C200" s="89"/>
    </row>
    <row r="201" spans="1:3" ht="15">
      <c r="A201" s="89"/>
      <c r="B201" s="89"/>
      <c r="C201" s="89"/>
    </row>
    <row r="202" spans="1:3" ht="15">
      <c r="A202" s="89"/>
      <c r="B202" s="89"/>
      <c r="C202" s="89"/>
    </row>
    <row r="203" spans="1:3" ht="15">
      <c r="A203" s="89"/>
      <c r="B203" s="89"/>
      <c r="C203" s="89"/>
    </row>
    <row r="204" spans="1:3" ht="15">
      <c r="A204" s="89"/>
      <c r="B204" s="89"/>
      <c r="C204" s="89"/>
    </row>
    <row r="205" spans="1:3" ht="15">
      <c r="A205" s="89"/>
      <c r="B205" s="89"/>
      <c r="C205" s="89"/>
    </row>
    <row r="206" spans="1:3" ht="15">
      <c r="A206" s="89"/>
      <c r="B206" s="89"/>
      <c r="C206" s="89"/>
    </row>
    <row r="207" spans="1:3" ht="15">
      <c r="A207" s="89"/>
      <c r="B207" s="89"/>
      <c r="C207" s="89"/>
    </row>
    <row r="208" spans="1:3" ht="15">
      <c r="A208" s="89"/>
      <c r="B208" s="89"/>
      <c r="C208" s="89"/>
    </row>
    <row r="209" spans="1:3" ht="15">
      <c r="A209" s="89"/>
      <c r="B209" s="89"/>
      <c r="C209" s="89"/>
    </row>
    <row r="210" spans="1:3" ht="15">
      <c r="A210" s="89"/>
      <c r="B210" s="89"/>
      <c r="C210" s="89"/>
    </row>
    <row r="211" spans="1:3" ht="15">
      <c r="A211" s="89"/>
      <c r="B211" s="89"/>
      <c r="C211" s="89"/>
    </row>
    <row r="212" spans="1:3" ht="15">
      <c r="A212" s="89"/>
      <c r="B212" s="89"/>
      <c r="C212" s="89"/>
    </row>
    <row r="213" spans="1:3" ht="15">
      <c r="A213" s="89"/>
      <c r="B213" s="89"/>
      <c r="C213" s="89"/>
    </row>
    <row r="214" spans="1:3" ht="15">
      <c r="A214" s="89"/>
      <c r="B214" s="89"/>
      <c r="C214" s="89"/>
    </row>
    <row r="215" spans="1:3" ht="15">
      <c r="A215" s="89"/>
      <c r="B215" s="89"/>
      <c r="C215" s="89"/>
    </row>
    <row r="216" spans="1:3" ht="15">
      <c r="A216" s="89"/>
      <c r="B216" s="89"/>
      <c r="C216" s="89"/>
    </row>
    <row r="217" spans="1:3" ht="15">
      <c r="A217" s="89"/>
      <c r="B217" s="89"/>
      <c r="C217" s="89"/>
    </row>
    <row r="218" spans="1:3" ht="15">
      <c r="A218" s="89"/>
      <c r="B218" s="89"/>
      <c r="C218" s="89"/>
    </row>
    <row r="219" spans="1:3" ht="15">
      <c r="A219" s="89"/>
      <c r="B219" s="89"/>
      <c r="C219" s="89"/>
    </row>
    <row r="220" spans="1:3" ht="15">
      <c r="A220" s="89"/>
      <c r="B220" s="89"/>
      <c r="C220" s="89"/>
    </row>
    <row r="221" spans="1:3" ht="15">
      <c r="A221" s="89"/>
      <c r="B221" s="89"/>
      <c r="C221" s="89"/>
    </row>
    <row r="222" spans="1:3" ht="15">
      <c r="A222" s="89"/>
      <c r="B222" s="89"/>
      <c r="C222" s="89"/>
    </row>
    <row r="223" spans="1:3" ht="15">
      <c r="A223" s="89"/>
      <c r="B223" s="89"/>
      <c r="C223" s="89"/>
    </row>
    <row r="224" spans="1:3" ht="15">
      <c r="A224" s="89"/>
      <c r="B224" s="89"/>
      <c r="C224" s="89"/>
    </row>
    <row r="225" spans="1:3" ht="15">
      <c r="A225" s="89"/>
      <c r="B225" s="89"/>
      <c r="C225" s="89"/>
    </row>
    <row r="226" spans="1:3" ht="15">
      <c r="A226" s="89"/>
      <c r="B226" s="89"/>
      <c r="C226" s="89"/>
    </row>
    <row r="227" spans="1:3" ht="15">
      <c r="A227" s="89"/>
      <c r="B227" s="89"/>
      <c r="C227" s="89"/>
    </row>
    <row r="228" spans="1:3" ht="15">
      <c r="A228" s="89"/>
      <c r="B228" s="89"/>
      <c r="C228" s="89"/>
    </row>
    <row r="229" spans="1:3" ht="15">
      <c r="A229" s="89"/>
      <c r="B229" s="89"/>
      <c r="C229" s="89"/>
    </row>
    <row r="230" spans="1:3" ht="15">
      <c r="A230" s="89"/>
      <c r="B230" s="89"/>
      <c r="C230" s="89"/>
    </row>
    <row r="231" spans="1:3" ht="15">
      <c r="A231" s="89"/>
      <c r="B231" s="89"/>
      <c r="C231" s="89"/>
    </row>
    <row r="232" spans="1:3" ht="15">
      <c r="A232" s="89"/>
      <c r="B232" s="89"/>
      <c r="C232" s="89"/>
    </row>
    <row r="233" spans="1:3" ht="15">
      <c r="A233" s="89"/>
      <c r="B233" s="89"/>
      <c r="C233" s="89"/>
    </row>
    <row r="234" spans="1:3" ht="15">
      <c r="A234" s="89"/>
      <c r="B234" s="89"/>
      <c r="C234" s="89"/>
    </row>
    <row r="235" spans="1:3" ht="15">
      <c r="A235" s="89"/>
      <c r="B235" s="89"/>
      <c r="C235" s="89"/>
    </row>
    <row r="236" spans="1:3" ht="15">
      <c r="A236" s="89"/>
      <c r="B236" s="89"/>
      <c r="C236" s="89"/>
    </row>
    <row r="237" spans="1:3" ht="15">
      <c r="A237" s="89"/>
      <c r="B237" s="89"/>
      <c r="C237" s="89"/>
    </row>
    <row r="238" spans="1:3" ht="15">
      <c r="A238" s="89"/>
      <c r="B238" s="89"/>
      <c r="C238" s="89"/>
    </row>
    <row r="239" spans="1:3" ht="15">
      <c r="A239" s="89"/>
      <c r="B239" s="89"/>
      <c r="C239" s="89"/>
    </row>
    <row r="240" spans="1:3" ht="15">
      <c r="A240" s="89"/>
      <c r="B240" s="89"/>
      <c r="C240" s="89"/>
    </row>
    <row r="241" spans="1:3" ht="15">
      <c r="A241" s="89"/>
      <c r="B241" s="89"/>
      <c r="C241" s="89"/>
    </row>
    <row r="242" spans="1:3" ht="15">
      <c r="A242" s="89"/>
      <c r="B242" s="89"/>
      <c r="C242" s="89"/>
    </row>
    <row r="243" spans="1:3" ht="15">
      <c r="A243" s="89"/>
      <c r="B243" s="89"/>
      <c r="C243" s="89"/>
    </row>
    <row r="244" spans="1:3" ht="15">
      <c r="A244" s="89"/>
      <c r="B244" s="89"/>
      <c r="C244" s="89"/>
    </row>
    <row r="245" spans="1:3" ht="15">
      <c r="A245" s="89"/>
      <c r="B245" s="89"/>
      <c r="C245" s="89"/>
    </row>
    <row r="246" spans="1:3" ht="15">
      <c r="A246" s="89"/>
      <c r="B246" s="89"/>
      <c r="C246" s="89"/>
    </row>
    <row r="247" spans="1:3" ht="15">
      <c r="A247" s="89"/>
      <c r="B247" s="89"/>
      <c r="C247" s="89"/>
    </row>
    <row r="248" spans="1:3" ht="15">
      <c r="A248" s="89"/>
      <c r="B248" s="89"/>
      <c r="C248" s="89"/>
    </row>
    <row r="249" spans="1:3" ht="15">
      <c r="A249" s="89"/>
      <c r="B249" s="89"/>
      <c r="C249" s="89"/>
    </row>
    <row r="250" spans="1:3" ht="15">
      <c r="A250" s="89"/>
      <c r="B250" s="89"/>
      <c r="C250" s="89"/>
    </row>
    <row r="251" spans="1:3" ht="15">
      <c r="A251" s="89"/>
      <c r="B251" s="89"/>
      <c r="C251" s="89"/>
    </row>
    <row r="252" spans="1:3" ht="15">
      <c r="A252" s="89"/>
      <c r="B252" s="89"/>
      <c r="C252" s="89"/>
    </row>
    <row r="253" spans="1:3" ht="15">
      <c r="A253" s="89"/>
      <c r="B253" s="89"/>
      <c r="C253" s="89"/>
    </row>
    <row r="254" spans="1:3" ht="15">
      <c r="A254" s="89"/>
      <c r="B254" s="89"/>
      <c r="C254" s="89"/>
    </row>
    <row r="255" spans="1:3" ht="15">
      <c r="A255" s="89"/>
      <c r="B255" s="89"/>
      <c r="C255" s="89"/>
    </row>
    <row r="256" spans="1:3" ht="15">
      <c r="A256" s="89"/>
      <c r="B256" s="89"/>
      <c r="C256" s="89"/>
    </row>
    <row r="257" spans="1:3" ht="15">
      <c r="A257" s="89"/>
      <c r="B257" s="89"/>
      <c r="C257" s="89"/>
    </row>
    <row r="258" spans="1:3" ht="15">
      <c r="A258" s="89"/>
      <c r="B258" s="89"/>
      <c r="C258" s="89"/>
    </row>
    <row r="259" spans="1:3" ht="15">
      <c r="A259" s="89"/>
      <c r="B259" s="89"/>
      <c r="C259" s="89"/>
    </row>
    <row r="260" spans="1:3" ht="15">
      <c r="A260" s="89"/>
      <c r="B260" s="89"/>
      <c r="C260" s="89"/>
    </row>
    <row r="261" spans="1:3" ht="15">
      <c r="A261" s="89"/>
      <c r="B261" s="89"/>
      <c r="C261" s="89"/>
    </row>
    <row r="262" spans="1:3" ht="15">
      <c r="A262" s="89"/>
      <c r="B262" s="89"/>
      <c r="C262" s="89"/>
    </row>
    <row r="263" spans="1:3" ht="15">
      <c r="A263" s="89"/>
      <c r="B263" s="89"/>
      <c r="C263" s="89"/>
    </row>
    <row r="264" spans="1:3" ht="15">
      <c r="A264" s="89"/>
      <c r="B264" s="89"/>
      <c r="C264" s="89"/>
    </row>
    <row r="265" spans="1:3" ht="15">
      <c r="A265" s="89"/>
      <c r="B265" s="89"/>
      <c r="C265" s="89"/>
    </row>
    <row r="266" spans="1:3" ht="15">
      <c r="A266" s="89"/>
      <c r="B266" s="89"/>
      <c r="C266" s="89"/>
    </row>
    <row r="267" spans="1:3" ht="15">
      <c r="A267" s="89"/>
      <c r="B267" s="89"/>
      <c r="C267" s="89"/>
    </row>
    <row r="268" spans="1:3" ht="15">
      <c r="A268" s="89"/>
      <c r="B268" s="89"/>
      <c r="C268" s="89"/>
    </row>
    <row r="269" spans="1:3" ht="15">
      <c r="A269" s="89"/>
      <c r="B269" s="89"/>
      <c r="C269" s="89"/>
    </row>
    <row r="270" spans="1:3" ht="15">
      <c r="A270" s="89"/>
      <c r="B270" s="89"/>
      <c r="C270" s="89"/>
    </row>
    <row r="271" spans="1:3" ht="15">
      <c r="A271" s="89"/>
      <c r="B271" s="89"/>
      <c r="C271" s="89"/>
    </row>
    <row r="272" spans="1:3" ht="15">
      <c r="A272" s="89"/>
      <c r="B272" s="89"/>
      <c r="C272" s="89"/>
    </row>
    <row r="273" spans="1:3" ht="15">
      <c r="A273" s="89"/>
      <c r="B273" s="89"/>
      <c r="C273" s="89"/>
    </row>
    <row r="274" spans="1:3" ht="15">
      <c r="A274" s="89"/>
      <c r="B274" s="89"/>
      <c r="C274" s="89"/>
    </row>
    <row r="275" spans="1:3" ht="15">
      <c r="A275" s="89"/>
      <c r="B275" s="89"/>
      <c r="C275" s="89"/>
    </row>
    <row r="276" spans="1:3" ht="15">
      <c r="A276" s="89"/>
      <c r="B276" s="89"/>
      <c r="C276" s="89"/>
    </row>
    <row r="277" spans="1:3" ht="15">
      <c r="A277" s="89"/>
      <c r="B277" s="89"/>
      <c r="C277" s="89"/>
    </row>
    <row r="278" spans="1:3" ht="15">
      <c r="A278" s="89"/>
      <c r="B278" s="89"/>
      <c r="C278" s="89"/>
    </row>
    <row r="279" spans="1:3" ht="15">
      <c r="A279" s="89"/>
      <c r="B279" s="89"/>
      <c r="C279" s="89"/>
    </row>
    <row r="280" spans="1:3" ht="15">
      <c r="A280" s="89"/>
      <c r="B280" s="89"/>
      <c r="C280" s="89"/>
    </row>
    <row r="281" spans="1:3" ht="15">
      <c r="A281" s="89"/>
      <c r="B281" s="89"/>
      <c r="C281" s="89"/>
    </row>
    <row r="282" spans="1:3" ht="15">
      <c r="A282" s="89"/>
      <c r="B282" s="89"/>
      <c r="C282" s="89"/>
    </row>
    <row r="283" spans="1:3" ht="15">
      <c r="A283" s="89"/>
      <c r="B283" s="89"/>
      <c r="C283" s="89"/>
    </row>
    <row r="284" spans="1:3" ht="15">
      <c r="A284" s="89"/>
      <c r="B284" s="89"/>
      <c r="C284" s="89"/>
    </row>
    <row r="285" spans="1:3" ht="15">
      <c r="A285" s="89"/>
      <c r="B285" s="89"/>
      <c r="C285" s="89"/>
    </row>
    <row r="286" spans="1:3" ht="15">
      <c r="A286" s="89"/>
      <c r="B286" s="89"/>
      <c r="C286" s="89"/>
    </row>
    <row r="287" spans="1:3" ht="15">
      <c r="A287" s="89"/>
      <c r="B287" s="89"/>
      <c r="C287" s="89"/>
    </row>
    <row r="288" spans="1:3" ht="15">
      <c r="A288" s="89"/>
      <c r="B288" s="89"/>
      <c r="C288" s="89"/>
    </row>
    <row r="289" spans="1:3" ht="15">
      <c r="A289" s="89"/>
      <c r="B289" s="89"/>
      <c r="C289" s="89"/>
    </row>
    <row r="290" spans="1:3" ht="15">
      <c r="A290" s="89"/>
      <c r="B290" s="89"/>
      <c r="C290" s="89"/>
    </row>
    <row r="291" spans="1:3" ht="15">
      <c r="A291" s="89"/>
      <c r="B291" s="89"/>
      <c r="C291" s="89"/>
    </row>
    <row r="292" spans="1:3" ht="15">
      <c r="A292" s="89"/>
      <c r="B292" s="89"/>
      <c r="C292" s="89"/>
    </row>
    <row r="293" spans="1:3" ht="15">
      <c r="A293" s="89"/>
      <c r="B293" s="89"/>
      <c r="C293" s="89"/>
    </row>
    <row r="294" spans="1:3" ht="15">
      <c r="A294" s="89"/>
      <c r="B294" s="89"/>
      <c r="C294" s="89"/>
    </row>
    <row r="295" spans="1:3" ht="15">
      <c r="A295" s="89"/>
      <c r="B295" s="89"/>
      <c r="C295" s="89"/>
    </row>
    <row r="296" spans="1:3" ht="15">
      <c r="A296" s="89"/>
      <c r="B296" s="89"/>
      <c r="C296" s="89"/>
    </row>
    <row r="297" spans="1:3" ht="15">
      <c r="A297" s="89"/>
      <c r="B297" s="89"/>
      <c r="C297" s="89"/>
    </row>
    <row r="298" spans="1:3" ht="15">
      <c r="A298" s="89"/>
      <c r="B298" s="89"/>
      <c r="C298" s="89"/>
    </row>
    <row r="299" spans="1:3" ht="15">
      <c r="A299" s="89"/>
      <c r="B299" s="89"/>
      <c r="C299" s="89"/>
    </row>
    <row r="300" spans="1:3" ht="15">
      <c r="A300" s="89"/>
      <c r="B300" s="89"/>
      <c r="C300" s="89"/>
    </row>
    <row r="301" spans="1:3" ht="15">
      <c r="A301" s="89"/>
      <c r="B301" s="89"/>
      <c r="C301" s="89"/>
    </row>
    <row r="302" spans="1:3" ht="15">
      <c r="A302" s="89"/>
      <c r="B302" s="89"/>
      <c r="C302" s="89"/>
    </row>
    <row r="303" spans="1:3" ht="15">
      <c r="A303" s="89"/>
      <c r="B303" s="89"/>
      <c r="C303" s="89"/>
    </row>
    <row r="304" spans="1:3" ht="15">
      <c r="A304" s="89"/>
      <c r="B304" s="89"/>
      <c r="C304" s="89"/>
    </row>
    <row r="305" spans="1:3" ht="15">
      <c r="A305" s="89"/>
      <c r="B305" s="89"/>
      <c r="C305" s="89"/>
    </row>
    <row r="306" spans="1:3" ht="15">
      <c r="A306" s="89"/>
      <c r="B306" s="89"/>
      <c r="C306" s="89"/>
    </row>
    <row r="307" spans="1:3" ht="15">
      <c r="A307" s="89"/>
      <c r="B307" s="89"/>
      <c r="C307" s="89"/>
    </row>
    <row r="308" spans="1:3" ht="15">
      <c r="A308" s="89"/>
      <c r="B308" s="89"/>
      <c r="C308" s="89"/>
    </row>
    <row r="309" spans="1:3" ht="15">
      <c r="A309" s="89"/>
      <c r="B309" s="89"/>
      <c r="C309" s="89"/>
    </row>
    <row r="310" spans="1:3" ht="15">
      <c r="A310" s="89"/>
      <c r="B310" s="89"/>
      <c r="C310" s="89"/>
    </row>
    <row r="311" spans="1:3" ht="15">
      <c r="A311" s="89"/>
      <c r="B311" s="89"/>
      <c r="C311" s="89"/>
    </row>
    <row r="312" spans="1:3" ht="15">
      <c r="A312" s="89"/>
      <c r="B312" s="89"/>
      <c r="C312" s="89"/>
    </row>
    <row r="313" spans="1:3" ht="15">
      <c r="A313" s="89"/>
      <c r="B313" s="89"/>
      <c r="C313" s="89"/>
    </row>
    <row r="314" spans="1:3" ht="15">
      <c r="A314" s="89"/>
      <c r="B314" s="89"/>
      <c r="C314" s="89"/>
    </row>
    <row r="315" spans="1:3" ht="15">
      <c r="A315" s="89"/>
      <c r="B315" s="89"/>
      <c r="C315" s="89"/>
    </row>
    <row r="316" spans="1:3" ht="15">
      <c r="A316" s="89"/>
      <c r="B316" s="89"/>
      <c r="C316" s="89"/>
    </row>
    <row r="317" spans="1:3" ht="15">
      <c r="A317" s="89"/>
      <c r="B317" s="89"/>
      <c r="C317" s="89"/>
    </row>
    <row r="318" spans="1:3" ht="15">
      <c r="A318" s="89"/>
      <c r="B318" s="89"/>
      <c r="C318" s="89"/>
    </row>
    <row r="319" spans="1:3" ht="15">
      <c r="A319" s="89"/>
      <c r="B319" s="89"/>
      <c r="C319" s="89"/>
    </row>
    <row r="320" spans="1:3" ht="15">
      <c r="A320" s="89"/>
      <c r="B320" s="89"/>
      <c r="C320" s="89"/>
    </row>
    <row r="321" spans="1:3" ht="15">
      <c r="A321" s="89"/>
      <c r="B321" s="89"/>
      <c r="C321" s="89"/>
    </row>
    <row r="322" spans="1:3" ht="15">
      <c r="A322" s="89"/>
      <c r="B322" s="89"/>
      <c r="C322" s="89"/>
    </row>
    <row r="323" spans="1:3" ht="15">
      <c r="A323" s="89"/>
      <c r="B323" s="89"/>
      <c r="C323" s="89"/>
    </row>
    <row r="324" spans="1:3" ht="15">
      <c r="A324" s="89"/>
      <c r="B324" s="89"/>
      <c r="C324" s="89"/>
    </row>
    <row r="325" spans="1:3" ht="15">
      <c r="A325" s="89"/>
      <c r="B325" s="89"/>
      <c r="C325" s="89"/>
    </row>
    <row r="326" spans="1:3" ht="15">
      <c r="A326" s="89"/>
      <c r="B326" s="89"/>
      <c r="C326" s="89"/>
    </row>
    <row r="327" spans="1:3" ht="15">
      <c r="A327" s="89"/>
      <c r="B327" s="89"/>
      <c r="C327" s="89"/>
    </row>
    <row r="328" spans="1:3" ht="15">
      <c r="A328" s="89"/>
      <c r="B328" s="89"/>
      <c r="C328" s="89"/>
    </row>
    <row r="329" spans="1:3" ht="15">
      <c r="A329" s="89"/>
      <c r="B329" s="89"/>
      <c r="C329" s="89"/>
    </row>
    <row r="330" spans="1:3" ht="15">
      <c r="A330" s="89"/>
      <c r="B330" s="89"/>
      <c r="C330" s="89"/>
    </row>
    <row r="331" spans="1:3" ht="15">
      <c r="A331" s="89"/>
      <c r="B331" s="89"/>
      <c r="C331" s="89"/>
    </row>
    <row r="332" spans="1:3" ht="15">
      <c r="A332" s="89"/>
      <c r="B332" s="89"/>
      <c r="C332" s="89"/>
    </row>
    <row r="333" spans="1:3" ht="15">
      <c r="A333" s="89"/>
      <c r="B333" s="89"/>
      <c r="C333" s="89"/>
    </row>
    <row r="334" spans="1:3" ht="15">
      <c r="A334" s="89"/>
      <c r="B334" s="89"/>
      <c r="C334" s="89"/>
    </row>
    <row r="335" spans="1:3" ht="15">
      <c r="A335" s="89"/>
      <c r="B335" s="89"/>
      <c r="C335" s="89"/>
    </row>
    <row r="336" spans="1:3" ht="15">
      <c r="A336" s="89"/>
      <c r="B336" s="89"/>
      <c r="C336" s="89"/>
    </row>
    <row r="337" spans="1:3" ht="15">
      <c r="A337" s="89"/>
      <c r="B337" s="89"/>
      <c r="C337" s="89"/>
    </row>
    <row r="338" spans="1:3" ht="15">
      <c r="A338" s="89"/>
      <c r="B338" s="89"/>
      <c r="C338" s="89"/>
    </row>
    <row r="339" spans="1:3" ht="15">
      <c r="A339" s="89"/>
      <c r="B339" s="89"/>
      <c r="C339" s="89"/>
    </row>
    <row r="340" spans="1:3" ht="15">
      <c r="A340" s="89"/>
      <c r="B340" s="89"/>
      <c r="C340" s="89"/>
    </row>
    <row r="341" spans="1:3" ht="15">
      <c r="A341" s="89"/>
      <c r="B341" s="89"/>
      <c r="C341" s="89"/>
    </row>
    <row r="342" spans="1:3" ht="15">
      <c r="A342" s="89"/>
      <c r="B342" s="89"/>
      <c r="C342" s="89"/>
    </row>
    <row r="343" spans="1:3" ht="15">
      <c r="A343" s="89"/>
      <c r="B343" s="89"/>
      <c r="C343" s="89"/>
    </row>
    <row r="344" spans="1:3" ht="15">
      <c r="A344" s="89"/>
      <c r="B344" s="89"/>
      <c r="C344" s="89"/>
    </row>
    <row r="345" spans="1:3" ht="15">
      <c r="A345" s="89"/>
      <c r="B345" s="89"/>
      <c r="C345" s="89"/>
    </row>
    <row r="346" spans="1:3" ht="15">
      <c r="A346" s="89"/>
      <c r="B346" s="89"/>
      <c r="C346" s="89"/>
    </row>
    <row r="347" spans="1:3" ht="15">
      <c r="A347" s="89"/>
      <c r="B347" s="89"/>
      <c r="C347" s="89"/>
    </row>
    <row r="348" spans="1:3" ht="15">
      <c r="A348" s="89"/>
      <c r="B348" s="89"/>
      <c r="C348" s="89"/>
    </row>
    <row r="349" spans="1:3" ht="15">
      <c r="A349" s="89"/>
      <c r="B349" s="89"/>
      <c r="C349" s="89"/>
    </row>
    <row r="350" spans="1:3" ht="15">
      <c r="A350" s="89"/>
      <c r="B350" s="89"/>
      <c r="C350" s="89"/>
    </row>
    <row r="351" spans="1:3" ht="15">
      <c r="A351" s="89"/>
      <c r="B351" s="89"/>
      <c r="C351" s="89"/>
    </row>
    <row r="352" spans="1:3" ht="15">
      <c r="A352" s="89"/>
      <c r="B352" s="89"/>
      <c r="C352" s="89"/>
    </row>
    <row r="353" spans="1:3" ht="15">
      <c r="A353" s="89"/>
      <c r="B353" s="89"/>
      <c r="C353" s="89"/>
    </row>
    <row r="354" spans="1:3" ht="15">
      <c r="A354" s="89"/>
      <c r="B354" s="89"/>
      <c r="C354" s="89"/>
    </row>
    <row r="355" spans="1:3" ht="15">
      <c r="A355" s="89"/>
      <c r="B355" s="89"/>
      <c r="C355" s="89"/>
    </row>
    <row r="356" spans="1:3" ht="15">
      <c r="A356" s="89"/>
      <c r="B356" s="89"/>
      <c r="C356" s="89"/>
    </row>
    <row r="357" spans="1:3" ht="15">
      <c r="A357" s="89"/>
      <c r="B357" s="89"/>
      <c r="C357" s="89"/>
    </row>
    <row r="358" spans="1:3" ht="15">
      <c r="A358" s="89"/>
      <c r="B358" s="89"/>
      <c r="C358" s="89"/>
    </row>
    <row r="359" spans="1:3" ht="15">
      <c r="A359" s="89"/>
      <c r="B359" s="89"/>
      <c r="C359" s="89"/>
    </row>
    <row r="360" spans="1:3" ht="15">
      <c r="A360" s="89"/>
      <c r="B360" s="89"/>
      <c r="C360" s="89"/>
    </row>
    <row r="361" spans="1:3" ht="15">
      <c r="A361" s="89"/>
      <c r="B361" s="89"/>
      <c r="C361" s="89"/>
    </row>
    <row r="362" spans="1:3" ht="15">
      <c r="A362" s="89"/>
      <c r="B362" s="89"/>
      <c r="C362" s="89"/>
    </row>
    <row r="363" spans="1:3" ht="15">
      <c r="A363" s="89"/>
      <c r="B363" s="89"/>
      <c r="C363" s="89"/>
    </row>
    <row r="364" spans="1:3" ht="15">
      <c r="A364" s="89"/>
      <c r="B364" s="89"/>
      <c r="C364" s="89"/>
    </row>
    <row r="365" spans="1:3" ht="15">
      <c r="A365" s="89"/>
      <c r="B365" s="89"/>
      <c r="C365" s="89"/>
    </row>
    <row r="366" spans="1:3" ht="15">
      <c r="A366" s="89"/>
      <c r="B366" s="89"/>
      <c r="C366" s="89"/>
    </row>
    <row r="367" spans="1:3" ht="15">
      <c r="A367" s="89"/>
      <c r="B367" s="89"/>
      <c r="C367" s="89"/>
    </row>
    <row r="368" spans="1:3" ht="15">
      <c r="A368" s="89"/>
      <c r="B368" s="89"/>
      <c r="C368" s="89"/>
    </row>
    <row r="369" spans="1:3" ht="15">
      <c r="A369" s="89"/>
      <c r="B369" s="89"/>
      <c r="C369" s="89"/>
    </row>
    <row r="370" spans="1:3" ht="15">
      <c r="A370" s="89"/>
      <c r="B370" s="89"/>
      <c r="C370" s="89"/>
    </row>
    <row r="371" spans="1:3" ht="15">
      <c r="A371" s="89"/>
      <c r="B371" s="89"/>
      <c r="C371" s="89"/>
    </row>
    <row r="372" spans="1:3" ht="15">
      <c r="A372" s="89"/>
      <c r="B372" s="89"/>
      <c r="C372" s="89"/>
    </row>
    <row r="373" spans="1:3" ht="15">
      <c r="A373" s="89"/>
      <c r="B373" s="89"/>
      <c r="C373" s="89"/>
    </row>
    <row r="374" spans="1:3" ht="15">
      <c r="A374" s="89"/>
      <c r="B374" s="89"/>
      <c r="C374" s="89"/>
    </row>
    <row r="375" spans="1:3" ht="15">
      <c r="A375" s="89"/>
      <c r="B375" s="89"/>
      <c r="C375" s="89"/>
    </row>
    <row r="376" spans="1:3" ht="15">
      <c r="A376" s="89"/>
      <c r="B376" s="89"/>
      <c r="C376" s="89"/>
    </row>
    <row r="377" spans="1:3" ht="15">
      <c r="A377" s="89"/>
      <c r="B377" s="89"/>
      <c r="C377" s="89"/>
    </row>
    <row r="378" spans="1:3" ht="15">
      <c r="A378" s="89"/>
      <c r="B378" s="89"/>
      <c r="C378" s="89"/>
    </row>
    <row r="379" spans="1:3" ht="15">
      <c r="A379" s="89"/>
      <c r="B379" s="89"/>
      <c r="C379" s="89"/>
    </row>
    <row r="380" spans="1:3" ht="15">
      <c r="A380" s="89"/>
      <c r="B380" s="89"/>
      <c r="C380" s="89"/>
    </row>
    <row r="381" spans="1:3" ht="15">
      <c r="A381" s="89"/>
      <c r="B381" s="89"/>
      <c r="C381" s="89"/>
    </row>
    <row r="382" spans="1:3" ht="15">
      <c r="A382" s="89"/>
      <c r="B382" s="89"/>
      <c r="C382" s="89"/>
    </row>
    <row r="383" spans="1:3" ht="15">
      <c r="A383" s="89"/>
      <c r="B383" s="89"/>
      <c r="C383" s="89"/>
    </row>
    <row r="384" spans="1:3" ht="15">
      <c r="A384" s="89"/>
      <c r="B384" s="89"/>
      <c r="C384" s="89"/>
    </row>
    <row r="385" spans="1:3" ht="15">
      <c r="A385" s="89"/>
      <c r="B385" s="89"/>
      <c r="C385" s="89"/>
    </row>
    <row r="386" spans="1:3" ht="15">
      <c r="A386" s="89"/>
      <c r="B386" s="89"/>
      <c r="C386" s="89"/>
    </row>
    <row r="387" spans="1:3" ht="15">
      <c r="A387" s="89"/>
      <c r="B387" s="89"/>
      <c r="C387" s="89"/>
    </row>
    <row r="388" spans="1:3" ht="15">
      <c r="A388" s="89"/>
      <c r="B388" s="89"/>
      <c r="C388" s="89"/>
    </row>
    <row r="389" spans="1:3" ht="15">
      <c r="A389" s="89"/>
      <c r="B389" s="89"/>
      <c r="C389" s="89"/>
    </row>
    <row r="390" spans="1:3" ht="15">
      <c r="A390" s="89"/>
      <c r="B390" s="89"/>
      <c r="C390" s="89"/>
    </row>
    <row r="391" spans="1:3" ht="15">
      <c r="A391" s="89"/>
      <c r="B391" s="89"/>
      <c r="C391" s="89"/>
    </row>
    <row r="392" spans="1:3" ht="15">
      <c r="A392" s="89"/>
      <c r="B392" s="89"/>
      <c r="C392" s="89"/>
    </row>
    <row r="393" spans="1:3" ht="15">
      <c r="A393" s="89"/>
      <c r="B393" s="89"/>
      <c r="C393" s="89"/>
    </row>
    <row r="394" spans="1:3" ht="15">
      <c r="A394" s="89"/>
      <c r="B394" s="89"/>
      <c r="C394" s="89"/>
    </row>
    <row r="395" spans="1:3" ht="15">
      <c r="A395" s="89"/>
      <c r="B395" s="89"/>
      <c r="C395" s="89"/>
    </row>
    <row r="396" spans="1:3" ht="15">
      <c r="A396" s="89"/>
      <c r="B396" s="89"/>
      <c r="C396" s="89"/>
    </row>
    <row r="397" spans="1:3" ht="15">
      <c r="A397" s="89"/>
      <c r="B397" s="89"/>
      <c r="C397" s="89"/>
    </row>
    <row r="398" spans="1:3" ht="15">
      <c r="A398" s="89"/>
      <c r="B398" s="89"/>
      <c r="C398" s="89"/>
    </row>
    <row r="399" spans="1:3" ht="15">
      <c r="A399" s="89"/>
      <c r="B399" s="89"/>
      <c r="C399" s="89"/>
    </row>
    <row r="400" spans="1:3" ht="15">
      <c r="A400" s="89"/>
      <c r="B400" s="89"/>
      <c r="C400" s="89"/>
    </row>
    <row r="401" spans="1:3" ht="15">
      <c r="A401" s="89"/>
      <c r="B401" s="89"/>
      <c r="C401" s="89"/>
    </row>
    <row r="402" spans="1:3" ht="15">
      <c r="A402" s="89"/>
      <c r="B402" s="89"/>
      <c r="C402" s="89"/>
    </row>
    <row r="403" spans="1:3" ht="15">
      <c r="A403" s="89"/>
      <c r="B403" s="89"/>
      <c r="C403" s="89"/>
    </row>
    <row r="404" spans="1:3" ht="15">
      <c r="A404" s="89"/>
      <c r="B404" s="89"/>
      <c r="C404" s="89"/>
    </row>
    <row r="405" spans="1:3" ht="15">
      <c r="A405" s="89"/>
      <c r="B405" s="89"/>
      <c r="C405" s="89"/>
    </row>
    <row r="406" spans="1:3" ht="15">
      <c r="A406" s="89"/>
      <c r="B406" s="89"/>
      <c r="C406" s="89"/>
    </row>
    <row r="407" spans="1:3" ht="15">
      <c r="A407" s="89"/>
      <c r="B407" s="89"/>
      <c r="C407" s="89"/>
    </row>
    <row r="408" spans="1:3" ht="15">
      <c r="A408" s="89"/>
      <c r="B408" s="89"/>
      <c r="C408" s="89"/>
    </row>
    <row r="409" spans="1:3" ht="15">
      <c r="A409" s="89"/>
      <c r="B409" s="89"/>
      <c r="C409" s="89"/>
    </row>
    <row r="410" spans="1:3" ht="15">
      <c r="A410" s="89"/>
      <c r="B410" s="89"/>
      <c r="C410" s="89"/>
    </row>
    <row r="411" spans="1:3" ht="15">
      <c r="A411" s="89"/>
      <c r="B411" s="89"/>
      <c r="C411" s="89"/>
    </row>
    <row r="412" spans="1:3" ht="15">
      <c r="A412" s="89"/>
      <c r="B412" s="89"/>
      <c r="C412" s="89"/>
    </row>
    <row r="413" spans="1:3" ht="15">
      <c r="A413" s="89"/>
      <c r="B413" s="89"/>
      <c r="C413" s="89"/>
    </row>
    <row r="414" spans="1:3" ht="15">
      <c r="A414" s="89"/>
      <c r="B414" s="89"/>
      <c r="C414" s="89"/>
    </row>
    <row r="415" spans="1:3" ht="15">
      <c r="A415" s="89"/>
      <c r="B415" s="89"/>
      <c r="C415" s="89"/>
    </row>
    <row r="416" spans="1:3" ht="15">
      <c r="A416" s="89"/>
      <c r="B416" s="89"/>
      <c r="C416" s="89"/>
    </row>
    <row r="417" spans="1:3" ht="15">
      <c r="A417" s="89"/>
      <c r="B417" s="89"/>
      <c r="C417" s="89"/>
    </row>
    <row r="418" spans="1:3" ht="15">
      <c r="A418" s="89"/>
      <c r="B418" s="89"/>
      <c r="C418" s="89"/>
    </row>
    <row r="419" spans="1:3" ht="15">
      <c r="A419" s="89"/>
      <c r="B419" s="89"/>
      <c r="C419" s="89"/>
    </row>
    <row r="420" spans="1:3" ht="15">
      <c r="A420" s="89"/>
      <c r="B420" s="89"/>
      <c r="C420" s="89"/>
    </row>
    <row r="421" spans="1:3" ht="15">
      <c r="A421" s="89"/>
      <c r="B421" s="89"/>
      <c r="C421" s="89"/>
    </row>
    <row r="422" spans="1:3" ht="15">
      <c r="A422" s="89"/>
      <c r="B422" s="89"/>
      <c r="C422" s="89"/>
    </row>
    <row r="423" spans="1:3" ht="15">
      <c r="A423" s="89"/>
      <c r="B423" s="89"/>
      <c r="C423" s="89"/>
    </row>
    <row r="424" spans="1:3" ht="15">
      <c r="A424" s="89"/>
      <c r="B424" s="89"/>
      <c r="C424" s="89"/>
    </row>
    <row r="425" spans="1:3" ht="15">
      <c r="A425" s="89"/>
      <c r="B425" s="89"/>
      <c r="C425" s="89"/>
    </row>
    <row r="426" spans="1:3" ht="15">
      <c r="A426" s="89"/>
      <c r="B426" s="89"/>
      <c r="C426" s="89"/>
    </row>
    <row r="427" spans="1:3" ht="15">
      <c r="A427" s="89"/>
      <c r="B427" s="89"/>
      <c r="C427" s="89"/>
    </row>
    <row r="428" spans="1:3" ht="15">
      <c r="A428" s="89"/>
      <c r="B428" s="89"/>
      <c r="C428" s="89"/>
    </row>
    <row r="429" spans="1:3" ht="15">
      <c r="A429" s="89"/>
      <c r="B429" s="89"/>
      <c r="C429" s="89"/>
    </row>
    <row r="430" spans="1:3" ht="15">
      <c r="A430" s="89"/>
      <c r="B430" s="89"/>
      <c r="C430" s="89"/>
    </row>
    <row r="431" spans="1:3" ht="15">
      <c r="A431" s="89"/>
      <c r="B431" s="89"/>
      <c r="C431" s="89"/>
    </row>
    <row r="432" spans="1:3" ht="15">
      <c r="A432" s="89"/>
      <c r="B432" s="89"/>
      <c r="C432" s="89"/>
    </row>
    <row r="433" spans="1:3" ht="15">
      <c r="A433" s="89"/>
      <c r="B433" s="89"/>
      <c r="C433" s="89"/>
    </row>
    <row r="434" spans="1:3" ht="15">
      <c r="A434" s="89"/>
      <c r="B434" s="89"/>
      <c r="C434" s="89"/>
    </row>
    <row r="435" spans="1:3" ht="15">
      <c r="A435" s="89"/>
      <c r="B435" s="89"/>
      <c r="C435" s="89"/>
    </row>
    <row r="436" spans="1:3" ht="15">
      <c r="A436" s="89"/>
      <c r="B436" s="89"/>
      <c r="C436" s="89"/>
    </row>
    <row r="437" spans="1:3" ht="15">
      <c r="A437" s="89"/>
      <c r="B437" s="89"/>
      <c r="C437" s="89"/>
    </row>
    <row r="438" spans="1:3" ht="15">
      <c r="A438" s="89"/>
      <c r="B438" s="89"/>
      <c r="C438" s="89"/>
    </row>
    <row r="439" spans="1:3" ht="15">
      <c r="A439" s="89"/>
      <c r="B439" s="89"/>
      <c r="C439" s="89"/>
    </row>
    <row r="440" spans="1:3" ht="15">
      <c r="A440" s="89"/>
      <c r="B440" s="89"/>
      <c r="C440" s="89"/>
    </row>
    <row r="441" spans="1:3" ht="15">
      <c r="A441" s="89"/>
      <c r="B441" s="89"/>
      <c r="C441" s="89"/>
    </row>
    <row r="442" spans="1:3" ht="15">
      <c r="A442" s="89"/>
      <c r="B442" s="89"/>
      <c r="C442" s="89"/>
    </row>
    <row r="443" spans="1:3" ht="15">
      <c r="A443" s="89"/>
      <c r="B443" s="89"/>
      <c r="C443" s="89"/>
    </row>
    <row r="444" spans="1:3" ht="15">
      <c r="A444" s="89"/>
      <c r="B444" s="89"/>
      <c r="C444" s="89"/>
    </row>
    <row r="445" spans="1:3" ht="15">
      <c r="A445" s="89"/>
      <c r="B445" s="89"/>
      <c r="C445" s="89"/>
    </row>
    <row r="446" spans="1:3" ht="15">
      <c r="A446" s="89"/>
      <c r="B446" s="89"/>
      <c r="C446" s="89"/>
    </row>
    <row r="447" spans="1:3" ht="15">
      <c r="A447" s="89"/>
      <c r="B447" s="89"/>
      <c r="C447" s="89"/>
    </row>
    <row r="448" spans="1:3" ht="15">
      <c r="A448" s="89"/>
      <c r="B448" s="89"/>
      <c r="C448" s="89"/>
    </row>
    <row r="449" spans="1:3" ht="15">
      <c r="A449" s="89"/>
      <c r="B449" s="89"/>
      <c r="C449" s="89"/>
    </row>
    <row r="450" spans="1:3" ht="15">
      <c r="A450" s="89"/>
      <c r="B450" s="89"/>
      <c r="C450" s="89"/>
    </row>
    <row r="451" spans="1:3" ht="15">
      <c r="A451" s="89"/>
      <c r="B451" s="89"/>
      <c r="C451" s="89"/>
    </row>
    <row r="452" spans="1:3" ht="15">
      <c r="A452" s="89"/>
      <c r="B452" s="89"/>
      <c r="C452" s="89"/>
    </row>
    <row r="453" spans="1:3" ht="15">
      <c r="A453" s="89"/>
      <c r="B453" s="89"/>
      <c r="C453" s="89"/>
    </row>
    <row r="454" spans="1:3" ht="15">
      <c r="A454" s="89"/>
      <c r="B454" s="89"/>
      <c r="C454" s="89"/>
    </row>
    <row r="455" spans="1:3" ht="15">
      <c r="A455" s="89"/>
      <c r="B455" s="89"/>
      <c r="C455" s="89"/>
    </row>
    <row r="456" spans="1:3" ht="15">
      <c r="A456" s="89"/>
      <c r="B456" s="89"/>
      <c r="C456" s="89"/>
    </row>
    <row r="457" spans="1:3" ht="15">
      <c r="A457" s="89"/>
      <c r="B457" s="89"/>
      <c r="C457" s="89"/>
    </row>
    <row r="458" spans="1:3" ht="15">
      <c r="A458" s="89"/>
      <c r="B458" s="89"/>
      <c r="C458" s="89"/>
    </row>
    <row r="459" spans="1:3" ht="15">
      <c r="A459" s="89"/>
      <c r="B459" s="89"/>
      <c r="C459" s="89"/>
    </row>
    <row r="460" spans="1:3" ht="15">
      <c r="A460" s="89"/>
      <c r="B460" s="89"/>
      <c r="C460" s="89"/>
    </row>
    <row r="461" spans="1:3" ht="15">
      <c r="A461" s="89"/>
      <c r="B461" s="89"/>
      <c r="C461" s="89"/>
    </row>
    <row r="462" spans="1:3" ht="15">
      <c r="A462" s="89"/>
      <c r="B462" s="89"/>
      <c r="C462" s="89"/>
    </row>
    <row r="463" spans="1:3" ht="15">
      <c r="A463" s="89"/>
      <c r="B463" s="89"/>
      <c r="C463" s="89"/>
    </row>
    <row r="464" spans="1:3" ht="15">
      <c r="A464" s="89"/>
      <c r="B464" s="89"/>
      <c r="C464" s="89"/>
    </row>
    <row r="465" spans="1:3" ht="15">
      <c r="A465" s="89"/>
      <c r="B465" s="89"/>
      <c r="C465" s="89"/>
    </row>
    <row r="466" spans="1:3" ht="15">
      <c r="A466" s="89"/>
      <c r="B466" s="89"/>
      <c r="C466" s="89"/>
    </row>
    <row r="467" spans="1:3" ht="15">
      <c r="A467" s="89"/>
      <c r="B467" s="89"/>
      <c r="C467" s="89"/>
    </row>
    <row r="468" spans="1:3" ht="15">
      <c r="A468" s="89"/>
      <c r="B468" s="89"/>
      <c r="C468" s="89"/>
    </row>
    <row r="469" spans="1:3" ht="15">
      <c r="A469" s="89"/>
      <c r="B469" s="89"/>
      <c r="C469" s="89"/>
    </row>
    <row r="470" spans="1:3" ht="15">
      <c r="A470" s="89"/>
      <c r="B470" s="89"/>
      <c r="C470" s="89"/>
    </row>
    <row r="471" spans="1:3" ht="15">
      <c r="A471" s="89"/>
      <c r="B471" s="89"/>
      <c r="C471" s="89"/>
    </row>
    <row r="472" spans="1:3" ht="15">
      <c r="A472" s="89"/>
      <c r="B472" s="89"/>
      <c r="C472" s="89"/>
    </row>
    <row r="473" spans="1:3" ht="15">
      <c r="A473" s="89"/>
      <c r="B473" s="89"/>
      <c r="C473" s="89"/>
    </row>
    <row r="474" spans="1:3" ht="15">
      <c r="A474" s="89"/>
      <c r="B474" s="89"/>
      <c r="C474" s="89"/>
    </row>
    <row r="475" spans="1:3" ht="15">
      <c r="A475" s="89"/>
      <c r="B475" s="89"/>
      <c r="C475" s="89"/>
    </row>
    <row r="476" spans="1:3" ht="15">
      <c r="A476" s="89"/>
      <c r="B476" s="89"/>
      <c r="C476" s="89"/>
    </row>
    <row r="477" spans="1:3" ht="15">
      <c r="A477" s="89"/>
      <c r="B477" s="89"/>
      <c r="C477" s="89"/>
    </row>
    <row r="478" spans="1:3" ht="15">
      <c r="A478" s="89"/>
      <c r="B478" s="89"/>
      <c r="C478" s="89"/>
    </row>
    <row r="479" spans="1:3" ht="15">
      <c r="A479" s="89"/>
      <c r="B479" s="89"/>
      <c r="C479" s="89"/>
    </row>
    <row r="480" spans="1:3" ht="15">
      <c r="A480" s="89"/>
      <c r="B480" s="89"/>
      <c r="C480" s="89"/>
    </row>
    <row r="481" spans="1:3" ht="15">
      <c r="A481" s="89"/>
      <c r="B481" s="89"/>
      <c r="C481" s="89"/>
    </row>
    <row r="482" spans="1:3" ht="15">
      <c r="A482" s="89"/>
      <c r="B482" s="89"/>
      <c r="C482" s="89"/>
    </row>
    <row r="483" spans="1:3" ht="15">
      <c r="A483" s="89"/>
      <c r="B483" s="89"/>
      <c r="C483" s="89"/>
    </row>
    <row r="484" spans="1:3" ht="15">
      <c r="A484" s="89"/>
      <c r="B484" s="89"/>
      <c r="C484" s="89"/>
    </row>
    <row r="485" spans="1:3" ht="15">
      <c r="A485" s="89"/>
      <c r="B485" s="89"/>
      <c r="C485" s="89"/>
    </row>
    <row r="486" spans="1:3" ht="15">
      <c r="A486" s="89"/>
      <c r="B486" s="89"/>
      <c r="C486" s="89"/>
    </row>
    <row r="487" spans="1:3" ht="15">
      <c r="A487" s="89"/>
      <c r="B487" s="89"/>
      <c r="C487" s="89"/>
    </row>
    <row r="488" spans="1:3" ht="15">
      <c r="A488" s="89"/>
      <c r="B488" s="89"/>
      <c r="C488" s="89"/>
    </row>
    <row r="489" spans="1:3" ht="15">
      <c r="A489" s="89"/>
      <c r="B489" s="89"/>
      <c r="C489" s="89"/>
    </row>
    <row r="490" spans="1:3" ht="15">
      <c r="A490" s="89"/>
      <c r="B490" s="89"/>
      <c r="C490" s="89"/>
    </row>
    <row r="491" spans="1:3" ht="15">
      <c r="A491" s="89"/>
      <c r="B491" s="89"/>
      <c r="C491" s="89"/>
    </row>
    <row r="492" spans="1:3" ht="15">
      <c r="A492" s="89"/>
      <c r="B492" s="89"/>
      <c r="C492" s="89"/>
    </row>
    <row r="493" spans="1:3" ht="15">
      <c r="A493" s="89"/>
      <c r="B493" s="89"/>
      <c r="C493" s="89"/>
    </row>
    <row r="494" spans="1:3" ht="15">
      <c r="A494" s="89"/>
      <c r="B494" s="89"/>
      <c r="C494" s="89"/>
    </row>
    <row r="495" spans="1:3" ht="15">
      <c r="A495" s="89"/>
      <c r="B495" s="89"/>
      <c r="C495" s="89"/>
    </row>
    <row r="496" spans="1:3" ht="15">
      <c r="A496" s="89"/>
      <c r="B496" s="89"/>
      <c r="C496" s="89"/>
    </row>
    <row r="497" spans="1:3" ht="15">
      <c r="A497" s="89"/>
      <c r="B497" s="89"/>
      <c r="C497" s="89"/>
    </row>
    <row r="498" spans="1:3" ht="15">
      <c r="A498" s="89"/>
      <c r="B498" s="89"/>
      <c r="C498" s="89"/>
    </row>
    <row r="499" spans="1:3" ht="15">
      <c r="A499" s="89"/>
      <c r="B499" s="89"/>
      <c r="C499" s="89"/>
    </row>
    <row r="500" spans="1:3" ht="15">
      <c r="A500" s="89"/>
      <c r="B500" s="89"/>
      <c r="C500" s="89"/>
    </row>
    <row r="501" spans="1:3" ht="15">
      <c r="A501" s="89"/>
      <c r="B501" s="89"/>
      <c r="C501" s="89"/>
    </row>
    <row r="502" spans="1:3" ht="15">
      <c r="A502" s="89"/>
      <c r="B502" s="89"/>
      <c r="C502" s="89"/>
    </row>
    <row r="503" spans="1:3" ht="15">
      <c r="A503" s="89"/>
      <c r="B503" s="89"/>
      <c r="C503" s="89"/>
    </row>
    <row r="504" spans="1:3" ht="15">
      <c r="A504" s="89"/>
      <c r="B504" s="89"/>
      <c r="C504" s="89"/>
    </row>
    <row r="505" spans="1:3" ht="15">
      <c r="A505" s="89"/>
      <c r="B505" s="89"/>
      <c r="C505" s="89"/>
    </row>
    <row r="506" spans="1:3" ht="15">
      <c r="A506" s="89"/>
      <c r="B506" s="89"/>
      <c r="C506" s="89"/>
    </row>
    <row r="507" spans="1:3" ht="15">
      <c r="A507" s="89"/>
      <c r="B507" s="89"/>
      <c r="C507" s="89"/>
    </row>
    <row r="508" spans="1:3" ht="15">
      <c r="A508" s="89"/>
      <c r="B508" s="89"/>
      <c r="C508" s="89"/>
    </row>
    <row r="509" spans="1:3" ht="15">
      <c r="A509" s="89"/>
      <c r="B509" s="89"/>
      <c r="C509" s="89"/>
    </row>
    <row r="510" spans="1:3" ht="15">
      <c r="A510" s="89"/>
      <c r="B510" s="89"/>
      <c r="C510" s="89"/>
    </row>
    <row r="511" spans="1:3" ht="15">
      <c r="A511" s="89"/>
      <c r="B511" s="89"/>
      <c r="C511" s="89"/>
    </row>
    <row r="512" spans="1:3" ht="15">
      <c r="A512" s="89"/>
      <c r="B512" s="89"/>
      <c r="C512" s="89"/>
    </row>
    <row r="513" spans="1:3" ht="15">
      <c r="A513" s="89"/>
      <c r="B513" s="89"/>
      <c r="C513" s="89"/>
    </row>
    <row r="514" spans="1:3" ht="15">
      <c r="A514" s="89"/>
      <c r="B514" s="89"/>
      <c r="C514" s="89"/>
    </row>
    <row r="515" spans="1:3" ht="15">
      <c r="A515" s="89"/>
      <c r="B515" s="89"/>
      <c r="C515" s="89"/>
    </row>
    <row r="516" spans="1:3" ht="15">
      <c r="A516" s="89"/>
      <c r="B516" s="89"/>
      <c r="C516" s="89"/>
    </row>
    <row r="517" spans="1:3" ht="15">
      <c r="A517" s="89"/>
      <c r="B517" s="89"/>
      <c r="C517" s="89"/>
    </row>
    <row r="518" spans="1:3" ht="15">
      <c r="A518" s="89"/>
      <c r="B518" s="89"/>
      <c r="C518" s="89"/>
    </row>
    <row r="519" spans="1:3" ht="15">
      <c r="A519" s="89"/>
      <c r="B519" s="89"/>
      <c r="C519" s="89"/>
    </row>
    <row r="520" spans="1:3" ht="15">
      <c r="A520" s="89"/>
      <c r="B520" s="89"/>
      <c r="C520" s="89"/>
    </row>
    <row r="521" spans="1:3" ht="15">
      <c r="A521" s="89"/>
      <c r="B521" s="89"/>
      <c r="C521" s="89"/>
    </row>
    <row r="522" spans="1:3" ht="15">
      <c r="A522" s="89"/>
      <c r="B522" s="89"/>
      <c r="C522" s="89"/>
    </row>
    <row r="523" spans="1:3" ht="15">
      <c r="A523" s="89"/>
      <c r="B523" s="89"/>
      <c r="C523" s="89"/>
    </row>
    <row r="524" spans="1:3" ht="15">
      <c r="A524" s="89"/>
      <c r="B524" s="89"/>
      <c r="C524" s="89"/>
    </row>
    <row r="525" spans="1:3" ht="15">
      <c r="A525" s="89"/>
      <c r="B525" s="89"/>
      <c r="C525" s="89"/>
    </row>
    <row r="526" spans="1:3" ht="15">
      <c r="A526" s="89"/>
      <c r="B526" s="89"/>
      <c r="C526" s="89"/>
    </row>
    <row r="527" spans="1:3" ht="15">
      <c r="A527" s="89"/>
      <c r="B527" s="89"/>
      <c r="C527" s="89"/>
    </row>
    <row r="528" spans="1:3" ht="15">
      <c r="A528" s="89"/>
      <c r="B528" s="89"/>
      <c r="C528" s="89"/>
    </row>
    <row r="529" spans="1:3" ht="15">
      <c r="A529" s="89"/>
      <c r="B529" s="89"/>
      <c r="C529" s="89"/>
    </row>
    <row r="530" spans="1:3" ht="15">
      <c r="A530" s="89"/>
      <c r="B530" s="89"/>
      <c r="C530" s="89"/>
    </row>
    <row r="531" spans="1:3" ht="15">
      <c r="A531" s="89"/>
      <c r="B531" s="89"/>
      <c r="C531" s="89"/>
    </row>
    <row r="532" spans="1:3" ht="15">
      <c r="A532" s="89"/>
      <c r="B532" s="89"/>
      <c r="C532" s="89"/>
    </row>
    <row r="533" spans="1:3" ht="15">
      <c r="A533" s="89"/>
      <c r="B533" s="89"/>
      <c r="C533" s="89"/>
    </row>
    <row r="534" spans="1:3" ht="15">
      <c r="A534" s="89"/>
      <c r="B534" s="89"/>
      <c r="C534" s="89"/>
    </row>
    <row r="535" spans="1:3" ht="15">
      <c r="A535" s="89"/>
      <c r="B535" s="89"/>
      <c r="C535" s="89"/>
    </row>
    <row r="536" spans="1:3" ht="15">
      <c r="A536" s="89"/>
      <c r="B536" s="89"/>
      <c r="C536" s="89"/>
    </row>
    <row r="537" spans="1:3" ht="15">
      <c r="A537" s="89"/>
      <c r="B537" s="89"/>
      <c r="C537" s="89"/>
    </row>
    <row r="538" spans="1:3" ht="15">
      <c r="A538" s="89"/>
      <c r="B538" s="89"/>
      <c r="C538" s="89"/>
    </row>
    <row r="539" spans="1:3" ht="15">
      <c r="A539" s="89"/>
      <c r="B539" s="89"/>
      <c r="C539" s="89"/>
    </row>
    <row r="540" spans="1:3" ht="15">
      <c r="A540" s="89"/>
      <c r="B540" s="89"/>
      <c r="C540" s="89"/>
    </row>
    <row r="541" spans="1:3" ht="15">
      <c r="A541" s="89"/>
      <c r="B541" s="89"/>
      <c r="C541" s="89"/>
    </row>
    <row r="542" spans="1:3" ht="15">
      <c r="A542" s="89"/>
      <c r="B542" s="89"/>
      <c r="C542" s="89"/>
    </row>
    <row r="543" spans="1:3" ht="15">
      <c r="A543" s="89"/>
      <c r="B543" s="89"/>
      <c r="C543" s="89"/>
    </row>
    <row r="544" spans="1:3" ht="15">
      <c r="A544" s="89"/>
      <c r="B544" s="89"/>
      <c r="C544" s="89"/>
    </row>
    <row r="545" spans="1:3" ht="15">
      <c r="A545" s="89"/>
      <c r="B545" s="89"/>
      <c r="C545" s="89"/>
    </row>
    <row r="546" spans="1:3" ht="15">
      <c r="A546" s="89"/>
      <c r="B546" s="89"/>
      <c r="C546" s="89"/>
    </row>
    <row r="547" spans="1:3" ht="15">
      <c r="A547" s="89"/>
      <c r="B547" s="89"/>
      <c r="C547" s="89"/>
    </row>
    <row r="548" spans="1:3" ht="15">
      <c r="A548" s="89"/>
      <c r="B548" s="89"/>
      <c r="C548" s="89"/>
    </row>
    <row r="549" spans="1:3" ht="15">
      <c r="A549" s="89"/>
      <c r="B549" s="89"/>
      <c r="C549" s="89"/>
    </row>
    <row r="550" spans="1:3" ht="15">
      <c r="A550" s="89"/>
      <c r="B550" s="89"/>
      <c r="C550" s="89"/>
    </row>
    <row r="551" spans="1:3" ht="15">
      <c r="A551" s="89"/>
      <c r="B551" s="89"/>
      <c r="C551" s="89"/>
    </row>
    <row r="552" spans="1:3" ht="15">
      <c r="A552" s="89"/>
      <c r="B552" s="89"/>
      <c r="C552" s="89"/>
    </row>
    <row r="553" spans="1:3" ht="15">
      <c r="A553" s="89"/>
      <c r="B553" s="89"/>
      <c r="C553" s="89"/>
    </row>
    <row r="554" spans="1:3" ht="15">
      <c r="A554" s="89"/>
      <c r="B554" s="89"/>
      <c r="C554" s="89"/>
    </row>
    <row r="555" spans="1:3" ht="15">
      <c r="A555" s="89"/>
      <c r="B555" s="89"/>
      <c r="C555" s="89"/>
    </row>
    <row r="556" spans="1:3" ht="15">
      <c r="A556" s="89"/>
      <c r="B556" s="89"/>
      <c r="C556" s="89"/>
    </row>
    <row r="557" spans="1:3" ht="15">
      <c r="A557" s="89"/>
      <c r="B557" s="89"/>
      <c r="C557" s="89"/>
    </row>
    <row r="558" spans="1:3" ht="15">
      <c r="A558" s="89"/>
      <c r="B558" s="89"/>
      <c r="C558" s="89"/>
    </row>
    <row r="559" spans="1:3" ht="15">
      <c r="A559" s="89"/>
      <c r="B559" s="89"/>
      <c r="C559" s="89"/>
    </row>
    <row r="560" spans="1:3" ht="15">
      <c r="A560" s="89"/>
      <c r="B560" s="89"/>
      <c r="C560" s="89"/>
    </row>
    <row r="561" spans="1:3" ht="15">
      <c r="A561" s="89"/>
      <c r="B561" s="89"/>
      <c r="C561" s="89"/>
    </row>
    <row r="562" spans="1:3" ht="15">
      <c r="A562" s="89"/>
      <c r="B562" s="89"/>
      <c r="C562" s="89"/>
    </row>
    <row r="563" spans="1:3" ht="15">
      <c r="A563" s="89"/>
      <c r="B563" s="89"/>
      <c r="C563" s="89"/>
    </row>
    <row r="564" spans="1:3" ht="15">
      <c r="A564" s="89"/>
      <c r="B564" s="89"/>
      <c r="C564" s="89"/>
    </row>
    <row r="565" spans="1:3" ht="15">
      <c r="A565" s="89"/>
      <c r="B565" s="89"/>
      <c r="C565" s="89"/>
    </row>
    <row r="566" spans="1:3" ht="15">
      <c r="A566" s="89"/>
      <c r="B566" s="89"/>
      <c r="C566" s="89"/>
    </row>
    <row r="567" spans="1:3" ht="15">
      <c r="A567" s="89"/>
      <c r="B567" s="89"/>
      <c r="C567" s="89"/>
    </row>
    <row r="568" spans="1:3" ht="15">
      <c r="A568" s="89"/>
      <c r="B568" s="89"/>
      <c r="C568" s="89"/>
    </row>
    <row r="569" spans="1:3" ht="15">
      <c r="A569" s="89"/>
      <c r="B569" s="89"/>
      <c r="C569" s="89"/>
    </row>
    <row r="570" spans="1:3" ht="15">
      <c r="A570" s="89"/>
      <c r="B570" s="89"/>
      <c r="C570" s="89"/>
    </row>
    <row r="571" spans="1:3" ht="15">
      <c r="A571" s="89"/>
      <c r="B571" s="89"/>
      <c r="C571" s="89"/>
    </row>
    <row r="572" spans="1:3" ht="15">
      <c r="A572" s="89"/>
      <c r="B572" s="89"/>
      <c r="C572" s="89"/>
    </row>
    <row r="573" spans="1:3" ht="15">
      <c r="A573" s="89"/>
      <c r="B573" s="89"/>
      <c r="C573" s="89"/>
    </row>
    <row r="574" spans="1:3" ht="15">
      <c r="A574" s="89"/>
      <c r="B574" s="89"/>
      <c r="C574" s="89"/>
    </row>
    <row r="575" spans="1:3" ht="15">
      <c r="A575" s="89"/>
      <c r="B575" s="89"/>
      <c r="C575" s="89"/>
    </row>
    <row r="576" spans="1:3" ht="15">
      <c r="A576" s="89"/>
      <c r="B576" s="89"/>
      <c r="C576" s="89"/>
    </row>
    <row r="577" spans="1:3" ht="15">
      <c r="A577" s="89"/>
      <c r="B577" s="89"/>
      <c r="C577" s="89"/>
    </row>
    <row r="578" spans="1:3" ht="15">
      <c r="A578" s="89"/>
      <c r="B578" s="89"/>
      <c r="C578" s="89"/>
    </row>
    <row r="579" spans="1:3" ht="15">
      <c r="A579" s="89"/>
      <c r="B579" s="89"/>
      <c r="C579" s="89"/>
    </row>
    <row r="580" spans="1:3" ht="15">
      <c r="A580" s="89"/>
      <c r="B580" s="89"/>
      <c r="C580" s="89"/>
    </row>
    <row r="581" spans="1:3" ht="15">
      <c r="A581" s="89"/>
      <c r="B581" s="89"/>
      <c r="C581" s="89"/>
    </row>
    <row r="582" spans="1:3" ht="15">
      <c r="A582" s="89"/>
      <c r="B582" s="89"/>
      <c r="C582" s="89"/>
    </row>
    <row r="583" spans="1:3" ht="15">
      <c r="A583" s="89"/>
      <c r="B583" s="89"/>
      <c r="C583" s="89"/>
    </row>
    <row r="584" spans="1:3" ht="15">
      <c r="A584" s="89"/>
      <c r="B584" s="89"/>
      <c r="C584" s="89"/>
    </row>
    <row r="585" spans="1:3" ht="15">
      <c r="A585" s="89"/>
      <c r="B585" s="89"/>
      <c r="C585" s="89"/>
    </row>
    <row r="586" spans="1:3" ht="15">
      <c r="A586" s="89"/>
      <c r="B586" s="89"/>
      <c r="C586" s="89"/>
    </row>
    <row r="587" spans="1:3" ht="15">
      <c r="A587" s="89"/>
      <c r="B587" s="89"/>
      <c r="C587" s="89"/>
    </row>
    <row r="588" spans="1:3" ht="15">
      <c r="A588" s="89"/>
      <c r="B588" s="89"/>
      <c r="C588" s="89"/>
    </row>
    <row r="589" spans="1:3" ht="15">
      <c r="A589" s="89"/>
      <c r="B589" s="89"/>
      <c r="C589" s="89"/>
    </row>
    <row r="590" spans="1:3" ht="15">
      <c r="A590" s="89"/>
      <c r="B590" s="89"/>
      <c r="C590" s="89"/>
    </row>
    <row r="591" spans="1:3" ht="15">
      <c r="A591" s="89"/>
      <c r="B591" s="89"/>
      <c r="C591" s="89"/>
    </row>
    <row r="592" spans="1:3" ht="15">
      <c r="A592" s="89"/>
      <c r="B592" s="89"/>
      <c r="C592" s="89"/>
    </row>
    <row r="593" spans="1:3" ht="15">
      <c r="A593" s="89"/>
      <c r="B593" s="89"/>
      <c r="C593" s="89"/>
    </row>
    <row r="594" spans="1:3" ht="15">
      <c r="A594" s="89"/>
      <c r="B594" s="89"/>
      <c r="C594" s="89"/>
    </row>
    <row r="595" spans="1:3" ht="15">
      <c r="A595" s="89"/>
      <c r="B595" s="89"/>
      <c r="C595" s="89"/>
    </row>
    <row r="596" spans="1:3" ht="15">
      <c r="A596" s="89"/>
      <c r="B596" s="89"/>
      <c r="C596" s="89"/>
    </row>
    <row r="597" spans="1:3" ht="15">
      <c r="A597" s="89"/>
      <c r="B597" s="89"/>
      <c r="C597" s="89"/>
    </row>
    <row r="598" spans="1:3" ht="15">
      <c r="A598" s="89"/>
      <c r="B598" s="89"/>
      <c r="C598" s="89"/>
    </row>
    <row r="599" spans="1:3" ht="15">
      <c r="A599" s="89"/>
      <c r="B599" s="89"/>
      <c r="C599" s="89"/>
    </row>
    <row r="600" spans="1:3" ht="15">
      <c r="A600" s="89"/>
      <c r="B600" s="89"/>
      <c r="C600" s="89"/>
    </row>
    <row r="601" spans="1:3" ht="15">
      <c r="A601" s="89"/>
      <c r="B601" s="89"/>
      <c r="C601" s="89"/>
    </row>
    <row r="602" spans="1:3" ht="15">
      <c r="A602" s="89"/>
      <c r="B602" s="89"/>
      <c r="C602" s="89"/>
    </row>
    <row r="603" spans="1:3" ht="15">
      <c r="A603" s="89"/>
      <c r="B603" s="89"/>
      <c r="C603" s="89"/>
    </row>
    <row r="604" spans="1:3" ht="15">
      <c r="A604" s="89"/>
      <c r="B604" s="89"/>
      <c r="C604" s="89"/>
    </row>
    <row r="605" spans="1:3" ht="15">
      <c r="A605" s="89"/>
      <c r="B605" s="89"/>
      <c r="C605" s="89"/>
    </row>
    <row r="606" spans="1:3" ht="15">
      <c r="A606" s="89"/>
      <c r="B606" s="89"/>
      <c r="C606" s="89"/>
    </row>
    <row r="607" spans="1:3" ht="15">
      <c r="A607" s="89"/>
      <c r="B607" s="89"/>
      <c r="C607" s="89"/>
    </row>
    <row r="608" spans="1:3" ht="15">
      <c r="A608" s="89"/>
      <c r="B608" s="89"/>
      <c r="C608" s="89"/>
    </row>
    <row r="609" spans="1:3" ht="15">
      <c r="A609" s="89"/>
      <c r="B609" s="89"/>
      <c r="C609" s="89"/>
    </row>
    <row r="610" spans="1:3" ht="15">
      <c r="A610" s="89"/>
      <c r="B610" s="89"/>
      <c r="C610" s="89"/>
    </row>
    <row r="611" spans="1:3" ht="15">
      <c r="A611" s="89"/>
      <c r="B611" s="89"/>
      <c r="C611" s="89"/>
    </row>
    <row r="612" spans="1:3" ht="15">
      <c r="A612" s="89"/>
      <c r="B612" s="89"/>
      <c r="C612" s="89"/>
    </row>
    <row r="613" spans="1:3" ht="15">
      <c r="A613" s="89"/>
      <c r="B613" s="89"/>
      <c r="C613" s="89"/>
    </row>
  </sheetData>
  <sheetProtection/>
  <mergeCells count="36">
    <mergeCell ref="Y35:Z35"/>
    <mergeCell ref="W36:X36"/>
    <mergeCell ref="W37:X37"/>
    <mergeCell ref="W42:X42"/>
    <mergeCell ref="W43:X43"/>
    <mergeCell ref="W44:X44"/>
    <mergeCell ref="Y44:Z44"/>
    <mergeCell ref="S44:T44"/>
    <mergeCell ref="I45:L45"/>
    <mergeCell ref="Q45:R45"/>
    <mergeCell ref="Q46:R46"/>
    <mergeCell ref="W33:X33"/>
    <mergeCell ref="W34:X34"/>
    <mergeCell ref="W35:X35"/>
    <mergeCell ref="W45:X45"/>
    <mergeCell ref="W46:X46"/>
    <mergeCell ref="I34:L34"/>
    <mergeCell ref="I43:L43"/>
    <mergeCell ref="Q43:R43"/>
    <mergeCell ref="Q44:R44"/>
    <mergeCell ref="A6:K7"/>
    <mergeCell ref="H9:I11"/>
    <mergeCell ref="J9:K9"/>
    <mergeCell ref="A32:C32"/>
    <mergeCell ref="L9:O9"/>
    <mergeCell ref="N10:O10"/>
    <mergeCell ref="A58:T60"/>
    <mergeCell ref="A53:T56"/>
    <mergeCell ref="Q36:R36"/>
    <mergeCell ref="Q37:R37"/>
    <mergeCell ref="Q33:R33"/>
    <mergeCell ref="Q34:R34"/>
    <mergeCell ref="Q35:R35"/>
    <mergeCell ref="S35:T35"/>
    <mergeCell ref="I36:L36"/>
    <mergeCell ref="Q42:R42"/>
  </mergeCells>
  <conditionalFormatting sqref="K26 K23 K14 K17">
    <cfRule type="cellIs" priority="13" dxfId="0" operator="notEqual" stopIfTrue="1">
      <formula>ROUND(G13-F13-I13,2)</formula>
    </cfRule>
  </conditionalFormatting>
  <conditionalFormatting sqref="K20">
    <cfRule type="cellIs" priority="14" dxfId="0" operator="notEqual" stopIfTrue="1">
      <formula>ROUND($G$19-$F$19-$I$19,2)</formula>
    </cfRule>
  </conditionalFormatting>
  <conditionalFormatting sqref="F32">
    <cfRule type="cellIs" priority="17" dxfId="30" operator="notEqual" stopIfTrue="1">
      <formula>166</formula>
    </cfRule>
  </conditionalFormatting>
  <conditionalFormatting sqref="F28">
    <cfRule type="cellIs" priority="23" dxfId="30" operator="notEqual" stopIfTrue="1">
      <formula>5146208844.85+183519347.34-$I$28</formula>
    </cfRule>
  </conditionalFormatting>
  <conditionalFormatting sqref="G28">
    <cfRule type="cellIs" priority="24" dxfId="30" operator="notEqual" stopIfTrue="1">
      <formula>5131730288.1+227494777.74</formula>
    </cfRule>
  </conditionalFormatting>
  <conditionalFormatting sqref="I28">
    <cfRule type="cellIs" priority="25" dxfId="30" operator="notEqual" stopIfTrue="1">
      <formula>2442517+7886543</formula>
    </cfRule>
  </conditionalFormatting>
  <conditionalFormatting sqref="T20">
    <cfRule type="cellIs" priority="11" dxfId="7" operator="notEqual" stopIfTrue="1">
      <formula>1009723.41</formula>
    </cfRule>
  </conditionalFormatting>
  <conditionalFormatting sqref="T17">
    <cfRule type="cellIs" priority="10" dxfId="7" operator="notEqual" stopIfTrue="1">
      <formula>2449079.69</formula>
    </cfRule>
  </conditionalFormatting>
  <conditionalFormatting sqref="T29">
    <cfRule type="cellIs" priority="42" dxfId="0" operator="notEqual" stopIfTrue="1">
      <formula>ROUND(K29,2)</formula>
    </cfRule>
    <cfRule type="cellIs" priority="43" dxfId="62" operator="notEqual" stopIfTrue="1">
      <formula>$T$14+$T$26+$T$20+$T$17+$T$23</formula>
    </cfRule>
  </conditionalFormatting>
  <conditionalFormatting sqref="Z20">
    <cfRule type="cellIs" priority="4" dxfId="7" operator="notEqual" stopIfTrue="1">
      <formula>$O$20</formula>
    </cfRule>
  </conditionalFormatting>
  <conditionalFormatting sqref="Z17">
    <cfRule type="cellIs" priority="3" dxfId="7" operator="notEqual" stopIfTrue="1">
      <formula>$O$17</formula>
    </cfRule>
  </conditionalFormatting>
  <conditionalFormatting sqref="Z29">
    <cfRule type="cellIs" priority="2" dxfId="69" operator="notEqual" stopIfTrue="1">
      <formula>$Z$26+$Z$23+$Z$20+$Z$17+$Z$14</formula>
    </cfRule>
    <cfRule type="cellIs" priority="5" dxfId="0" operator="notEqual" stopIfTrue="1">
      <formula>$O$29</formula>
    </cfRule>
  </conditionalFormatting>
  <conditionalFormatting sqref="L28">
    <cfRule type="cellIs" priority="1" dxfId="67" operator="notEqual" stopIfTrue="1">
      <formula>$N$28+$O$28+$M$28</formula>
    </cfRule>
  </conditionalFormatting>
  <printOptions/>
  <pageMargins left="0.5905511811023623" right="0.1968503937007874" top="0.984251968503937" bottom="0.984251968503937" header="0.5118110236220472" footer="0.5118110236220472"/>
  <pageSetup firstPageNumber="278" useFirstPageNumber="1" horizontalDpi="600" verticalDpi="600" orientation="portrait" paperSize="9" scale="80" r:id="rId1"/>
  <headerFooter alignWithMargins="0">
    <oddFooter>&amp;L&amp;"Arial,Kurzíva"Zastupitelstvo Olomouckého kraje 20.6.2014
5.2.- Závěrečný účet Olomouckého kraje za rok 2013
Příloha č.15: Financování hospodaření příspěvkových organizací Olomouckého kraje&amp;R&amp;"Arial,Kurzíva"Strana &amp;P (celkem 480)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2:Q607"/>
  <sheetViews>
    <sheetView showGridLines="0" zoomScale="120" zoomScaleNormal="120" zoomScalePageLayoutView="0" workbookViewId="0" topLeftCell="B1">
      <selection activeCell="F12" sqref="F12:G12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2.421875" style="8" customWidth="1"/>
    <col min="4" max="4" width="17.421875" style="3" hidden="1" customWidth="1"/>
    <col min="5" max="5" width="21.140625" style="3" hidden="1" customWidth="1"/>
    <col min="6" max="6" width="12.8515625" style="0" customWidth="1"/>
    <col min="7" max="7" width="13.57421875" style="0" customWidth="1"/>
    <col min="8" max="8" width="11.28125" style="0" hidden="1" customWidth="1"/>
    <col min="9" max="9" width="9.57421875" style="0" customWidth="1"/>
    <col min="10" max="10" width="11.421875" style="0" customWidth="1"/>
    <col min="11" max="12" width="12.140625" style="0" customWidth="1"/>
    <col min="13" max="13" width="1.28515625" style="0" customWidth="1"/>
    <col min="14" max="14" width="10.28125" style="0" customWidth="1"/>
    <col min="15" max="15" width="9.57421875" style="0" customWidth="1"/>
    <col min="17" max="17" width="10.140625" style="0" customWidth="1"/>
  </cols>
  <sheetData>
    <row r="2" spans="1:12" ht="18">
      <c r="A2" s="1" t="s">
        <v>26</v>
      </c>
      <c r="B2" s="1"/>
      <c r="C2" s="2"/>
      <c r="J2" s="4"/>
      <c r="K2" s="4"/>
      <c r="L2" s="4"/>
    </row>
    <row r="3" spans="1:5" ht="14.25">
      <c r="A3" s="5"/>
      <c r="B3" s="5"/>
      <c r="C3" s="2"/>
      <c r="E3" s="6"/>
    </row>
    <row r="4" spans="1:5" ht="14.25" hidden="1">
      <c r="A4" s="5"/>
      <c r="B4" s="5"/>
      <c r="C4" s="2"/>
      <c r="E4" s="6"/>
    </row>
    <row r="5" ht="12.75">
      <c r="C5"/>
    </row>
    <row r="6" spans="1:14" ht="15">
      <c r="A6" s="1083" t="s">
        <v>268</v>
      </c>
      <c r="B6" s="1083"/>
      <c r="C6" s="1084"/>
      <c r="D6" s="1084"/>
      <c r="E6" s="1084"/>
      <c r="F6" s="1085"/>
      <c r="G6" s="1085"/>
      <c r="H6" s="1085"/>
      <c r="I6" s="1085"/>
      <c r="J6" s="1085"/>
      <c r="K6" s="1085"/>
      <c r="L6" s="7"/>
      <c r="N6" s="95"/>
    </row>
    <row r="7" spans="1:15" ht="4.5" customHeight="1">
      <c r="A7" s="1084"/>
      <c r="B7" s="1084"/>
      <c r="C7" s="1084"/>
      <c r="D7" s="1084"/>
      <c r="E7" s="1084"/>
      <c r="F7" s="1085"/>
      <c r="G7" s="1085"/>
      <c r="H7" s="1085"/>
      <c r="I7" s="1085"/>
      <c r="J7" s="1085"/>
      <c r="K7" s="1085"/>
      <c r="L7" s="7"/>
      <c r="N7" s="95"/>
      <c r="O7" s="95"/>
    </row>
    <row r="8" spans="11:17" ht="13.5" thickBot="1">
      <c r="K8" s="787" t="s">
        <v>276</v>
      </c>
      <c r="L8" s="9"/>
      <c r="Q8" s="51" t="s">
        <v>276</v>
      </c>
    </row>
    <row r="9" spans="1:17" ht="16.5" thickTop="1">
      <c r="A9" s="10" t="s">
        <v>1</v>
      </c>
      <c r="B9" s="176"/>
      <c r="C9" s="183"/>
      <c r="D9" s="12"/>
      <c r="E9" s="12"/>
      <c r="F9" s="13" t="s">
        <v>2</v>
      </c>
      <c r="G9" s="14" t="s">
        <v>3</v>
      </c>
      <c r="H9" s="1100" t="s">
        <v>278</v>
      </c>
      <c r="I9" s="1101"/>
      <c r="J9" s="1104" t="s">
        <v>5</v>
      </c>
      <c r="K9" s="1105"/>
      <c r="L9" s="107" t="s">
        <v>23</v>
      </c>
      <c r="N9" s="96" t="s">
        <v>19</v>
      </c>
      <c r="O9" s="27"/>
      <c r="P9" s="105"/>
      <c r="Q9" s="97"/>
    </row>
    <row r="10" spans="1:17" ht="24.75" customHeight="1" thickBot="1">
      <c r="A10" s="15"/>
      <c r="B10" s="177"/>
      <c r="C10" s="16"/>
      <c r="D10" s="17"/>
      <c r="E10" s="17"/>
      <c r="F10" s="18"/>
      <c r="G10" s="19"/>
      <c r="H10" s="1102"/>
      <c r="I10" s="1103"/>
      <c r="J10" s="20" t="s">
        <v>6</v>
      </c>
      <c r="K10" s="21" t="s">
        <v>7</v>
      </c>
      <c r="L10" s="112"/>
      <c r="N10" s="98" t="s">
        <v>20</v>
      </c>
      <c r="O10" s="99" t="s">
        <v>21</v>
      </c>
      <c r="P10" s="106" t="s">
        <v>22</v>
      </c>
      <c r="Q10" s="100" t="s">
        <v>18</v>
      </c>
    </row>
    <row r="11" spans="1:17" ht="15.75" thickTop="1">
      <c r="A11" s="22"/>
      <c r="B11" s="23"/>
      <c r="C11" s="23"/>
      <c r="D11" s="24"/>
      <c r="E11" s="24"/>
      <c r="F11" s="25"/>
      <c r="G11" s="26"/>
      <c r="H11" s="27"/>
      <c r="I11" s="27"/>
      <c r="J11" s="809"/>
      <c r="K11" s="29"/>
      <c r="L11" s="108"/>
      <c r="N11" s="215"/>
      <c r="O11" s="214"/>
      <c r="P11" s="459"/>
      <c r="Q11" s="216"/>
    </row>
    <row r="12" spans="1:17" ht="15">
      <c r="A12" s="172" t="s">
        <v>8</v>
      </c>
      <c r="B12" s="173"/>
      <c r="C12" s="31"/>
      <c r="D12" s="32"/>
      <c r="E12" s="32"/>
      <c r="F12" s="805">
        <v>2882229783.1</v>
      </c>
      <c r="G12" s="806">
        <v>2898260358.64</v>
      </c>
      <c r="H12" s="807"/>
      <c r="I12" s="807">
        <v>910337</v>
      </c>
      <c r="J12" s="810">
        <v>16626050.49</v>
      </c>
      <c r="K12" s="808">
        <v>-1505811.95</v>
      </c>
      <c r="L12" s="799"/>
      <c r="M12" s="2"/>
      <c r="N12" s="168">
        <v>110</v>
      </c>
      <c r="O12" s="623">
        <v>11</v>
      </c>
      <c r="P12" s="169">
        <v>5</v>
      </c>
      <c r="Q12" s="804">
        <f>P12+O12+N12</f>
        <v>126</v>
      </c>
    </row>
    <row r="13" spans="1:17" ht="15.75" thickBot="1">
      <c r="A13" s="38"/>
      <c r="B13" s="39"/>
      <c r="C13" s="39"/>
      <c r="D13" s="40"/>
      <c r="E13" s="40"/>
      <c r="F13" s="788"/>
      <c r="G13" s="789"/>
      <c r="H13" s="790"/>
      <c r="I13" s="790"/>
      <c r="J13" s="811" t="s">
        <v>9</v>
      </c>
      <c r="K13" s="792">
        <f>J12+K12</f>
        <v>15120238.540000001</v>
      </c>
      <c r="L13" s="793">
        <f>G12-F12-I12</f>
        <v>15120238.539999962</v>
      </c>
      <c r="M13" s="2"/>
      <c r="N13" s="460">
        <v>16626050.49</v>
      </c>
      <c r="O13" s="461">
        <v>-1505811.95</v>
      </c>
      <c r="P13" s="462">
        <v>0</v>
      </c>
      <c r="Q13" s="463">
        <f>P13+O13+N13</f>
        <v>15120238.540000001</v>
      </c>
    </row>
    <row r="14" spans="1:17" ht="15.75" thickTop="1">
      <c r="A14" s="41"/>
      <c r="B14" s="42"/>
      <c r="C14" s="42"/>
      <c r="D14" s="43"/>
      <c r="E14" s="43"/>
      <c r="F14" s="794"/>
      <c r="G14" s="795"/>
      <c r="H14" s="796"/>
      <c r="I14" s="796"/>
      <c r="J14" s="797"/>
      <c r="K14" s="798"/>
      <c r="L14" s="799"/>
      <c r="M14" s="2"/>
      <c r="N14" s="464"/>
      <c r="O14" s="465"/>
      <c r="P14" s="466"/>
      <c r="Q14" s="467"/>
    </row>
    <row r="15" spans="1:17" ht="15">
      <c r="A15" s="30" t="s">
        <v>10</v>
      </c>
      <c r="B15" s="31"/>
      <c r="C15" s="31"/>
      <c r="D15" s="45"/>
      <c r="E15" s="45"/>
      <c r="F15" s="678">
        <v>612170425.86</v>
      </c>
      <c r="G15" s="679">
        <v>618595594.39</v>
      </c>
      <c r="H15" s="691"/>
      <c r="I15" s="691">
        <v>5622294</v>
      </c>
      <c r="J15" s="801">
        <v>802874.53</v>
      </c>
      <c r="K15" s="802">
        <v>0</v>
      </c>
      <c r="L15" s="803"/>
      <c r="M15" s="128"/>
      <c r="N15" s="168">
        <v>1</v>
      </c>
      <c r="O15" s="171"/>
      <c r="P15" s="169"/>
      <c r="Q15" s="804">
        <f>P15+O15+N15</f>
        <v>1</v>
      </c>
    </row>
    <row r="16" spans="1:17" ht="15.75" thickBot="1">
      <c r="A16" s="52"/>
      <c r="B16" s="53"/>
      <c r="C16" s="53"/>
      <c r="D16" s="54"/>
      <c r="E16" s="54"/>
      <c r="F16" s="680"/>
      <c r="G16" s="681"/>
      <c r="H16" s="800"/>
      <c r="I16" s="800"/>
      <c r="J16" s="791" t="s">
        <v>9</v>
      </c>
      <c r="K16" s="792">
        <f>J15+K15</f>
        <v>802874.53</v>
      </c>
      <c r="L16" s="793">
        <f>G15-F15-I15</f>
        <v>802874.5299999714</v>
      </c>
      <c r="M16" s="2"/>
      <c r="N16" s="458">
        <f>J15</f>
        <v>802874.53</v>
      </c>
      <c r="O16" s="468"/>
      <c r="P16" s="469"/>
      <c r="Q16" s="470">
        <f>P16+O16+N16</f>
        <v>802874.53</v>
      </c>
    </row>
    <row r="17" spans="1:17" ht="15">
      <c r="A17" s="55"/>
      <c r="B17" s="56"/>
      <c r="C17" s="56"/>
      <c r="D17" s="57"/>
      <c r="E17" s="57"/>
      <c r="F17" s="132"/>
      <c r="G17" s="133"/>
      <c r="H17" s="134"/>
      <c r="I17" s="134"/>
      <c r="J17" s="135"/>
      <c r="K17" s="136"/>
      <c r="L17" s="137"/>
      <c r="M17" s="2"/>
      <c r="N17" s="254"/>
      <c r="O17" s="471"/>
      <c r="P17" s="472"/>
      <c r="Q17" s="216"/>
    </row>
    <row r="18" spans="1:17" ht="15">
      <c r="A18" s="30" t="s">
        <v>11</v>
      </c>
      <c r="B18" s="31"/>
      <c r="C18" s="31"/>
      <c r="D18" s="58"/>
      <c r="E18" s="58"/>
      <c r="F18" s="46">
        <f>'Kultura 2013'!F24</f>
        <v>162992259.92000002</v>
      </c>
      <c r="G18" s="47">
        <f>'Kultura 2013'!G24</f>
        <v>164017753.33</v>
      </c>
      <c r="H18" s="48"/>
      <c r="I18" s="48">
        <f>'Kultura 2013'!H24</f>
        <v>15770</v>
      </c>
      <c r="J18" s="49">
        <f>'Kultura 2013'!J24</f>
        <v>1200739.46</v>
      </c>
      <c r="K18" s="50">
        <f>'Kultura 2013'!K24</f>
        <v>-191016.05000000075</v>
      </c>
      <c r="L18" s="109"/>
      <c r="M18" s="2"/>
      <c r="N18" s="168">
        <f>'Kultura 2013'!P44</f>
        <v>7</v>
      </c>
      <c r="O18" s="623"/>
      <c r="P18" s="169"/>
      <c r="Q18" s="170">
        <f>P18+O18+N18</f>
        <v>7</v>
      </c>
    </row>
    <row r="19" spans="1:17" ht="15.75" thickBot="1">
      <c r="A19" s="52"/>
      <c r="B19" s="53"/>
      <c r="C19" s="53"/>
      <c r="D19" s="54"/>
      <c r="E19" s="54"/>
      <c r="F19" s="129"/>
      <c r="G19" s="130"/>
      <c r="H19" s="131"/>
      <c r="I19" s="131"/>
      <c r="J19" s="122" t="s">
        <v>9</v>
      </c>
      <c r="K19" s="123">
        <f>ROUND(J18+K18,2)</f>
        <v>1009723.41</v>
      </c>
      <c r="L19" s="111">
        <f>G18-F18-I18</f>
        <v>1009723.4099999964</v>
      </c>
      <c r="M19" s="2"/>
      <c r="N19" s="759">
        <f>'Kultura 2013'!H36</f>
        <v>1200739.46</v>
      </c>
      <c r="O19" s="468"/>
      <c r="P19" s="469"/>
      <c r="Q19" s="479">
        <f>ROUND(P19+O19+N19,2)</f>
        <v>1200739.46</v>
      </c>
    </row>
    <row r="20" spans="1:17" ht="15">
      <c r="A20" s="101"/>
      <c r="B20" s="102"/>
      <c r="C20" s="102"/>
      <c r="D20" s="103"/>
      <c r="E20" s="103"/>
      <c r="F20" s="138"/>
      <c r="G20" s="139"/>
      <c r="H20" s="140"/>
      <c r="I20" s="140"/>
      <c r="J20" s="141"/>
      <c r="K20" s="142"/>
      <c r="L20" s="137"/>
      <c r="M20" s="2"/>
      <c r="N20" s="254"/>
      <c r="O20" s="471"/>
      <c r="P20" s="472"/>
      <c r="Q20" s="216"/>
    </row>
    <row r="21" spans="1:17" ht="15">
      <c r="A21" s="30" t="s">
        <v>12</v>
      </c>
      <c r="B21" s="31"/>
      <c r="C21" s="31"/>
      <c r="D21" s="58"/>
      <c r="E21" s="58"/>
      <c r="F21" s="678">
        <f>'soc. oblast 2013'!G76</f>
        <v>1110251565.11</v>
      </c>
      <c r="G21" s="679">
        <f>'soc. oblast 2013'!H76</f>
        <v>1112700644.8</v>
      </c>
      <c r="H21" s="48"/>
      <c r="I21" s="691">
        <f>'soc. oblast 2013'!K76</f>
        <v>0</v>
      </c>
      <c r="J21" s="59">
        <f>'soc. oblast 2013'!H84</f>
        <v>2449079.69</v>
      </c>
      <c r="K21" s="50">
        <f>'soc. oblast 2013'!H86</f>
        <v>0</v>
      </c>
      <c r="L21" s="109"/>
      <c r="M21" s="2"/>
      <c r="N21" s="168">
        <f>'soc. oblast 2013'!S96</f>
        <v>30</v>
      </c>
      <c r="O21" s="623"/>
      <c r="P21" s="169">
        <f>'soc. oblast 2013'!T96</f>
        <v>2</v>
      </c>
      <c r="Q21" s="170">
        <f>P21+O21+N21</f>
        <v>32</v>
      </c>
    </row>
    <row r="22" spans="1:17" ht="15.75" thickBot="1">
      <c r="A22" s="52"/>
      <c r="B22" s="53"/>
      <c r="C22" s="53"/>
      <c r="D22" s="54"/>
      <c r="E22" s="54"/>
      <c r="F22" s="680"/>
      <c r="G22" s="681"/>
      <c r="H22" s="131"/>
      <c r="I22" s="131"/>
      <c r="J22" s="122" t="s">
        <v>9</v>
      </c>
      <c r="K22" s="123">
        <f>ROUND(J21+K21,2)</f>
        <v>2449079.69</v>
      </c>
      <c r="L22" s="111">
        <f>G21-F21-I21</f>
        <v>2449079.690000057</v>
      </c>
      <c r="M22" s="2"/>
      <c r="N22" s="460">
        <v>1243182.58</v>
      </c>
      <c r="O22" s="461"/>
      <c r="P22" s="462">
        <v>0</v>
      </c>
      <c r="Q22" s="463">
        <f>ROUND(P22+O22+N22,2)</f>
        <v>1243182.58</v>
      </c>
    </row>
    <row r="23" spans="1:17" ht="15.75" hidden="1" thickBot="1">
      <c r="A23" s="56"/>
      <c r="B23" s="56"/>
      <c r="C23" s="56"/>
      <c r="D23" s="57"/>
      <c r="E23" s="57"/>
      <c r="F23" s="682"/>
      <c r="G23" s="683"/>
      <c r="H23" s="143"/>
      <c r="I23" s="143"/>
      <c r="J23" s="144"/>
      <c r="K23" s="136"/>
      <c r="L23" s="137"/>
      <c r="M23" s="2"/>
      <c r="N23" s="254"/>
      <c r="O23" s="471"/>
      <c r="P23" s="472"/>
      <c r="Q23" s="216"/>
    </row>
    <row r="24" spans="1:17" ht="16.5" hidden="1" thickBot="1">
      <c r="A24" s="61" t="s">
        <v>13</v>
      </c>
      <c r="B24" s="61"/>
      <c r="C24" s="62"/>
      <c r="D24" s="63"/>
      <c r="E24" s="63"/>
      <c r="F24" s="684">
        <f>F25+F26</f>
        <v>848226.33</v>
      </c>
      <c r="G24" s="685">
        <f>G25+G26</f>
        <v>849889.4</v>
      </c>
      <c r="H24" s="147">
        <f>H25+H26</f>
        <v>8334.77</v>
      </c>
      <c r="I24" s="148">
        <f>I25+I26</f>
        <v>-5</v>
      </c>
      <c r="J24" s="149">
        <f>G24-F24+I24</f>
        <v>1658.0700000000652</v>
      </c>
      <c r="K24" s="150"/>
      <c r="L24" s="151"/>
      <c r="M24" s="2"/>
      <c r="N24" s="254"/>
      <c r="O24" s="471"/>
      <c r="P24" s="472"/>
      <c r="Q24" s="216"/>
    </row>
    <row r="25" spans="1:17" ht="15.75" hidden="1" thickBot="1">
      <c r="A25" s="60"/>
      <c r="B25" s="60"/>
      <c r="C25" s="56" t="s">
        <v>14</v>
      </c>
      <c r="D25" s="64"/>
      <c r="E25" s="64"/>
      <c r="F25" s="682">
        <v>848226.33</v>
      </c>
      <c r="G25" s="683">
        <v>849889.4</v>
      </c>
      <c r="H25" s="152">
        <v>8324.77</v>
      </c>
      <c r="I25" s="153">
        <v>-5</v>
      </c>
      <c r="J25" s="154"/>
      <c r="K25" s="155"/>
      <c r="L25" s="156"/>
      <c r="M25" s="2"/>
      <c r="N25" s="254"/>
      <c r="O25" s="471"/>
      <c r="P25" s="472"/>
      <c r="Q25" s="216"/>
    </row>
    <row r="26" spans="1:17" ht="15.75" hidden="1" thickBot="1">
      <c r="A26" s="60"/>
      <c r="B26" s="60"/>
      <c r="C26" s="65" t="s">
        <v>15</v>
      </c>
      <c r="D26" s="64"/>
      <c r="E26" s="66"/>
      <c r="F26" s="682">
        <v>0</v>
      </c>
      <c r="G26" s="683">
        <v>0</v>
      </c>
      <c r="H26" s="152">
        <v>10</v>
      </c>
      <c r="I26" s="152">
        <v>0</v>
      </c>
      <c r="J26" s="154"/>
      <c r="K26" s="155"/>
      <c r="L26" s="156"/>
      <c r="M26" s="2"/>
      <c r="N26" s="254"/>
      <c r="O26" s="471"/>
      <c r="P26" s="472"/>
      <c r="Q26" s="216"/>
    </row>
    <row r="27" spans="1:17" ht="15.75" hidden="1" thickBot="1">
      <c r="A27" s="60" t="s">
        <v>16</v>
      </c>
      <c r="B27" s="60"/>
      <c r="C27" s="65"/>
      <c r="D27" s="66"/>
      <c r="E27" s="66"/>
      <c r="F27" s="682">
        <f>F21-F24</f>
        <v>1109403338.78</v>
      </c>
      <c r="G27" s="683">
        <f>G21-G24</f>
        <v>1111850755.3999999</v>
      </c>
      <c r="H27" s="152">
        <f>H21-H24</f>
        <v>-8334.77</v>
      </c>
      <c r="I27" s="153">
        <f>I21-I24</f>
        <v>5</v>
      </c>
      <c r="J27" s="154"/>
      <c r="K27" s="155"/>
      <c r="L27" s="156"/>
      <c r="M27" s="2"/>
      <c r="N27" s="254"/>
      <c r="O27" s="471"/>
      <c r="P27" s="472"/>
      <c r="Q27" s="216"/>
    </row>
    <row r="28" spans="1:17" ht="15.75" hidden="1" thickBot="1">
      <c r="A28" s="56"/>
      <c r="B28" s="56"/>
      <c r="C28" s="56"/>
      <c r="D28" s="57"/>
      <c r="E28" s="57"/>
      <c r="F28" s="682"/>
      <c r="G28" s="683"/>
      <c r="H28" s="143"/>
      <c r="I28" s="143"/>
      <c r="J28" s="174"/>
      <c r="K28" s="136"/>
      <c r="L28" s="137"/>
      <c r="M28" s="2"/>
      <c r="N28" s="254"/>
      <c r="O28" s="471"/>
      <c r="P28" s="472"/>
      <c r="Q28" s="216"/>
    </row>
    <row r="29" spans="1:17" ht="15.75" thickTop="1">
      <c r="A29" s="101"/>
      <c r="B29" s="102"/>
      <c r="C29" s="102"/>
      <c r="D29" s="103"/>
      <c r="E29" s="103"/>
      <c r="F29" s="686"/>
      <c r="G29" s="687"/>
      <c r="H29" s="140"/>
      <c r="I29" s="140"/>
      <c r="J29" s="141"/>
      <c r="K29" s="142"/>
      <c r="L29" s="175"/>
      <c r="M29" s="2"/>
      <c r="N29" s="473"/>
      <c r="O29" s="474"/>
      <c r="P29" s="475"/>
      <c r="Q29" s="476"/>
    </row>
    <row r="30" spans="1:17" ht="15">
      <c r="A30" s="30" t="s">
        <v>17</v>
      </c>
      <c r="B30" s="31"/>
      <c r="C30" s="31"/>
      <c r="D30" s="58"/>
      <c r="E30" s="58"/>
      <c r="F30" s="678">
        <f>'Zdravotnictví 2013'!F19</f>
        <v>562931858.1999999</v>
      </c>
      <c r="G30" s="679">
        <f>'Zdravotnictví 2013'!G19</f>
        <v>564220290.54</v>
      </c>
      <c r="H30" s="48"/>
      <c r="I30" s="48">
        <f>'Zdravotnictví 2013'!H19</f>
        <v>99230</v>
      </c>
      <c r="J30" s="49">
        <f>'Zdravotnictví 2013'!I19</f>
        <v>1189202.34</v>
      </c>
      <c r="K30" s="50">
        <f>'Zdravotnictví 2013'!J19</f>
        <v>0</v>
      </c>
      <c r="L30" s="109"/>
      <c r="M30" s="2"/>
      <c r="N30" s="168">
        <v>5</v>
      </c>
      <c r="O30" s="171"/>
      <c r="P30" s="169"/>
      <c r="Q30" s="170">
        <f>P30+O30+N30</f>
        <v>5</v>
      </c>
    </row>
    <row r="31" spans="1:17" ht="15.75" thickBot="1">
      <c r="A31" s="70"/>
      <c r="B31" s="71"/>
      <c r="C31" s="71"/>
      <c r="D31" s="72"/>
      <c r="E31" s="72"/>
      <c r="F31" s="626"/>
      <c r="G31" s="627"/>
      <c r="H31" s="164"/>
      <c r="I31" s="165"/>
      <c r="J31" s="166" t="s">
        <v>9</v>
      </c>
      <c r="K31" s="123">
        <f>ROUND(J30+K30,2)</f>
        <v>1189202.34</v>
      </c>
      <c r="L31" s="111">
        <f>G30-F30-I30</f>
        <v>1189202.3400000334</v>
      </c>
      <c r="M31" s="2"/>
      <c r="N31" s="759">
        <f>J30</f>
        <v>1189202.34</v>
      </c>
      <c r="O31" s="784"/>
      <c r="P31" s="785"/>
      <c r="Q31" s="479">
        <f>ROUND(P31+O31+N31,2)</f>
        <v>1189202.34</v>
      </c>
    </row>
    <row r="32" spans="1:17" ht="15.75" thickTop="1">
      <c r="A32" s="22"/>
      <c r="B32" s="23"/>
      <c r="C32" s="23"/>
      <c r="D32" s="24"/>
      <c r="E32" s="24"/>
      <c r="F32" s="281"/>
      <c r="G32" s="688"/>
      <c r="H32" s="27"/>
      <c r="I32" s="92"/>
      <c r="J32" s="28"/>
      <c r="K32" s="75"/>
      <c r="L32" s="108"/>
      <c r="N32" s="215"/>
      <c r="O32" s="214"/>
      <c r="P32" s="459"/>
      <c r="Q32" s="216"/>
    </row>
    <row r="33" spans="1:17" ht="15">
      <c r="A33" s="76" t="s">
        <v>18</v>
      </c>
      <c r="B33" s="77"/>
      <c r="C33" s="77"/>
      <c r="D33" s="78"/>
      <c r="E33" s="78"/>
      <c r="F33" s="689">
        <f aca="true" t="shared" si="0" ref="F33:K33">F30+F21+F18+F15+F12</f>
        <v>5330575892.190001</v>
      </c>
      <c r="G33" s="690">
        <f t="shared" si="0"/>
        <v>5357794641.7</v>
      </c>
      <c r="H33" s="692">
        <f t="shared" si="0"/>
        <v>0</v>
      </c>
      <c r="I33" s="693">
        <f t="shared" si="0"/>
        <v>6647631</v>
      </c>
      <c r="J33" s="692">
        <f t="shared" si="0"/>
        <v>22267946.51</v>
      </c>
      <c r="K33" s="694">
        <f t="shared" si="0"/>
        <v>-1696828.0000000007</v>
      </c>
      <c r="L33" s="541">
        <f>ROUND(L31+L22+L19+L16+L13,2)</f>
        <v>20571118.51</v>
      </c>
      <c r="N33" s="168">
        <f aca="true" t="shared" si="1" ref="N33:P34">N30+N21+N18+N15+N12</f>
        <v>153</v>
      </c>
      <c r="O33" s="171">
        <f t="shared" si="1"/>
        <v>11</v>
      </c>
      <c r="P33" s="169">
        <f t="shared" si="1"/>
        <v>7</v>
      </c>
      <c r="Q33" s="170">
        <f>P33+O33+N33</f>
        <v>171</v>
      </c>
    </row>
    <row r="34" spans="1:17" ht="15.75" thickBot="1">
      <c r="A34" s="82"/>
      <c r="B34" s="83"/>
      <c r="C34" s="83"/>
      <c r="D34" s="84"/>
      <c r="E34" s="84"/>
      <c r="F34" s="85"/>
      <c r="G34" s="86"/>
      <c r="H34" s="87"/>
      <c r="I34" s="94"/>
      <c r="J34" s="73" t="s">
        <v>9</v>
      </c>
      <c r="K34" s="88">
        <f>K31+K22+K19+K16+K13</f>
        <v>20571118.51</v>
      </c>
      <c r="L34" s="110"/>
      <c r="N34" s="477">
        <f t="shared" si="1"/>
        <v>21062049.4</v>
      </c>
      <c r="O34" s="540">
        <f t="shared" si="1"/>
        <v>-1505811.95</v>
      </c>
      <c r="P34" s="478">
        <f t="shared" si="1"/>
        <v>0</v>
      </c>
      <c r="Q34" s="479">
        <f>ROUND(P34+O34+N34,2)</f>
        <v>19556237.45</v>
      </c>
    </row>
    <row r="35" spans="1:3" ht="15.75" thickTop="1">
      <c r="A35" s="89"/>
      <c r="B35" s="89"/>
      <c r="C35" s="89"/>
    </row>
    <row r="36" spans="1:12" ht="15">
      <c r="A36" s="1106" t="s">
        <v>193</v>
      </c>
      <c r="B36" s="1106"/>
      <c r="C36" s="1106"/>
      <c r="F36" s="343">
        <f>B38+B40+B42</f>
        <v>171</v>
      </c>
      <c r="G36" s="167" t="s">
        <v>274</v>
      </c>
      <c r="L36" s="95"/>
    </row>
    <row r="37" spans="1:12" ht="15">
      <c r="A37" s="116" t="s">
        <v>24</v>
      </c>
      <c r="B37" s="116"/>
      <c r="C37" s="113"/>
      <c r="L37" s="95"/>
    </row>
    <row r="38" spans="1:10" ht="15.75">
      <c r="A38" s="114"/>
      <c r="B38" s="180">
        <f>O33</f>
        <v>11</v>
      </c>
      <c r="C38" s="178" t="s">
        <v>35</v>
      </c>
      <c r="D38" s="8"/>
      <c r="E38" s="8"/>
      <c r="F38" s="51"/>
      <c r="G38" s="115"/>
      <c r="H38" s="51"/>
      <c r="I38" s="1107">
        <f>O34</f>
        <v>-1505811.95</v>
      </c>
      <c r="J38" s="1108"/>
    </row>
    <row r="39" spans="1:10" ht="15">
      <c r="A39" s="116" t="s">
        <v>25</v>
      </c>
      <c r="B39" s="116"/>
      <c r="C39" s="113"/>
      <c r="D39" s="8"/>
      <c r="E39" s="8"/>
      <c r="F39" s="51"/>
      <c r="G39" s="115"/>
      <c r="H39" s="51"/>
      <c r="I39" s="51"/>
      <c r="J39" s="51"/>
    </row>
    <row r="40" spans="1:10" ht="15.75">
      <c r="A40" s="116"/>
      <c r="B40" s="180">
        <f>N33</f>
        <v>153</v>
      </c>
      <c r="C40" s="179" t="s">
        <v>36</v>
      </c>
      <c r="D40" s="8"/>
      <c r="E40" s="8"/>
      <c r="F40" s="51"/>
      <c r="G40" s="115"/>
      <c r="H40" s="51"/>
      <c r="I40" s="1107">
        <f>N34</f>
        <v>21062049.4</v>
      </c>
      <c r="J40" s="1108"/>
    </row>
    <row r="41" spans="1:10" ht="15">
      <c r="A41" s="116" t="s">
        <v>37</v>
      </c>
      <c r="B41" s="116"/>
      <c r="C41" s="113"/>
      <c r="D41" s="8"/>
      <c r="E41" s="8"/>
      <c r="F41" s="51"/>
      <c r="G41" s="51"/>
      <c r="H41" s="51"/>
      <c r="I41" s="51"/>
      <c r="J41" s="51"/>
    </row>
    <row r="42" spans="2:7" ht="15.75">
      <c r="B42" s="182">
        <f>P33</f>
        <v>7</v>
      </c>
      <c r="C42" s="181" t="s">
        <v>38</v>
      </c>
      <c r="G42" s="115"/>
    </row>
    <row r="43" spans="1:5" ht="15">
      <c r="A43" s="42"/>
      <c r="B43" s="42"/>
      <c r="C43" s="42"/>
      <c r="D43" s="42"/>
      <c r="E43" s="43"/>
    </row>
    <row r="44" spans="1:5" ht="15">
      <c r="A44" s="42"/>
      <c r="B44" s="42"/>
      <c r="C44" s="42"/>
      <c r="D44" s="42"/>
      <c r="E44" s="43"/>
    </row>
    <row r="45" spans="1:5" ht="15">
      <c r="A45" s="42"/>
      <c r="B45" s="42"/>
      <c r="C45" s="42"/>
      <c r="D45" s="43"/>
      <c r="E45" s="43"/>
    </row>
    <row r="46" spans="1:3" ht="15">
      <c r="A46" s="89"/>
      <c r="B46" s="89"/>
      <c r="C46" s="89"/>
    </row>
    <row r="47" spans="1:12" ht="15">
      <c r="A47" s="89"/>
      <c r="B47" s="89"/>
      <c r="C47" s="89"/>
      <c r="J47" s="90"/>
      <c r="K47" s="90"/>
      <c r="L47" s="90"/>
    </row>
    <row r="48" spans="1:12" ht="15.75">
      <c r="A48" s="89"/>
      <c r="B48" s="89"/>
      <c r="C48" s="91"/>
      <c r="J48" s="90"/>
      <c r="K48" s="90"/>
      <c r="L48" s="90"/>
    </row>
    <row r="49" spans="1:3" ht="15">
      <c r="A49" s="89"/>
      <c r="B49" s="89"/>
      <c r="C49" s="89"/>
    </row>
    <row r="50" spans="1:3" ht="15">
      <c r="A50" s="89"/>
      <c r="B50" s="89"/>
      <c r="C50" s="89"/>
    </row>
    <row r="51" spans="1:3" ht="15">
      <c r="A51" s="89"/>
      <c r="B51" s="89"/>
      <c r="C51" s="89"/>
    </row>
    <row r="52" spans="1:3" ht="15">
      <c r="A52" s="89"/>
      <c r="B52" s="89"/>
      <c r="C52" s="89"/>
    </row>
    <row r="53" spans="1:3" ht="15">
      <c r="A53" s="89"/>
      <c r="B53" s="89"/>
      <c r="C53" s="89"/>
    </row>
    <row r="54" spans="1:3" ht="15">
      <c r="A54" s="89"/>
      <c r="B54" s="89"/>
      <c r="C54" s="89"/>
    </row>
    <row r="55" spans="1:3" ht="15">
      <c r="A55" s="89"/>
      <c r="B55" s="89"/>
      <c r="C55" s="89"/>
    </row>
    <row r="56" spans="1:3" ht="15">
      <c r="A56" s="89"/>
      <c r="B56" s="89"/>
      <c r="C56" s="89"/>
    </row>
    <row r="57" spans="1:3" ht="15">
      <c r="A57" s="89"/>
      <c r="B57" s="89"/>
      <c r="C57" s="89"/>
    </row>
    <row r="58" spans="1:3" ht="15">
      <c r="A58" s="89"/>
      <c r="B58" s="89"/>
      <c r="C58" s="89"/>
    </row>
    <row r="59" spans="1:3" ht="15">
      <c r="A59" s="89"/>
      <c r="B59" s="89"/>
      <c r="C59" s="89"/>
    </row>
    <row r="60" spans="1:3" ht="15">
      <c r="A60" s="89"/>
      <c r="B60" s="89"/>
      <c r="C60" s="89"/>
    </row>
    <row r="61" spans="1:3" ht="15">
      <c r="A61" s="89"/>
      <c r="B61" s="89"/>
      <c r="C61" s="89"/>
    </row>
    <row r="62" spans="1:3" ht="15">
      <c r="A62" s="89"/>
      <c r="B62" s="89"/>
      <c r="C62" s="89"/>
    </row>
    <row r="63" spans="1:3" ht="15">
      <c r="A63" s="89"/>
      <c r="B63" s="89"/>
      <c r="C63" s="89"/>
    </row>
    <row r="64" spans="1:3" ht="15">
      <c r="A64" s="89"/>
      <c r="B64" s="89"/>
      <c r="C64" s="89"/>
    </row>
    <row r="65" spans="1:3" ht="15">
      <c r="A65" s="89"/>
      <c r="B65" s="89"/>
      <c r="C65" s="89"/>
    </row>
    <row r="66" spans="1:3" ht="15">
      <c r="A66" s="89"/>
      <c r="B66" s="89"/>
      <c r="C66" s="89"/>
    </row>
    <row r="67" spans="1:3" ht="15">
      <c r="A67" s="89"/>
      <c r="B67" s="89"/>
      <c r="C67" s="89"/>
    </row>
    <row r="68" spans="1:3" ht="15">
      <c r="A68" s="89"/>
      <c r="B68" s="89"/>
      <c r="C68" s="89"/>
    </row>
    <row r="69" spans="1:3" ht="15">
      <c r="A69" s="89"/>
      <c r="B69" s="89"/>
      <c r="C69" s="89"/>
    </row>
    <row r="70" spans="1:3" ht="15">
      <c r="A70" s="89"/>
      <c r="B70" s="89"/>
      <c r="C70" s="89"/>
    </row>
    <row r="71" spans="1:3" ht="15">
      <c r="A71" s="89"/>
      <c r="B71" s="89"/>
      <c r="C71" s="89"/>
    </row>
    <row r="72" spans="1:3" ht="15">
      <c r="A72" s="89"/>
      <c r="B72" s="89"/>
      <c r="C72" s="89"/>
    </row>
    <row r="73" spans="1:3" ht="15">
      <c r="A73" s="89"/>
      <c r="B73" s="89"/>
      <c r="C73" s="89"/>
    </row>
    <row r="74" spans="1:3" ht="15">
      <c r="A74" s="89"/>
      <c r="B74" s="89"/>
      <c r="C74" s="89"/>
    </row>
    <row r="75" spans="1:3" ht="15">
      <c r="A75" s="89"/>
      <c r="B75" s="89"/>
      <c r="C75" s="89"/>
    </row>
    <row r="76" spans="1:3" ht="15">
      <c r="A76" s="89"/>
      <c r="B76" s="89"/>
      <c r="C76" s="89"/>
    </row>
    <row r="77" spans="1:3" ht="15">
      <c r="A77" s="89"/>
      <c r="B77" s="89"/>
      <c r="C77" s="89"/>
    </row>
    <row r="78" spans="1:3" ht="15">
      <c r="A78" s="89"/>
      <c r="B78" s="89"/>
      <c r="C78" s="89"/>
    </row>
    <row r="79" spans="1:3" ht="15">
      <c r="A79" s="89"/>
      <c r="B79" s="89"/>
      <c r="C79" s="89"/>
    </row>
    <row r="80" spans="1:3" ht="15">
      <c r="A80" s="89"/>
      <c r="B80" s="89"/>
      <c r="C80" s="89"/>
    </row>
    <row r="81" spans="1:3" ht="15">
      <c r="A81" s="89"/>
      <c r="B81" s="89"/>
      <c r="C81" s="89"/>
    </row>
    <row r="82" spans="1:3" ht="15">
      <c r="A82" s="89"/>
      <c r="B82" s="89"/>
      <c r="C82" s="89"/>
    </row>
    <row r="83" spans="1:3" ht="15">
      <c r="A83" s="89"/>
      <c r="B83" s="89"/>
      <c r="C83" s="89"/>
    </row>
    <row r="84" spans="1:3" ht="15">
      <c r="A84" s="89"/>
      <c r="B84" s="89"/>
      <c r="C84" s="89"/>
    </row>
    <row r="85" spans="1:3" ht="15">
      <c r="A85" s="89"/>
      <c r="B85" s="89"/>
      <c r="C85" s="89"/>
    </row>
    <row r="86" spans="1:3" ht="15">
      <c r="A86" s="89"/>
      <c r="B86" s="89"/>
      <c r="C86" s="89"/>
    </row>
    <row r="87" spans="1:3" ht="15">
      <c r="A87" s="89"/>
      <c r="B87" s="89"/>
      <c r="C87" s="89"/>
    </row>
    <row r="88" spans="1:3" ht="15">
      <c r="A88" s="89"/>
      <c r="B88" s="89"/>
      <c r="C88" s="89"/>
    </row>
    <row r="89" spans="1:3" ht="15">
      <c r="A89" s="89"/>
      <c r="B89" s="89"/>
      <c r="C89" s="89"/>
    </row>
    <row r="90" spans="1:3" ht="15">
      <c r="A90" s="89"/>
      <c r="B90" s="89"/>
      <c r="C90" s="89"/>
    </row>
    <row r="91" spans="1:3" ht="15">
      <c r="A91" s="89"/>
      <c r="B91" s="89"/>
      <c r="C91" s="89"/>
    </row>
    <row r="92" spans="1:3" ht="15">
      <c r="A92" s="89"/>
      <c r="B92" s="89"/>
      <c r="C92" s="89"/>
    </row>
    <row r="93" spans="1:3" ht="15">
      <c r="A93" s="89"/>
      <c r="B93" s="89"/>
      <c r="C93" s="89"/>
    </row>
    <row r="94" spans="1:3" ht="15">
      <c r="A94" s="89"/>
      <c r="B94" s="89"/>
      <c r="C94" s="89"/>
    </row>
    <row r="95" spans="1:3" ht="15">
      <c r="A95" s="89"/>
      <c r="B95" s="89"/>
      <c r="C95" s="89"/>
    </row>
    <row r="96" spans="1:3" ht="15">
      <c r="A96" s="89"/>
      <c r="B96" s="89"/>
      <c r="C96" s="89"/>
    </row>
    <row r="97" spans="1:3" ht="15">
      <c r="A97" s="89"/>
      <c r="B97" s="89"/>
      <c r="C97" s="89"/>
    </row>
    <row r="98" spans="1:3" ht="15">
      <c r="A98" s="89"/>
      <c r="B98" s="89"/>
      <c r="C98" s="89"/>
    </row>
    <row r="99" spans="1:3" ht="15">
      <c r="A99" s="89"/>
      <c r="B99" s="89"/>
      <c r="C99" s="89"/>
    </row>
    <row r="100" spans="1:3" ht="15">
      <c r="A100" s="89"/>
      <c r="B100" s="89"/>
      <c r="C100" s="89"/>
    </row>
    <row r="101" spans="1:3" ht="15">
      <c r="A101" s="89"/>
      <c r="B101" s="89"/>
      <c r="C101" s="89"/>
    </row>
    <row r="102" spans="1:3" ht="15">
      <c r="A102" s="89"/>
      <c r="B102" s="89"/>
      <c r="C102" s="89"/>
    </row>
    <row r="103" spans="1:3" ht="15">
      <c r="A103" s="89"/>
      <c r="B103" s="89"/>
      <c r="C103" s="89"/>
    </row>
    <row r="104" spans="1:3" ht="15">
      <c r="A104" s="89"/>
      <c r="B104" s="89"/>
      <c r="C104" s="89"/>
    </row>
    <row r="105" spans="1:3" ht="15">
      <c r="A105" s="89"/>
      <c r="B105" s="89"/>
      <c r="C105" s="89"/>
    </row>
    <row r="106" spans="1:3" ht="15">
      <c r="A106" s="89"/>
      <c r="B106" s="89"/>
      <c r="C106" s="89"/>
    </row>
    <row r="107" spans="1:3" ht="15">
      <c r="A107" s="89"/>
      <c r="B107" s="89"/>
      <c r="C107" s="89"/>
    </row>
    <row r="108" spans="1:3" ht="15">
      <c r="A108" s="89"/>
      <c r="B108" s="89"/>
      <c r="C108" s="89"/>
    </row>
    <row r="109" spans="1:3" ht="15">
      <c r="A109" s="89"/>
      <c r="B109" s="89"/>
      <c r="C109" s="89"/>
    </row>
    <row r="110" spans="1:3" ht="15">
      <c r="A110" s="89"/>
      <c r="B110" s="89"/>
      <c r="C110" s="89"/>
    </row>
    <row r="111" spans="1:3" ht="15">
      <c r="A111" s="89"/>
      <c r="B111" s="89"/>
      <c r="C111" s="89"/>
    </row>
    <row r="112" spans="1:3" ht="15">
      <c r="A112" s="89"/>
      <c r="B112" s="89"/>
      <c r="C112" s="89"/>
    </row>
    <row r="113" spans="1:3" ht="15">
      <c r="A113" s="89"/>
      <c r="B113" s="89"/>
      <c r="C113" s="89"/>
    </row>
    <row r="114" spans="1:3" ht="15">
      <c r="A114" s="89"/>
      <c r="B114" s="89"/>
      <c r="C114" s="89"/>
    </row>
    <row r="115" spans="1:3" ht="15">
      <c r="A115" s="89"/>
      <c r="B115" s="89"/>
      <c r="C115" s="89"/>
    </row>
    <row r="116" spans="1:3" ht="15">
      <c r="A116" s="89"/>
      <c r="B116" s="89"/>
      <c r="C116" s="89"/>
    </row>
    <row r="117" spans="1:3" ht="15">
      <c r="A117" s="89"/>
      <c r="B117" s="89"/>
      <c r="C117" s="89"/>
    </row>
    <row r="118" spans="1:3" ht="15">
      <c r="A118" s="89"/>
      <c r="B118" s="89"/>
      <c r="C118" s="89"/>
    </row>
    <row r="119" spans="1:3" ht="15">
      <c r="A119" s="89"/>
      <c r="B119" s="89"/>
      <c r="C119" s="89"/>
    </row>
    <row r="120" spans="1:3" ht="15">
      <c r="A120" s="89"/>
      <c r="B120" s="89"/>
      <c r="C120" s="89"/>
    </row>
    <row r="121" spans="1:3" ht="15">
      <c r="A121" s="89"/>
      <c r="B121" s="89"/>
      <c r="C121" s="89"/>
    </row>
    <row r="122" spans="1:3" ht="15">
      <c r="A122" s="89"/>
      <c r="B122" s="89"/>
      <c r="C122" s="89"/>
    </row>
    <row r="123" spans="1:3" ht="15">
      <c r="A123" s="89"/>
      <c r="B123" s="89"/>
      <c r="C123" s="89"/>
    </row>
    <row r="124" spans="1:3" ht="15">
      <c r="A124" s="89"/>
      <c r="B124" s="89"/>
      <c r="C124" s="89"/>
    </row>
    <row r="125" spans="1:3" ht="15">
      <c r="A125" s="89"/>
      <c r="B125" s="89"/>
      <c r="C125" s="89"/>
    </row>
    <row r="126" spans="1:3" ht="15">
      <c r="A126" s="89"/>
      <c r="B126" s="89"/>
      <c r="C126" s="89"/>
    </row>
    <row r="127" spans="1:3" ht="15">
      <c r="A127" s="89"/>
      <c r="B127" s="89"/>
      <c r="C127" s="89"/>
    </row>
    <row r="128" spans="1:3" ht="15">
      <c r="A128" s="89"/>
      <c r="B128" s="89"/>
      <c r="C128" s="89"/>
    </row>
    <row r="129" spans="1:3" ht="15">
      <c r="A129" s="89"/>
      <c r="B129" s="89"/>
      <c r="C129" s="89"/>
    </row>
    <row r="130" spans="1:3" ht="15">
      <c r="A130" s="89"/>
      <c r="B130" s="89"/>
      <c r="C130" s="89"/>
    </row>
    <row r="131" spans="1:3" ht="15">
      <c r="A131" s="89"/>
      <c r="B131" s="89"/>
      <c r="C131" s="89"/>
    </row>
    <row r="132" spans="1:3" ht="15">
      <c r="A132" s="89"/>
      <c r="B132" s="89"/>
      <c r="C132" s="89"/>
    </row>
    <row r="133" spans="1:3" ht="15">
      <c r="A133" s="89"/>
      <c r="B133" s="89"/>
      <c r="C133" s="89"/>
    </row>
    <row r="134" spans="1:3" ht="15">
      <c r="A134" s="89"/>
      <c r="B134" s="89"/>
      <c r="C134" s="89"/>
    </row>
    <row r="135" spans="1:3" ht="15">
      <c r="A135" s="89"/>
      <c r="B135" s="89"/>
      <c r="C135" s="89"/>
    </row>
    <row r="136" spans="1:3" ht="15">
      <c r="A136" s="89"/>
      <c r="B136" s="89"/>
      <c r="C136" s="89"/>
    </row>
    <row r="137" spans="1:3" ht="15">
      <c r="A137" s="89"/>
      <c r="B137" s="89"/>
      <c r="C137" s="89"/>
    </row>
    <row r="138" spans="1:3" ht="15">
      <c r="A138" s="89"/>
      <c r="B138" s="89"/>
      <c r="C138" s="89"/>
    </row>
    <row r="139" spans="1:3" ht="15">
      <c r="A139" s="89"/>
      <c r="B139" s="89"/>
      <c r="C139" s="89"/>
    </row>
    <row r="140" spans="1:3" ht="15">
      <c r="A140" s="89"/>
      <c r="B140" s="89"/>
      <c r="C140" s="89"/>
    </row>
    <row r="141" spans="1:3" ht="15">
      <c r="A141" s="89"/>
      <c r="B141" s="89"/>
      <c r="C141" s="89"/>
    </row>
    <row r="142" spans="1:3" ht="15">
      <c r="A142" s="89"/>
      <c r="B142" s="89"/>
      <c r="C142" s="89"/>
    </row>
    <row r="143" spans="1:3" ht="15">
      <c r="A143" s="89"/>
      <c r="B143" s="89"/>
      <c r="C143" s="89"/>
    </row>
    <row r="144" spans="1:3" ht="15">
      <c r="A144" s="89"/>
      <c r="B144" s="89"/>
      <c r="C144" s="89"/>
    </row>
    <row r="145" spans="1:3" ht="15">
      <c r="A145" s="89"/>
      <c r="B145" s="89"/>
      <c r="C145" s="89"/>
    </row>
    <row r="146" spans="1:3" ht="15">
      <c r="A146" s="89"/>
      <c r="B146" s="89"/>
      <c r="C146" s="89"/>
    </row>
    <row r="147" spans="1:3" ht="15">
      <c r="A147" s="89"/>
      <c r="B147" s="89"/>
      <c r="C147" s="89"/>
    </row>
    <row r="148" spans="1:3" ht="15">
      <c r="A148" s="89"/>
      <c r="B148" s="89"/>
      <c r="C148" s="89"/>
    </row>
    <row r="149" spans="1:3" ht="15">
      <c r="A149" s="89"/>
      <c r="B149" s="89"/>
      <c r="C149" s="89"/>
    </row>
    <row r="150" spans="1:3" ht="15">
      <c r="A150" s="89"/>
      <c r="B150" s="89"/>
      <c r="C150" s="89"/>
    </row>
    <row r="151" spans="1:3" ht="15">
      <c r="A151" s="89"/>
      <c r="B151" s="89"/>
      <c r="C151" s="89"/>
    </row>
    <row r="152" spans="1:3" ht="15">
      <c r="A152" s="89"/>
      <c r="B152" s="89"/>
      <c r="C152" s="89"/>
    </row>
    <row r="153" spans="1:3" ht="15">
      <c r="A153" s="89"/>
      <c r="B153" s="89"/>
      <c r="C153" s="89"/>
    </row>
    <row r="154" spans="1:3" ht="15">
      <c r="A154" s="89"/>
      <c r="B154" s="89"/>
      <c r="C154" s="89"/>
    </row>
    <row r="155" spans="1:3" ht="15">
      <c r="A155" s="89"/>
      <c r="B155" s="89"/>
      <c r="C155" s="89"/>
    </row>
    <row r="156" spans="1:3" ht="15">
      <c r="A156" s="89"/>
      <c r="B156" s="89"/>
      <c r="C156" s="89"/>
    </row>
    <row r="157" spans="1:3" ht="15">
      <c r="A157" s="89"/>
      <c r="B157" s="89"/>
      <c r="C157" s="89"/>
    </row>
    <row r="158" spans="1:3" ht="15">
      <c r="A158" s="89"/>
      <c r="B158" s="89"/>
      <c r="C158" s="89"/>
    </row>
    <row r="159" spans="1:3" ht="15">
      <c r="A159" s="89"/>
      <c r="B159" s="89"/>
      <c r="C159" s="89"/>
    </row>
    <row r="160" spans="1:3" ht="15">
      <c r="A160" s="89"/>
      <c r="B160" s="89"/>
      <c r="C160" s="89"/>
    </row>
    <row r="161" spans="1:3" ht="15">
      <c r="A161" s="89"/>
      <c r="B161" s="89"/>
      <c r="C161" s="89"/>
    </row>
    <row r="162" spans="1:3" ht="15">
      <c r="A162" s="89"/>
      <c r="B162" s="89"/>
      <c r="C162" s="89"/>
    </row>
    <row r="163" spans="1:3" ht="15">
      <c r="A163" s="89"/>
      <c r="B163" s="89"/>
      <c r="C163" s="89"/>
    </row>
    <row r="164" spans="1:3" ht="15">
      <c r="A164" s="89"/>
      <c r="B164" s="89"/>
      <c r="C164" s="89"/>
    </row>
    <row r="165" spans="1:3" ht="15">
      <c r="A165" s="89"/>
      <c r="B165" s="89"/>
      <c r="C165" s="89"/>
    </row>
    <row r="166" spans="1:3" ht="15">
      <c r="A166" s="89"/>
      <c r="B166" s="89"/>
      <c r="C166" s="89"/>
    </row>
    <row r="167" spans="1:3" ht="15">
      <c r="A167" s="89"/>
      <c r="B167" s="89"/>
      <c r="C167" s="89"/>
    </row>
    <row r="168" spans="1:3" ht="15">
      <c r="A168" s="89"/>
      <c r="B168" s="89"/>
      <c r="C168" s="89"/>
    </row>
    <row r="169" spans="1:3" ht="15">
      <c r="A169" s="89"/>
      <c r="B169" s="89"/>
      <c r="C169" s="89"/>
    </row>
    <row r="170" spans="1:3" ht="15">
      <c r="A170" s="89"/>
      <c r="B170" s="89"/>
      <c r="C170" s="89"/>
    </row>
    <row r="171" spans="1:3" ht="15">
      <c r="A171" s="89"/>
      <c r="B171" s="89"/>
      <c r="C171" s="89"/>
    </row>
    <row r="172" spans="1:3" ht="15">
      <c r="A172" s="89"/>
      <c r="B172" s="89"/>
      <c r="C172" s="89"/>
    </row>
    <row r="173" spans="1:3" ht="15">
      <c r="A173" s="89"/>
      <c r="B173" s="89"/>
      <c r="C173" s="89"/>
    </row>
    <row r="174" spans="1:3" ht="15">
      <c r="A174" s="89"/>
      <c r="B174" s="89"/>
      <c r="C174" s="89"/>
    </row>
    <row r="175" spans="1:3" ht="15">
      <c r="A175" s="89"/>
      <c r="B175" s="89"/>
      <c r="C175" s="89"/>
    </row>
    <row r="176" spans="1:3" ht="15">
      <c r="A176" s="89"/>
      <c r="B176" s="89"/>
      <c r="C176" s="89"/>
    </row>
    <row r="177" spans="1:3" ht="15">
      <c r="A177" s="89"/>
      <c r="B177" s="89"/>
      <c r="C177" s="89"/>
    </row>
    <row r="178" spans="1:3" ht="15">
      <c r="A178" s="89"/>
      <c r="B178" s="89"/>
      <c r="C178" s="89"/>
    </row>
    <row r="179" spans="1:3" ht="15">
      <c r="A179" s="89"/>
      <c r="B179" s="89"/>
      <c r="C179" s="89"/>
    </row>
    <row r="180" spans="1:3" ht="15">
      <c r="A180" s="89"/>
      <c r="B180" s="89"/>
      <c r="C180" s="89"/>
    </row>
    <row r="181" spans="1:3" ht="15">
      <c r="A181" s="89"/>
      <c r="B181" s="89"/>
      <c r="C181" s="89"/>
    </row>
    <row r="182" spans="1:3" ht="15">
      <c r="A182" s="89"/>
      <c r="B182" s="89"/>
      <c r="C182" s="89"/>
    </row>
    <row r="183" spans="1:3" ht="15">
      <c r="A183" s="89"/>
      <c r="B183" s="89"/>
      <c r="C183" s="89"/>
    </row>
    <row r="184" spans="1:3" ht="15">
      <c r="A184" s="89"/>
      <c r="B184" s="89"/>
      <c r="C184" s="89"/>
    </row>
    <row r="185" spans="1:3" ht="15">
      <c r="A185" s="89"/>
      <c r="B185" s="89"/>
      <c r="C185" s="89"/>
    </row>
    <row r="186" spans="1:3" ht="15">
      <c r="A186" s="89"/>
      <c r="B186" s="89"/>
      <c r="C186" s="89"/>
    </row>
    <row r="187" spans="1:3" ht="15">
      <c r="A187" s="89"/>
      <c r="B187" s="89"/>
      <c r="C187" s="89"/>
    </row>
    <row r="188" spans="1:3" ht="15">
      <c r="A188" s="89"/>
      <c r="B188" s="89"/>
      <c r="C188" s="89"/>
    </row>
    <row r="189" spans="1:3" ht="15">
      <c r="A189" s="89"/>
      <c r="B189" s="89"/>
      <c r="C189" s="89"/>
    </row>
    <row r="190" spans="1:3" ht="15">
      <c r="A190" s="89"/>
      <c r="B190" s="89"/>
      <c r="C190" s="89"/>
    </row>
    <row r="191" spans="1:3" ht="15">
      <c r="A191" s="89"/>
      <c r="B191" s="89"/>
      <c r="C191" s="89"/>
    </row>
    <row r="192" spans="1:3" ht="15">
      <c r="A192" s="89"/>
      <c r="B192" s="89"/>
      <c r="C192" s="89"/>
    </row>
    <row r="193" spans="1:3" ht="15">
      <c r="A193" s="89"/>
      <c r="B193" s="89"/>
      <c r="C193" s="89"/>
    </row>
    <row r="194" spans="1:3" ht="15">
      <c r="A194" s="89"/>
      <c r="B194" s="89"/>
      <c r="C194" s="89"/>
    </row>
    <row r="195" spans="1:3" ht="15">
      <c r="A195" s="89"/>
      <c r="B195" s="89"/>
      <c r="C195" s="89"/>
    </row>
    <row r="196" spans="1:3" ht="15">
      <c r="A196" s="89"/>
      <c r="B196" s="89"/>
      <c r="C196" s="89"/>
    </row>
    <row r="197" spans="1:3" ht="15">
      <c r="A197" s="89"/>
      <c r="B197" s="89"/>
      <c r="C197" s="89"/>
    </row>
    <row r="198" spans="1:3" ht="15">
      <c r="A198" s="89"/>
      <c r="B198" s="89"/>
      <c r="C198" s="89"/>
    </row>
    <row r="199" spans="1:3" ht="15">
      <c r="A199" s="89"/>
      <c r="B199" s="89"/>
      <c r="C199" s="89"/>
    </row>
    <row r="200" spans="1:3" ht="15">
      <c r="A200" s="89"/>
      <c r="B200" s="89"/>
      <c r="C200" s="89"/>
    </row>
    <row r="201" spans="1:3" ht="15">
      <c r="A201" s="89"/>
      <c r="B201" s="89"/>
      <c r="C201" s="89"/>
    </row>
    <row r="202" spans="1:3" ht="15">
      <c r="A202" s="89"/>
      <c r="B202" s="89"/>
      <c r="C202" s="89"/>
    </row>
    <row r="203" spans="1:3" ht="15">
      <c r="A203" s="89"/>
      <c r="B203" s="89"/>
      <c r="C203" s="89"/>
    </row>
    <row r="204" spans="1:3" ht="15">
      <c r="A204" s="89"/>
      <c r="B204" s="89"/>
      <c r="C204" s="89"/>
    </row>
    <row r="205" spans="1:3" ht="15">
      <c r="A205" s="89"/>
      <c r="B205" s="89"/>
      <c r="C205" s="89"/>
    </row>
    <row r="206" spans="1:3" ht="15">
      <c r="A206" s="89"/>
      <c r="B206" s="89"/>
      <c r="C206" s="89"/>
    </row>
    <row r="207" spans="1:3" ht="15">
      <c r="A207" s="89"/>
      <c r="B207" s="89"/>
      <c r="C207" s="89"/>
    </row>
    <row r="208" spans="1:3" ht="15">
      <c r="A208" s="89"/>
      <c r="B208" s="89"/>
      <c r="C208" s="89"/>
    </row>
    <row r="209" spans="1:3" ht="15">
      <c r="A209" s="89"/>
      <c r="B209" s="89"/>
      <c r="C209" s="89"/>
    </row>
    <row r="210" spans="1:3" ht="15">
      <c r="A210" s="89"/>
      <c r="B210" s="89"/>
      <c r="C210" s="89"/>
    </row>
    <row r="211" spans="1:3" ht="15">
      <c r="A211" s="89"/>
      <c r="B211" s="89"/>
      <c r="C211" s="89"/>
    </row>
    <row r="212" spans="1:3" ht="15">
      <c r="A212" s="89"/>
      <c r="B212" s="89"/>
      <c r="C212" s="89"/>
    </row>
    <row r="213" spans="1:3" ht="15">
      <c r="A213" s="89"/>
      <c r="B213" s="89"/>
      <c r="C213" s="89"/>
    </row>
    <row r="214" spans="1:3" ht="15">
      <c r="A214" s="89"/>
      <c r="B214" s="89"/>
      <c r="C214" s="89"/>
    </row>
    <row r="215" spans="1:3" ht="15">
      <c r="A215" s="89"/>
      <c r="B215" s="89"/>
      <c r="C215" s="89"/>
    </row>
    <row r="216" spans="1:3" ht="15">
      <c r="A216" s="89"/>
      <c r="B216" s="89"/>
      <c r="C216" s="89"/>
    </row>
    <row r="217" spans="1:3" ht="15">
      <c r="A217" s="89"/>
      <c r="B217" s="89"/>
      <c r="C217" s="89"/>
    </row>
    <row r="218" spans="1:3" ht="15">
      <c r="A218" s="89"/>
      <c r="B218" s="89"/>
      <c r="C218" s="89"/>
    </row>
    <row r="219" spans="1:3" ht="15">
      <c r="A219" s="89"/>
      <c r="B219" s="89"/>
      <c r="C219" s="89"/>
    </row>
    <row r="220" spans="1:3" ht="15">
      <c r="A220" s="89"/>
      <c r="B220" s="89"/>
      <c r="C220" s="89"/>
    </row>
    <row r="221" spans="1:3" ht="15">
      <c r="A221" s="89"/>
      <c r="B221" s="89"/>
      <c r="C221" s="89"/>
    </row>
    <row r="222" spans="1:3" ht="15">
      <c r="A222" s="89"/>
      <c r="B222" s="89"/>
      <c r="C222" s="89"/>
    </row>
    <row r="223" spans="1:3" ht="15">
      <c r="A223" s="89"/>
      <c r="B223" s="89"/>
      <c r="C223" s="89"/>
    </row>
    <row r="224" spans="1:3" ht="15">
      <c r="A224" s="89"/>
      <c r="B224" s="89"/>
      <c r="C224" s="89"/>
    </row>
    <row r="225" spans="1:3" ht="15">
      <c r="A225" s="89"/>
      <c r="B225" s="89"/>
      <c r="C225" s="89"/>
    </row>
    <row r="226" spans="1:3" ht="15">
      <c r="A226" s="89"/>
      <c r="B226" s="89"/>
      <c r="C226" s="89"/>
    </row>
    <row r="227" spans="1:3" ht="15">
      <c r="A227" s="89"/>
      <c r="B227" s="89"/>
      <c r="C227" s="89"/>
    </row>
    <row r="228" spans="1:3" ht="15">
      <c r="A228" s="89"/>
      <c r="B228" s="89"/>
      <c r="C228" s="89"/>
    </row>
    <row r="229" spans="1:3" ht="15">
      <c r="A229" s="89"/>
      <c r="B229" s="89"/>
      <c r="C229" s="89"/>
    </row>
    <row r="230" spans="1:3" ht="15">
      <c r="A230" s="89"/>
      <c r="B230" s="89"/>
      <c r="C230" s="89"/>
    </row>
    <row r="231" spans="1:3" ht="15">
      <c r="A231" s="89"/>
      <c r="B231" s="89"/>
      <c r="C231" s="89"/>
    </row>
    <row r="232" spans="1:3" ht="15">
      <c r="A232" s="89"/>
      <c r="B232" s="89"/>
      <c r="C232" s="89"/>
    </row>
    <row r="233" spans="1:3" ht="15">
      <c r="A233" s="89"/>
      <c r="B233" s="89"/>
      <c r="C233" s="89"/>
    </row>
    <row r="234" spans="1:3" ht="15">
      <c r="A234" s="89"/>
      <c r="B234" s="89"/>
      <c r="C234" s="89"/>
    </row>
    <row r="235" spans="1:3" ht="15">
      <c r="A235" s="89"/>
      <c r="B235" s="89"/>
      <c r="C235" s="89"/>
    </row>
    <row r="236" spans="1:3" ht="15">
      <c r="A236" s="89"/>
      <c r="B236" s="89"/>
      <c r="C236" s="89"/>
    </row>
    <row r="237" spans="1:3" ht="15">
      <c r="A237" s="89"/>
      <c r="B237" s="89"/>
      <c r="C237" s="89"/>
    </row>
    <row r="238" spans="1:3" ht="15">
      <c r="A238" s="89"/>
      <c r="B238" s="89"/>
      <c r="C238" s="89"/>
    </row>
    <row r="239" spans="1:3" ht="15">
      <c r="A239" s="89"/>
      <c r="B239" s="89"/>
      <c r="C239" s="89"/>
    </row>
    <row r="240" spans="1:3" ht="15">
      <c r="A240" s="89"/>
      <c r="B240" s="89"/>
      <c r="C240" s="89"/>
    </row>
    <row r="241" spans="1:3" ht="15">
      <c r="A241" s="89"/>
      <c r="B241" s="89"/>
      <c r="C241" s="89"/>
    </row>
    <row r="242" spans="1:3" ht="15">
      <c r="A242" s="89"/>
      <c r="B242" s="89"/>
      <c r="C242" s="89"/>
    </row>
    <row r="243" spans="1:3" ht="15">
      <c r="A243" s="89"/>
      <c r="B243" s="89"/>
      <c r="C243" s="89"/>
    </row>
    <row r="244" spans="1:3" ht="15">
      <c r="A244" s="89"/>
      <c r="B244" s="89"/>
      <c r="C244" s="89"/>
    </row>
    <row r="245" spans="1:3" ht="15">
      <c r="A245" s="89"/>
      <c r="B245" s="89"/>
      <c r="C245" s="89"/>
    </row>
    <row r="246" spans="1:3" ht="15">
      <c r="A246" s="89"/>
      <c r="B246" s="89"/>
      <c r="C246" s="89"/>
    </row>
    <row r="247" spans="1:3" ht="15">
      <c r="A247" s="89"/>
      <c r="B247" s="89"/>
      <c r="C247" s="89"/>
    </row>
    <row r="248" spans="1:3" ht="15">
      <c r="A248" s="89"/>
      <c r="B248" s="89"/>
      <c r="C248" s="89"/>
    </row>
    <row r="249" spans="1:3" ht="15">
      <c r="A249" s="89"/>
      <c r="B249" s="89"/>
      <c r="C249" s="89"/>
    </row>
    <row r="250" spans="1:3" ht="15">
      <c r="A250" s="89"/>
      <c r="B250" s="89"/>
      <c r="C250" s="89"/>
    </row>
    <row r="251" spans="1:3" ht="15">
      <c r="A251" s="89"/>
      <c r="B251" s="89"/>
      <c r="C251" s="89"/>
    </row>
    <row r="252" spans="1:3" ht="15">
      <c r="A252" s="89"/>
      <c r="B252" s="89"/>
      <c r="C252" s="89"/>
    </row>
    <row r="253" spans="1:3" ht="15">
      <c r="A253" s="89"/>
      <c r="B253" s="89"/>
      <c r="C253" s="89"/>
    </row>
    <row r="254" spans="1:3" ht="15">
      <c r="A254" s="89"/>
      <c r="B254" s="89"/>
      <c r="C254" s="89"/>
    </row>
    <row r="255" spans="1:3" ht="15">
      <c r="A255" s="89"/>
      <c r="B255" s="89"/>
      <c r="C255" s="89"/>
    </row>
    <row r="256" spans="1:3" ht="15">
      <c r="A256" s="89"/>
      <c r="B256" s="89"/>
      <c r="C256" s="89"/>
    </row>
    <row r="257" spans="1:3" ht="15">
      <c r="A257" s="89"/>
      <c r="B257" s="89"/>
      <c r="C257" s="89"/>
    </row>
    <row r="258" spans="1:3" ht="15">
      <c r="A258" s="89"/>
      <c r="B258" s="89"/>
      <c r="C258" s="89"/>
    </row>
    <row r="259" spans="1:3" ht="15">
      <c r="A259" s="89"/>
      <c r="B259" s="89"/>
      <c r="C259" s="89"/>
    </row>
    <row r="260" spans="1:3" ht="15">
      <c r="A260" s="89"/>
      <c r="B260" s="89"/>
      <c r="C260" s="89"/>
    </row>
    <row r="261" spans="1:3" ht="15">
      <c r="A261" s="89"/>
      <c r="B261" s="89"/>
      <c r="C261" s="89"/>
    </row>
    <row r="262" spans="1:3" ht="15">
      <c r="A262" s="89"/>
      <c r="B262" s="89"/>
      <c r="C262" s="89"/>
    </row>
    <row r="263" spans="1:3" ht="15">
      <c r="A263" s="89"/>
      <c r="B263" s="89"/>
      <c r="C263" s="89"/>
    </row>
    <row r="264" spans="1:3" ht="15">
      <c r="A264" s="89"/>
      <c r="B264" s="89"/>
      <c r="C264" s="89"/>
    </row>
    <row r="265" spans="1:3" ht="15">
      <c r="A265" s="89"/>
      <c r="B265" s="89"/>
      <c r="C265" s="89"/>
    </row>
    <row r="266" spans="1:3" ht="15">
      <c r="A266" s="89"/>
      <c r="B266" s="89"/>
      <c r="C266" s="89"/>
    </row>
    <row r="267" spans="1:3" ht="15">
      <c r="A267" s="89"/>
      <c r="B267" s="89"/>
      <c r="C267" s="89"/>
    </row>
    <row r="268" spans="1:3" ht="15">
      <c r="A268" s="89"/>
      <c r="B268" s="89"/>
      <c r="C268" s="89"/>
    </row>
    <row r="269" spans="1:3" ht="15">
      <c r="A269" s="89"/>
      <c r="B269" s="89"/>
      <c r="C269" s="89"/>
    </row>
    <row r="270" spans="1:3" ht="15">
      <c r="A270" s="89"/>
      <c r="B270" s="89"/>
      <c r="C270" s="89"/>
    </row>
    <row r="271" spans="1:3" ht="15">
      <c r="A271" s="89"/>
      <c r="B271" s="89"/>
      <c r="C271" s="89"/>
    </row>
    <row r="272" spans="1:3" ht="15">
      <c r="A272" s="89"/>
      <c r="B272" s="89"/>
      <c r="C272" s="89"/>
    </row>
    <row r="273" spans="1:3" ht="15">
      <c r="A273" s="89"/>
      <c r="B273" s="89"/>
      <c r="C273" s="89"/>
    </row>
    <row r="274" spans="1:3" ht="15">
      <c r="A274" s="89"/>
      <c r="B274" s="89"/>
      <c r="C274" s="89"/>
    </row>
    <row r="275" spans="1:3" ht="15">
      <c r="A275" s="89"/>
      <c r="B275" s="89"/>
      <c r="C275" s="89"/>
    </row>
    <row r="276" spans="1:3" ht="15">
      <c r="A276" s="89"/>
      <c r="B276" s="89"/>
      <c r="C276" s="89"/>
    </row>
    <row r="277" spans="1:3" ht="15">
      <c r="A277" s="89"/>
      <c r="B277" s="89"/>
      <c r="C277" s="89"/>
    </row>
    <row r="278" spans="1:3" ht="15">
      <c r="A278" s="89"/>
      <c r="B278" s="89"/>
      <c r="C278" s="89"/>
    </row>
    <row r="279" spans="1:3" ht="15">
      <c r="A279" s="89"/>
      <c r="B279" s="89"/>
      <c r="C279" s="89"/>
    </row>
    <row r="280" spans="1:3" ht="15">
      <c r="A280" s="89"/>
      <c r="B280" s="89"/>
      <c r="C280" s="89"/>
    </row>
    <row r="281" spans="1:3" ht="15">
      <c r="A281" s="89"/>
      <c r="B281" s="89"/>
      <c r="C281" s="89"/>
    </row>
    <row r="282" spans="1:3" ht="15">
      <c r="A282" s="89"/>
      <c r="B282" s="89"/>
      <c r="C282" s="89"/>
    </row>
    <row r="283" spans="1:3" ht="15">
      <c r="A283" s="89"/>
      <c r="B283" s="89"/>
      <c r="C283" s="89"/>
    </row>
    <row r="284" spans="1:3" ht="15">
      <c r="A284" s="89"/>
      <c r="B284" s="89"/>
      <c r="C284" s="89"/>
    </row>
    <row r="285" spans="1:3" ht="15">
      <c r="A285" s="89"/>
      <c r="B285" s="89"/>
      <c r="C285" s="89"/>
    </row>
    <row r="286" spans="1:3" ht="15">
      <c r="A286" s="89"/>
      <c r="B286" s="89"/>
      <c r="C286" s="89"/>
    </row>
    <row r="287" spans="1:3" ht="15">
      <c r="A287" s="89"/>
      <c r="B287" s="89"/>
      <c r="C287" s="89"/>
    </row>
    <row r="288" spans="1:3" ht="15">
      <c r="A288" s="89"/>
      <c r="B288" s="89"/>
      <c r="C288" s="89"/>
    </row>
    <row r="289" spans="1:3" ht="15">
      <c r="A289" s="89"/>
      <c r="B289" s="89"/>
      <c r="C289" s="89"/>
    </row>
    <row r="290" spans="1:3" ht="15">
      <c r="A290" s="89"/>
      <c r="B290" s="89"/>
      <c r="C290" s="89"/>
    </row>
    <row r="291" spans="1:3" ht="15">
      <c r="A291" s="89"/>
      <c r="B291" s="89"/>
      <c r="C291" s="89"/>
    </row>
    <row r="292" spans="1:3" ht="15">
      <c r="A292" s="89"/>
      <c r="B292" s="89"/>
      <c r="C292" s="89"/>
    </row>
    <row r="293" spans="1:3" ht="15">
      <c r="A293" s="89"/>
      <c r="B293" s="89"/>
      <c r="C293" s="89"/>
    </row>
    <row r="294" spans="1:3" ht="15">
      <c r="A294" s="89"/>
      <c r="B294" s="89"/>
      <c r="C294" s="89"/>
    </row>
    <row r="295" spans="1:3" ht="15">
      <c r="A295" s="89"/>
      <c r="B295" s="89"/>
      <c r="C295" s="89"/>
    </row>
    <row r="296" spans="1:3" ht="15">
      <c r="A296" s="89"/>
      <c r="B296" s="89"/>
      <c r="C296" s="89"/>
    </row>
    <row r="297" spans="1:3" ht="15">
      <c r="A297" s="89"/>
      <c r="B297" s="89"/>
      <c r="C297" s="89"/>
    </row>
    <row r="298" spans="1:3" ht="15">
      <c r="A298" s="89"/>
      <c r="B298" s="89"/>
      <c r="C298" s="89"/>
    </row>
    <row r="299" spans="1:3" ht="15">
      <c r="A299" s="89"/>
      <c r="B299" s="89"/>
      <c r="C299" s="89"/>
    </row>
    <row r="300" spans="1:3" ht="15">
      <c r="A300" s="89"/>
      <c r="B300" s="89"/>
      <c r="C300" s="89"/>
    </row>
    <row r="301" spans="1:3" ht="15">
      <c r="A301" s="89"/>
      <c r="B301" s="89"/>
      <c r="C301" s="89"/>
    </row>
    <row r="302" spans="1:3" ht="15">
      <c r="A302" s="89"/>
      <c r="B302" s="89"/>
      <c r="C302" s="89"/>
    </row>
    <row r="303" spans="1:3" ht="15">
      <c r="A303" s="89"/>
      <c r="B303" s="89"/>
      <c r="C303" s="89"/>
    </row>
    <row r="304" spans="1:3" ht="15">
      <c r="A304" s="89"/>
      <c r="B304" s="89"/>
      <c r="C304" s="89"/>
    </row>
    <row r="305" spans="1:3" ht="15">
      <c r="A305" s="89"/>
      <c r="B305" s="89"/>
      <c r="C305" s="89"/>
    </row>
    <row r="306" spans="1:3" ht="15">
      <c r="A306" s="89"/>
      <c r="B306" s="89"/>
      <c r="C306" s="89"/>
    </row>
    <row r="307" spans="1:3" ht="15">
      <c r="A307" s="89"/>
      <c r="B307" s="89"/>
      <c r="C307" s="89"/>
    </row>
    <row r="308" spans="1:3" ht="15">
      <c r="A308" s="89"/>
      <c r="B308" s="89"/>
      <c r="C308" s="89"/>
    </row>
    <row r="309" spans="1:3" ht="15">
      <c r="A309" s="89"/>
      <c r="B309" s="89"/>
      <c r="C309" s="89"/>
    </row>
    <row r="310" spans="1:3" ht="15">
      <c r="A310" s="89"/>
      <c r="B310" s="89"/>
      <c r="C310" s="89"/>
    </row>
    <row r="311" spans="1:3" ht="15">
      <c r="A311" s="89"/>
      <c r="B311" s="89"/>
      <c r="C311" s="89"/>
    </row>
    <row r="312" spans="1:3" ht="15">
      <c r="A312" s="89"/>
      <c r="B312" s="89"/>
      <c r="C312" s="89"/>
    </row>
    <row r="313" spans="1:3" ht="15">
      <c r="A313" s="89"/>
      <c r="B313" s="89"/>
      <c r="C313" s="89"/>
    </row>
    <row r="314" spans="1:3" ht="15">
      <c r="A314" s="89"/>
      <c r="B314" s="89"/>
      <c r="C314" s="89"/>
    </row>
    <row r="315" spans="1:3" ht="15">
      <c r="A315" s="89"/>
      <c r="B315" s="89"/>
      <c r="C315" s="89"/>
    </row>
    <row r="316" spans="1:3" ht="15">
      <c r="A316" s="89"/>
      <c r="B316" s="89"/>
      <c r="C316" s="89"/>
    </row>
    <row r="317" spans="1:3" ht="15">
      <c r="A317" s="89"/>
      <c r="B317" s="89"/>
      <c r="C317" s="89"/>
    </row>
    <row r="318" spans="1:3" ht="15">
      <c r="A318" s="89"/>
      <c r="B318" s="89"/>
      <c r="C318" s="89"/>
    </row>
    <row r="319" spans="1:3" ht="15">
      <c r="A319" s="89"/>
      <c r="B319" s="89"/>
      <c r="C319" s="89"/>
    </row>
    <row r="320" spans="1:3" ht="15">
      <c r="A320" s="89"/>
      <c r="B320" s="89"/>
      <c r="C320" s="89"/>
    </row>
    <row r="321" spans="1:3" ht="15">
      <c r="A321" s="89"/>
      <c r="B321" s="89"/>
      <c r="C321" s="89"/>
    </row>
    <row r="322" spans="1:3" ht="15">
      <c r="A322" s="89"/>
      <c r="B322" s="89"/>
      <c r="C322" s="89"/>
    </row>
    <row r="323" spans="1:3" ht="15">
      <c r="A323" s="89"/>
      <c r="B323" s="89"/>
      <c r="C323" s="89"/>
    </row>
    <row r="324" spans="1:3" ht="15">
      <c r="A324" s="89"/>
      <c r="B324" s="89"/>
      <c r="C324" s="89"/>
    </row>
    <row r="325" spans="1:3" ht="15">
      <c r="A325" s="89"/>
      <c r="B325" s="89"/>
      <c r="C325" s="89"/>
    </row>
    <row r="326" spans="1:3" ht="15">
      <c r="A326" s="89"/>
      <c r="B326" s="89"/>
      <c r="C326" s="89"/>
    </row>
    <row r="327" spans="1:3" ht="15">
      <c r="A327" s="89"/>
      <c r="B327" s="89"/>
      <c r="C327" s="89"/>
    </row>
    <row r="328" spans="1:3" ht="15">
      <c r="A328" s="89"/>
      <c r="B328" s="89"/>
      <c r="C328" s="89"/>
    </row>
    <row r="329" spans="1:3" ht="15">
      <c r="A329" s="89"/>
      <c r="B329" s="89"/>
      <c r="C329" s="89"/>
    </row>
    <row r="330" spans="1:3" ht="15">
      <c r="A330" s="89"/>
      <c r="B330" s="89"/>
      <c r="C330" s="89"/>
    </row>
    <row r="331" spans="1:3" ht="15">
      <c r="A331" s="89"/>
      <c r="B331" s="89"/>
      <c r="C331" s="89"/>
    </row>
    <row r="332" spans="1:3" ht="15">
      <c r="A332" s="89"/>
      <c r="B332" s="89"/>
      <c r="C332" s="89"/>
    </row>
    <row r="333" spans="1:3" ht="15">
      <c r="A333" s="89"/>
      <c r="B333" s="89"/>
      <c r="C333" s="89"/>
    </row>
    <row r="334" spans="1:3" ht="15">
      <c r="A334" s="89"/>
      <c r="B334" s="89"/>
      <c r="C334" s="89"/>
    </row>
    <row r="335" spans="1:3" ht="15">
      <c r="A335" s="89"/>
      <c r="B335" s="89"/>
      <c r="C335" s="89"/>
    </row>
    <row r="336" spans="1:3" ht="15">
      <c r="A336" s="89"/>
      <c r="B336" s="89"/>
      <c r="C336" s="89"/>
    </row>
    <row r="337" spans="1:3" ht="15">
      <c r="A337" s="89"/>
      <c r="B337" s="89"/>
      <c r="C337" s="89"/>
    </row>
    <row r="338" spans="1:3" ht="15">
      <c r="A338" s="89"/>
      <c r="B338" s="89"/>
      <c r="C338" s="89"/>
    </row>
    <row r="339" spans="1:3" ht="15">
      <c r="A339" s="89"/>
      <c r="B339" s="89"/>
      <c r="C339" s="89"/>
    </row>
    <row r="340" spans="1:3" ht="15">
      <c r="A340" s="89"/>
      <c r="B340" s="89"/>
      <c r="C340" s="89"/>
    </row>
    <row r="341" spans="1:3" ht="15">
      <c r="A341" s="89"/>
      <c r="B341" s="89"/>
      <c r="C341" s="89"/>
    </row>
    <row r="342" spans="1:3" ht="15">
      <c r="A342" s="89"/>
      <c r="B342" s="89"/>
      <c r="C342" s="89"/>
    </row>
    <row r="343" spans="1:3" ht="15">
      <c r="A343" s="89"/>
      <c r="B343" s="89"/>
      <c r="C343" s="89"/>
    </row>
    <row r="344" spans="1:3" ht="15">
      <c r="A344" s="89"/>
      <c r="B344" s="89"/>
      <c r="C344" s="89"/>
    </row>
    <row r="345" spans="1:3" ht="15">
      <c r="A345" s="89"/>
      <c r="B345" s="89"/>
      <c r="C345" s="89"/>
    </row>
    <row r="346" spans="1:3" ht="15">
      <c r="A346" s="89"/>
      <c r="B346" s="89"/>
      <c r="C346" s="89"/>
    </row>
    <row r="347" spans="1:3" ht="15">
      <c r="A347" s="89"/>
      <c r="B347" s="89"/>
      <c r="C347" s="89"/>
    </row>
    <row r="348" spans="1:3" ht="15">
      <c r="A348" s="89"/>
      <c r="B348" s="89"/>
      <c r="C348" s="89"/>
    </row>
    <row r="349" spans="1:3" ht="15">
      <c r="A349" s="89"/>
      <c r="B349" s="89"/>
      <c r="C349" s="89"/>
    </row>
    <row r="350" spans="1:3" ht="15">
      <c r="A350" s="89"/>
      <c r="B350" s="89"/>
      <c r="C350" s="89"/>
    </row>
    <row r="351" spans="1:3" ht="15">
      <c r="A351" s="89"/>
      <c r="B351" s="89"/>
      <c r="C351" s="89"/>
    </row>
    <row r="352" spans="1:3" ht="15">
      <c r="A352" s="89"/>
      <c r="B352" s="89"/>
      <c r="C352" s="89"/>
    </row>
    <row r="353" spans="1:3" ht="15">
      <c r="A353" s="89"/>
      <c r="B353" s="89"/>
      <c r="C353" s="89"/>
    </row>
    <row r="354" spans="1:3" ht="15">
      <c r="A354" s="89"/>
      <c r="B354" s="89"/>
      <c r="C354" s="89"/>
    </row>
    <row r="355" spans="1:3" ht="15">
      <c r="A355" s="89"/>
      <c r="B355" s="89"/>
      <c r="C355" s="89"/>
    </row>
    <row r="356" spans="1:3" ht="15">
      <c r="A356" s="89"/>
      <c r="B356" s="89"/>
      <c r="C356" s="89"/>
    </row>
    <row r="357" spans="1:3" ht="15">
      <c r="A357" s="89"/>
      <c r="B357" s="89"/>
      <c r="C357" s="89"/>
    </row>
    <row r="358" spans="1:3" ht="15">
      <c r="A358" s="89"/>
      <c r="B358" s="89"/>
      <c r="C358" s="89"/>
    </row>
    <row r="359" spans="1:3" ht="15">
      <c r="A359" s="89"/>
      <c r="B359" s="89"/>
      <c r="C359" s="89"/>
    </row>
    <row r="360" spans="1:3" ht="15">
      <c r="A360" s="89"/>
      <c r="B360" s="89"/>
      <c r="C360" s="89"/>
    </row>
    <row r="361" spans="1:3" ht="15">
      <c r="A361" s="89"/>
      <c r="B361" s="89"/>
      <c r="C361" s="89"/>
    </row>
    <row r="362" spans="1:3" ht="15">
      <c r="A362" s="89"/>
      <c r="B362" s="89"/>
      <c r="C362" s="89"/>
    </row>
    <row r="363" spans="1:3" ht="15">
      <c r="A363" s="89"/>
      <c r="B363" s="89"/>
      <c r="C363" s="89"/>
    </row>
    <row r="364" spans="1:3" ht="15">
      <c r="A364" s="89"/>
      <c r="B364" s="89"/>
      <c r="C364" s="89"/>
    </row>
    <row r="365" spans="1:3" ht="15">
      <c r="A365" s="89"/>
      <c r="B365" s="89"/>
      <c r="C365" s="89"/>
    </row>
    <row r="366" spans="1:3" ht="15">
      <c r="A366" s="89"/>
      <c r="B366" s="89"/>
      <c r="C366" s="89"/>
    </row>
    <row r="367" spans="1:3" ht="15">
      <c r="A367" s="89"/>
      <c r="B367" s="89"/>
      <c r="C367" s="89"/>
    </row>
    <row r="368" spans="1:3" ht="15">
      <c r="A368" s="89"/>
      <c r="B368" s="89"/>
      <c r="C368" s="89"/>
    </row>
    <row r="369" spans="1:3" ht="15">
      <c r="A369" s="89"/>
      <c r="B369" s="89"/>
      <c r="C369" s="89"/>
    </row>
    <row r="370" spans="1:3" ht="15">
      <c r="A370" s="89"/>
      <c r="B370" s="89"/>
      <c r="C370" s="89"/>
    </row>
    <row r="371" spans="1:3" ht="15">
      <c r="A371" s="89"/>
      <c r="B371" s="89"/>
      <c r="C371" s="89"/>
    </row>
    <row r="372" spans="1:3" ht="15">
      <c r="A372" s="89"/>
      <c r="B372" s="89"/>
      <c r="C372" s="89"/>
    </row>
    <row r="373" spans="1:3" ht="15">
      <c r="A373" s="89"/>
      <c r="B373" s="89"/>
      <c r="C373" s="89"/>
    </row>
    <row r="374" spans="1:3" ht="15">
      <c r="A374" s="89"/>
      <c r="B374" s="89"/>
      <c r="C374" s="89"/>
    </row>
    <row r="375" spans="1:3" ht="15">
      <c r="A375" s="89"/>
      <c r="B375" s="89"/>
      <c r="C375" s="89"/>
    </row>
    <row r="376" spans="1:3" ht="15">
      <c r="A376" s="89"/>
      <c r="B376" s="89"/>
      <c r="C376" s="89"/>
    </row>
    <row r="377" spans="1:3" ht="15">
      <c r="A377" s="89"/>
      <c r="B377" s="89"/>
      <c r="C377" s="89"/>
    </row>
    <row r="378" spans="1:3" ht="15">
      <c r="A378" s="89"/>
      <c r="B378" s="89"/>
      <c r="C378" s="89"/>
    </row>
    <row r="379" spans="1:3" ht="15">
      <c r="A379" s="89"/>
      <c r="B379" s="89"/>
      <c r="C379" s="89"/>
    </row>
    <row r="380" spans="1:3" ht="15">
      <c r="A380" s="89"/>
      <c r="B380" s="89"/>
      <c r="C380" s="89"/>
    </row>
    <row r="381" spans="1:3" ht="15">
      <c r="A381" s="89"/>
      <c r="B381" s="89"/>
      <c r="C381" s="89"/>
    </row>
    <row r="382" spans="1:3" ht="15">
      <c r="A382" s="89"/>
      <c r="B382" s="89"/>
      <c r="C382" s="89"/>
    </row>
    <row r="383" spans="1:3" ht="15">
      <c r="A383" s="89"/>
      <c r="B383" s="89"/>
      <c r="C383" s="89"/>
    </row>
    <row r="384" spans="1:3" ht="15">
      <c r="A384" s="89"/>
      <c r="B384" s="89"/>
      <c r="C384" s="89"/>
    </row>
    <row r="385" spans="1:3" ht="15">
      <c r="A385" s="89"/>
      <c r="B385" s="89"/>
      <c r="C385" s="89"/>
    </row>
    <row r="386" spans="1:3" ht="15">
      <c r="A386" s="89"/>
      <c r="B386" s="89"/>
      <c r="C386" s="89"/>
    </row>
    <row r="387" spans="1:3" ht="15">
      <c r="A387" s="89"/>
      <c r="B387" s="89"/>
      <c r="C387" s="89"/>
    </row>
    <row r="388" spans="1:3" ht="15">
      <c r="A388" s="89"/>
      <c r="B388" s="89"/>
      <c r="C388" s="89"/>
    </row>
    <row r="389" spans="1:3" ht="15">
      <c r="A389" s="89"/>
      <c r="B389" s="89"/>
      <c r="C389" s="89"/>
    </row>
    <row r="390" spans="1:3" ht="15">
      <c r="A390" s="89"/>
      <c r="B390" s="89"/>
      <c r="C390" s="89"/>
    </row>
    <row r="391" spans="1:3" ht="15">
      <c r="A391" s="89"/>
      <c r="B391" s="89"/>
      <c r="C391" s="89"/>
    </row>
    <row r="392" spans="1:3" ht="15">
      <c r="A392" s="89"/>
      <c r="B392" s="89"/>
      <c r="C392" s="89"/>
    </row>
    <row r="393" spans="1:3" ht="15">
      <c r="A393" s="89"/>
      <c r="B393" s="89"/>
      <c r="C393" s="89"/>
    </row>
    <row r="394" spans="1:3" ht="15">
      <c r="A394" s="89"/>
      <c r="B394" s="89"/>
      <c r="C394" s="89"/>
    </row>
    <row r="395" spans="1:3" ht="15">
      <c r="A395" s="89"/>
      <c r="B395" s="89"/>
      <c r="C395" s="89"/>
    </row>
    <row r="396" spans="1:3" ht="15">
      <c r="A396" s="89"/>
      <c r="B396" s="89"/>
      <c r="C396" s="89"/>
    </row>
    <row r="397" spans="1:3" ht="15">
      <c r="A397" s="89"/>
      <c r="B397" s="89"/>
      <c r="C397" s="89"/>
    </row>
    <row r="398" spans="1:3" ht="15">
      <c r="A398" s="89"/>
      <c r="B398" s="89"/>
      <c r="C398" s="89"/>
    </row>
    <row r="399" spans="1:3" ht="15">
      <c r="A399" s="89"/>
      <c r="B399" s="89"/>
      <c r="C399" s="89"/>
    </row>
    <row r="400" spans="1:3" ht="15">
      <c r="A400" s="89"/>
      <c r="B400" s="89"/>
      <c r="C400" s="89"/>
    </row>
    <row r="401" spans="1:3" ht="15">
      <c r="A401" s="89"/>
      <c r="B401" s="89"/>
      <c r="C401" s="89"/>
    </row>
    <row r="402" spans="1:3" ht="15">
      <c r="A402" s="89"/>
      <c r="B402" s="89"/>
      <c r="C402" s="89"/>
    </row>
    <row r="403" spans="1:3" ht="15">
      <c r="A403" s="89"/>
      <c r="B403" s="89"/>
      <c r="C403" s="89"/>
    </row>
    <row r="404" spans="1:3" ht="15">
      <c r="A404" s="89"/>
      <c r="B404" s="89"/>
      <c r="C404" s="89"/>
    </row>
    <row r="405" spans="1:3" ht="15">
      <c r="A405" s="89"/>
      <c r="B405" s="89"/>
      <c r="C405" s="89"/>
    </row>
    <row r="406" spans="1:3" ht="15">
      <c r="A406" s="89"/>
      <c r="B406" s="89"/>
      <c r="C406" s="89"/>
    </row>
    <row r="407" spans="1:3" ht="15">
      <c r="A407" s="89"/>
      <c r="B407" s="89"/>
      <c r="C407" s="89"/>
    </row>
    <row r="408" spans="1:3" ht="15">
      <c r="A408" s="89"/>
      <c r="B408" s="89"/>
      <c r="C408" s="89"/>
    </row>
    <row r="409" spans="1:3" ht="15">
      <c r="A409" s="89"/>
      <c r="B409" s="89"/>
      <c r="C409" s="89"/>
    </row>
    <row r="410" spans="1:3" ht="15">
      <c r="A410" s="89"/>
      <c r="B410" s="89"/>
      <c r="C410" s="89"/>
    </row>
    <row r="411" spans="1:3" ht="15">
      <c r="A411" s="89"/>
      <c r="B411" s="89"/>
      <c r="C411" s="89"/>
    </row>
    <row r="412" spans="1:3" ht="15">
      <c r="A412" s="89"/>
      <c r="B412" s="89"/>
      <c r="C412" s="89"/>
    </row>
    <row r="413" spans="1:3" ht="15">
      <c r="A413" s="89"/>
      <c r="B413" s="89"/>
      <c r="C413" s="89"/>
    </row>
    <row r="414" spans="1:3" ht="15">
      <c r="A414" s="89"/>
      <c r="B414" s="89"/>
      <c r="C414" s="89"/>
    </row>
    <row r="415" spans="1:3" ht="15">
      <c r="A415" s="89"/>
      <c r="B415" s="89"/>
      <c r="C415" s="89"/>
    </row>
    <row r="416" spans="1:3" ht="15">
      <c r="A416" s="89"/>
      <c r="B416" s="89"/>
      <c r="C416" s="89"/>
    </row>
    <row r="417" spans="1:3" ht="15">
      <c r="A417" s="89"/>
      <c r="B417" s="89"/>
      <c r="C417" s="89"/>
    </row>
    <row r="418" spans="1:3" ht="15">
      <c r="A418" s="89"/>
      <c r="B418" s="89"/>
      <c r="C418" s="89"/>
    </row>
    <row r="419" spans="1:3" ht="15">
      <c r="A419" s="89"/>
      <c r="B419" s="89"/>
      <c r="C419" s="89"/>
    </row>
    <row r="420" spans="1:3" ht="15">
      <c r="A420" s="89"/>
      <c r="B420" s="89"/>
      <c r="C420" s="89"/>
    </row>
    <row r="421" spans="1:3" ht="15">
      <c r="A421" s="89"/>
      <c r="B421" s="89"/>
      <c r="C421" s="89"/>
    </row>
    <row r="422" spans="1:3" ht="15">
      <c r="A422" s="89"/>
      <c r="B422" s="89"/>
      <c r="C422" s="89"/>
    </row>
    <row r="423" spans="1:3" ht="15">
      <c r="A423" s="89"/>
      <c r="B423" s="89"/>
      <c r="C423" s="89"/>
    </row>
    <row r="424" spans="1:3" ht="15">
      <c r="A424" s="89"/>
      <c r="B424" s="89"/>
      <c r="C424" s="89"/>
    </row>
    <row r="425" spans="1:3" ht="15">
      <c r="A425" s="89"/>
      <c r="B425" s="89"/>
      <c r="C425" s="89"/>
    </row>
    <row r="426" spans="1:3" ht="15">
      <c r="A426" s="89"/>
      <c r="B426" s="89"/>
      <c r="C426" s="89"/>
    </row>
    <row r="427" spans="1:3" ht="15">
      <c r="A427" s="89"/>
      <c r="B427" s="89"/>
      <c r="C427" s="89"/>
    </row>
    <row r="428" spans="1:3" ht="15">
      <c r="A428" s="89"/>
      <c r="B428" s="89"/>
      <c r="C428" s="89"/>
    </row>
    <row r="429" spans="1:3" ht="15">
      <c r="A429" s="89"/>
      <c r="B429" s="89"/>
      <c r="C429" s="89"/>
    </row>
    <row r="430" spans="1:3" ht="15">
      <c r="A430" s="89"/>
      <c r="B430" s="89"/>
      <c r="C430" s="89"/>
    </row>
    <row r="431" spans="1:3" ht="15">
      <c r="A431" s="89"/>
      <c r="B431" s="89"/>
      <c r="C431" s="89"/>
    </row>
    <row r="432" spans="1:3" ht="15">
      <c r="A432" s="89"/>
      <c r="B432" s="89"/>
      <c r="C432" s="89"/>
    </row>
    <row r="433" spans="1:3" ht="15">
      <c r="A433" s="89"/>
      <c r="B433" s="89"/>
      <c r="C433" s="89"/>
    </row>
    <row r="434" spans="1:3" ht="15">
      <c r="A434" s="89"/>
      <c r="B434" s="89"/>
      <c r="C434" s="89"/>
    </row>
    <row r="435" spans="1:3" ht="15">
      <c r="A435" s="89"/>
      <c r="B435" s="89"/>
      <c r="C435" s="89"/>
    </row>
    <row r="436" spans="1:3" ht="15">
      <c r="A436" s="89"/>
      <c r="B436" s="89"/>
      <c r="C436" s="89"/>
    </row>
    <row r="437" spans="1:3" ht="15">
      <c r="A437" s="89"/>
      <c r="B437" s="89"/>
      <c r="C437" s="89"/>
    </row>
    <row r="438" spans="1:3" ht="15">
      <c r="A438" s="89"/>
      <c r="B438" s="89"/>
      <c r="C438" s="89"/>
    </row>
    <row r="439" spans="1:3" ht="15">
      <c r="A439" s="89"/>
      <c r="B439" s="89"/>
      <c r="C439" s="89"/>
    </row>
    <row r="440" spans="1:3" ht="15">
      <c r="A440" s="89"/>
      <c r="B440" s="89"/>
      <c r="C440" s="89"/>
    </row>
    <row r="441" spans="1:3" ht="15">
      <c r="A441" s="89"/>
      <c r="B441" s="89"/>
      <c r="C441" s="89"/>
    </row>
    <row r="442" spans="1:3" ht="15">
      <c r="A442" s="89"/>
      <c r="B442" s="89"/>
      <c r="C442" s="89"/>
    </row>
    <row r="443" spans="1:3" ht="15">
      <c r="A443" s="89"/>
      <c r="B443" s="89"/>
      <c r="C443" s="89"/>
    </row>
    <row r="444" spans="1:3" ht="15">
      <c r="A444" s="89"/>
      <c r="B444" s="89"/>
      <c r="C444" s="89"/>
    </row>
    <row r="445" spans="1:3" ht="15">
      <c r="A445" s="89"/>
      <c r="B445" s="89"/>
      <c r="C445" s="89"/>
    </row>
    <row r="446" spans="1:3" ht="15">
      <c r="A446" s="89"/>
      <c r="B446" s="89"/>
      <c r="C446" s="89"/>
    </row>
    <row r="447" spans="1:3" ht="15">
      <c r="A447" s="89"/>
      <c r="B447" s="89"/>
      <c r="C447" s="89"/>
    </row>
    <row r="448" spans="1:3" ht="15">
      <c r="A448" s="89"/>
      <c r="B448" s="89"/>
      <c r="C448" s="89"/>
    </row>
    <row r="449" spans="1:3" ht="15">
      <c r="A449" s="89"/>
      <c r="B449" s="89"/>
      <c r="C449" s="89"/>
    </row>
    <row r="450" spans="1:3" ht="15">
      <c r="A450" s="89"/>
      <c r="B450" s="89"/>
      <c r="C450" s="89"/>
    </row>
    <row r="451" spans="1:3" ht="15">
      <c r="A451" s="89"/>
      <c r="B451" s="89"/>
      <c r="C451" s="89"/>
    </row>
    <row r="452" spans="1:3" ht="15">
      <c r="A452" s="89"/>
      <c r="B452" s="89"/>
      <c r="C452" s="89"/>
    </row>
    <row r="453" spans="1:3" ht="15">
      <c r="A453" s="89"/>
      <c r="B453" s="89"/>
      <c r="C453" s="89"/>
    </row>
    <row r="454" spans="1:3" ht="15">
      <c r="A454" s="89"/>
      <c r="B454" s="89"/>
      <c r="C454" s="89"/>
    </row>
    <row r="455" spans="1:3" ht="15">
      <c r="A455" s="89"/>
      <c r="B455" s="89"/>
      <c r="C455" s="89"/>
    </row>
    <row r="456" spans="1:3" ht="15">
      <c r="A456" s="89"/>
      <c r="B456" s="89"/>
      <c r="C456" s="89"/>
    </row>
    <row r="457" spans="1:3" ht="15">
      <c r="A457" s="89"/>
      <c r="B457" s="89"/>
      <c r="C457" s="89"/>
    </row>
    <row r="458" spans="1:3" ht="15">
      <c r="A458" s="89"/>
      <c r="B458" s="89"/>
      <c r="C458" s="89"/>
    </row>
    <row r="459" spans="1:3" ht="15">
      <c r="A459" s="89"/>
      <c r="B459" s="89"/>
      <c r="C459" s="89"/>
    </row>
    <row r="460" spans="1:3" ht="15">
      <c r="A460" s="89"/>
      <c r="B460" s="89"/>
      <c r="C460" s="89"/>
    </row>
    <row r="461" spans="1:3" ht="15">
      <c r="A461" s="89"/>
      <c r="B461" s="89"/>
      <c r="C461" s="89"/>
    </row>
    <row r="462" spans="1:3" ht="15">
      <c r="A462" s="89"/>
      <c r="B462" s="89"/>
      <c r="C462" s="89"/>
    </row>
    <row r="463" spans="1:3" ht="15">
      <c r="A463" s="89"/>
      <c r="B463" s="89"/>
      <c r="C463" s="89"/>
    </row>
    <row r="464" spans="1:3" ht="15">
      <c r="A464" s="89"/>
      <c r="B464" s="89"/>
      <c r="C464" s="89"/>
    </row>
    <row r="465" spans="1:3" ht="15">
      <c r="A465" s="89"/>
      <c r="B465" s="89"/>
      <c r="C465" s="89"/>
    </row>
    <row r="466" spans="1:3" ht="15">
      <c r="A466" s="89"/>
      <c r="B466" s="89"/>
      <c r="C466" s="89"/>
    </row>
    <row r="467" spans="1:3" ht="15">
      <c r="A467" s="89"/>
      <c r="B467" s="89"/>
      <c r="C467" s="89"/>
    </row>
    <row r="468" spans="1:3" ht="15">
      <c r="A468" s="89"/>
      <c r="B468" s="89"/>
      <c r="C468" s="89"/>
    </row>
    <row r="469" spans="1:3" ht="15">
      <c r="A469" s="89"/>
      <c r="B469" s="89"/>
      <c r="C469" s="89"/>
    </row>
    <row r="470" spans="1:3" ht="15">
      <c r="A470" s="89"/>
      <c r="B470" s="89"/>
      <c r="C470" s="89"/>
    </row>
    <row r="471" spans="1:3" ht="15">
      <c r="A471" s="89"/>
      <c r="B471" s="89"/>
      <c r="C471" s="89"/>
    </row>
    <row r="472" spans="1:3" ht="15">
      <c r="A472" s="89"/>
      <c r="B472" s="89"/>
      <c r="C472" s="89"/>
    </row>
    <row r="473" spans="1:3" ht="15">
      <c r="A473" s="89"/>
      <c r="B473" s="89"/>
      <c r="C473" s="89"/>
    </row>
    <row r="474" spans="1:3" ht="15">
      <c r="A474" s="89"/>
      <c r="B474" s="89"/>
      <c r="C474" s="89"/>
    </row>
    <row r="475" spans="1:3" ht="15">
      <c r="A475" s="89"/>
      <c r="B475" s="89"/>
      <c r="C475" s="89"/>
    </row>
    <row r="476" spans="1:3" ht="15">
      <c r="A476" s="89"/>
      <c r="B476" s="89"/>
      <c r="C476" s="89"/>
    </row>
    <row r="477" spans="1:3" ht="15">
      <c r="A477" s="89"/>
      <c r="B477" s="89"/>
      <c r="C477" s="89"/>
    </row>
    <row r="478" spans="1:3" ht="15">
      <c r="A478" s="89"/>
      <c r="B478" s="89"/>
      <c r="C478" s="89"/>
    </row>
    <row r="479" spans="1:3" ht="15">
      <c r="A479" s="89"/>
      <c r="B479" s="89"/>
      <c r="C479" s="89"/>
    </row>
    <row r="480" spans="1:3" ht="15">
      <c r="A480" s="89"/>
      <c r="B480" s="89"/>
      <c r="C480" s="89"/>
    </row>
    <row r="481" spans="1:3" ht="15">
      <c r="A481" s="89"/>
      <c r="B481" s="89"/>
      <c r="C481" s="89"/>
    </row>
    <row r="482" spans="1:3" ht="15">
      <c r="A482" s="89"/>
      <c r="B482" s="89"/>
      <c r="C482" s="89"/>
    </row>
    <row r="483" spans="1:3" ht="15">
      <c r="A483" s="89"/>
      <c r="B483" s="89"/>
      <c r="C483" s="89"/>
    </row>
    <row r="484" spans="1:3" ht="15">
      <c r="A484" s="89"/>
      <c r="B484" s="89"/>
      <c r="C484" s="89"/>
    </row>
    <row r="485" spans="1:3" ht="15">
      <c r="A485" s="89"/>
      <c r="B485" s="89"/>
      <c r="C485" s="89"/>
    </row>
    <row r="486" spans="1:3" ht="15">
      <c r="A486" s="89"/>
      <c r="B486" s="89"/>
      <c r="C486" s="89"/>
    </row>
    <row r="487" spans="1:3" ht="15">
      <c r="A487" s="89"/>
      <c r="B487" s="89"/>
      <c r="C487" s="89"/>
    </row>
    <row r="488" spans="1:3" ht="15">
      <c r="A488" s="89"/>
      <c r="B488" s="89"/>
      <c r="C488" s="89"/>
    </row>
    <row r="489" spans="1:3" ht="15">
      <c r="A489" s="89"/>
      <c r="B489" s="89"/>
      <c r="C489" s="89"/>
    </row>
    <row r="490" spans="1:3" ht="15">
      <c r="A490" s="89"/>
      <c r="B490" s="89"/>
      <c r="C490" s="89"/>
    </row>
    <row r="491" spans="1:3" ht="15">
      <c r="A491" s="89"/>
      <c r="B491" s="89"/>
      <c r="C491" s="89"/>
    </row>
    <row r="492" spans="1:3" ht="15">
      <c r="A492" s="89"/>
      <c r="B492" s="89"/>
      <c r="C492" s="89"/>
    </row>
    <row r="493" spans="1:3" ht="15">
      <c r="A493" s="89"/>
      <c r="B493" s="89"/>
      <c r="C493" s="89"/>
    </row>
    <row r="494" spans="1:3" ht="15">
      <c r="A494" s="89"/>
      <c r="B494" s="89"/>
      <c r="C494" s="89"/>
    </row>
    <row r="495" spans="1:3" ht="15">
      <c r="A495" s="89"/>
      <c r="B495" s="89"/>
      <c r="C495" s="89"/>
    </row>
    <row r="496" spans="1:3" ht="15">
      <c r="A496" s="89"/>
      <c r="B496" s="89"/>
      <c r="C496" s="89"/>
    </row>
    <row r="497" spans="1:3" ht="15">
      <c r="A497" s="89"/>
      <c r="B497" s="89"/>
      <c r="C497" s="89"/>
    </row>
    <row r="498" spans="1:3" ht="15">
      <c r="A498" s="89"/>
      <c r="B498" s="89"/>
      <c r="C498" s="89"/>
    </row>
    <row r="499" spans="1:3" ht="15">
      <c r="A499" s="89"/>
      <c r="B499" s="89"/>
      <c r="C499" s="89"/>
    </row>
    <row r="500" spans="1:3" ht="15">
      <c r="A500" s="89"/>
      <c r="B500" s="89"/>
      <c r="C500" s="89"/>
    </row>
    <row r="501" spans="1:3" ht="15">
      <c r="A501" s="89"/>
      <c r="B501" s="89"/>
      <c r="C501" s="89"/>
    </row>
    <row r="502" spans="1:3" ht="15">
      <c r="A502" s="89"/>
      <c r="B502" s="89"/>
      <c r="C502" s="89"/>
    </row>
    <row r="503" spans="1:3" ht="15">
      <c r="A503" s="89"/>
      <c r="B503" s="89"/>
      <c r="C503" s="89"/>
    </row>
    <row r="504" spans="1:3" ht="15">
      <c r="A504" s="89"/>
      <c r="B504" s="89"/>
      <c r="C504" s="89"/>
    </row>
    <row r="505" spans="1:3" ht="15">
      <c r="A505" s="89"/>
      <c r="B505" s="89"/>
      <c r="C505" s="89"/>
    </row>
    <row r="506" spans="1:3" ht="15">
      <c r="A506" s="89"/>
      <c r="B506" s="89"/>
      <c r="C506" s="89"/>
    </row>
    <row r="507" spans="1:3" ht="15">
      <c r="A507" s="89"/>
      <c r="B507" s="89"/>
      <c r="C507" s="89"/>
    </row>
    <row r="508" spans="1:3" ht="15">
      <c r="A508" s="89"/>
      <c r="B508" s="89"/>
      <c r="C508" s="89"/>
    </row>
    <row r="509" spans="1:3" ht="15">
      <c r="A509" s="89"/>
      <c r="B509" s="89"/>
      <c r="C509" s="89"/>
    </row>
    <row r="510" spans="1:3" ht="15">
      <c r="A510" s="89"/>
      <c r="B510" s="89"/>
      <c r="C510" s="89"/>
    </row>
    <row r="511" spans="1:3" ht="15">
      <c r="A511" s="89"/>
      <c r="B511" s="89"/>
      <c r="C511" s="89"/>
    </row>
    <row r="512" spans="1:3" ht="15">
      <c r="A512" s="89"/>
      <c r="B512" s="89"/>
      <c r="C512" s="89"/>
    </row>
    <row r="513" spans="1:3" ht="15">
      <c r="A513" s="89"/>
      <c r="B513" s="89"/>
      <c r="C513" s="89"/>
    </row>
    <row r="514" spans="1:3" ht="15">
      <c r="A514" s="89"/>
      <c r="B514" s="89"/>
      <c r="C514" s="89"/>
    </row>
    <row r="515" spans="1:3" ht="15">
      <c r="A515" s="89"/>
      <c r="B515" s="89"/>
      <c r="C515" s="89"/>
    </row>
    <row r="516" spans="1:3" ht="15">
      <c r="A516" s="89"/>
      <c r="B516" s="89"/>
      <c r="C516" s="89"/>
    </row>
    <row r="517" spans="1:3" ht="15">
      <c r="A517" s="89"/>
      <c r="B517" s="89"/>
      <c r="C517" s="89"/>
    </row>
    <row r="518" spans="1:3" ht="15">
      <c r="A518" s="89"/>
      <c r="B518" s="89"/>
      <c r="C518" s="89"/>
    </row>
    <row r="519" spans="1:3" ht="15">
      <c r="A519" s="89"/>
      <c r="B519" s="89"/>
      <c r="C519" s="89"/>
    </row>
    <row r="520" spans="1:3" ht="15">
      <c r="A520" s="89"/>
      <c r="B520" s="89"/>
      <c r="C520" s="89"/>
    </row>
    <row r="521" spans="1:3" ht="15">
      <c r="A521" s="89"/>
      <c r="B521" s="89"/>
      <c r="C521" s="89"/>
    </row>
    <row r="522" spans="1:3" ht="15">
      <c r="A522" s="89"/>
      <c r="B522" s="89"/>
      <c r="C522" s="89"/>
    </row>
    <row r="523" spans="1:3" ht="15">
      <c r="A523" s="89"/>
      <c r="B523" s="89"/>
      <c r="C523" s="89"/>
    </row>
    <row r="524" spans="1:3" ht="15">
      <c r="A524" s="89"/>
      <c r="B524" s="89"/>
      <c r="C524" s="89"/>
    </row>
    <row r="525" spans="1:3" ht="15">
      <c r="A525" s="89"/>
      <c r="B525" s="89"/>
      <c r="C525" s="89"/>
    </row>
    <row r="526" spans="1:3" ht="15">
      <c r="A526" s="89"/>
      <c r="B526" s="89"/>
      <c r="C526" s="89"/>
    </row>
    <row r="527" spans="1:3" ht="15">
      <c r="A527" s="89"/>
      <c r="B527" s="89"/>
      <c r="C527" s="89"/>
    </row>
    <row r="528" spans="1:3" ht="15">
      <c r="A528" s="89"/>
      <c r="B528" s="89"/>
      <c r="C528" s="89"/>
    </row>
    <row r="529" spans="1:3" ht="15">
      <c r="A529" s="89"/>
      <c r="B529" s="89"/>
      <c r="C529" s="89"/>
    </row>
    <row r="530" spans="1:3" ht="15">
      <c r="A530" s="89"/>
      <c r="B530" s="89"/>
      <c r="C530" s="89"/>
    </row>
    <row r="531" spans="1:3" ht="15">
      <c r="A531" s="89"/>
      <c r="B531" s="89"/>
      <c r="C531" s="89"/>
    </row>
    <row r="532" spans="1:3" ht="15">
      <c r="A532" s="89"/>
      <c r="B532" s="89"/>
      <c r="C532" s="89"/>
    </row>
    <row r="533" spans="1:3" ht="15">
      <c r="A533" s="89"/>
      <c r="B533" s="89"/>
      <c r="C533" s="89"/>
    </row>
    <row r="534" spans="1:3" ht="15">
      <c r="A534" s="89"/>
      <c r="B534" s="89"/>
      <c r="C534" s="89"/>
    </row>
    <row r="535" spans="1:3" ht="15">
      <c r="A535" s="89"/>
      <c r="B535" s="89"/>
      <c r="C535" s="89"/>
    </row>
    <row r="536" spans="1:3" ht="15">
      <c r="A536" s="89"/>
      <c r="B536" s="89"/>
      <c r="C536" s="89"/>
    </row>
    <row r="537" spans="1:3" ht="15">
      <c r="A537" s="89"/>
      <c r="B537" s="89"/>
      <c r="C537" s="89"/>
    </row>
    <row r="538" spans="1:3" ht="15">
      <c r="A538" s="89"/>
      <c r="B538" s="89"/>
      <c r="C538" s="89"/>
    </row>
    <row r="539" spans="1:3" ht="15">
      <c r="A539" s="89"/>
      <c r="B539" s="89"/>
      <c r="C539" s="89"/>
    </row>
    <row r="540" spans="1:3" ht="15">
      <c r="A540" s="89"/>
      <c r="B540" s="89"/>
      <c r="C540" s="89"/>
    </row>
    <row r="541" spans="1:3" ht="15">
      <c r="A541" s="89"/>
      <c r="B541" s="89"/>
      <c r="C541" s="89"/>
    </row>
    <row r="542" spans="1:3" ht="15">
      <c r="A542" s="89"/>
      <c r="B542" s="89"/>
      <c r="C542" s="89"/>
    </row>
    <row r="543" spans="1:3" ht="15">
      <c r="A543" s="89"/>
      <c r="B543" s="89"/>
      <c r="C543" s="89"/>
    </row>
    <row r="544" spans="1:3" ht="15">
      <c r="A544" s="89"/>
      <c r="B544" s="89"/>
      <c r="C544" s="89"/>
    </row>
    <row r="545" spans="1:3" ht="15">
      <c r="A545" s="89"/>
      <c r="B545" s="89"/>
      <c r="C545" s="89"/>
    </row>
    <row r="546" spans="1:3" ht="15">
      <c r="A546" s="89"/>
      <c r="B546" s="89"/>
      <c r="C546" s="89"/>
    </row>
    <row r="547" spans="1:3" ht="15">
      <c r="A547" s="89"/>
      <c r="B547" s="89"/>
      <c r="C547" s="89"/>
    </row>
    <row r="548" spans="1:3" ht="15">
      <c r="A548" s="89"/>
      <c r="B548" s="89"/>
      <c r="C548" s="89"/>
    </row>
    <row r="549" spans="1:3" ht="15">
      <c r="A549" s="89"/>
      <c r="B549" s="89"/>
      <c r="C549" s="89"/>
    </row>
    <row r="550" spans="1:3" ht="15">
      <c r="A550" s="89"/>
      <c r="B550" s="89"/>
      <c r="C550" s="89"/>
    </row>
    <row r="551" spans="1:3" ht="15">
      <c r="A551" s="89"/>
      <c r="B551" s="89"/>
      <c r="C551" s="89"/>
    </row>
    <row r="552" spans="1:3" ht="15">
      <c r="A552" s="89"/>
      <c r="B552" s="89"/>
      <c r="C552" s="89"/>
    </row>
    <row r="553" spans="1:3" ht="15">
      <c r="A553" s="89"/>
      <c r="B553" s="89"/>
      <c r="C553" s="89"/>
    </row>
    <row r="554" spans="1:3" ht="15">
      <c r="A554" s="89"/>
      <c r="B554" s="89"/>
      <c r="C554" s="89"/>
    </row>
    <row r="555" spans="1:3" ht="15">
      <c r="A555" s="89"/>
      <c r="B555" s="89"/>
      <c r="C555" s="89"/>
    </row>
    <row r="556" spans="1:3" ht="15">
      <c r="A556" s="89"/>
      <c r="B556" s="89"/>
      <c r="C556" s="89"/>
    </row>
    <row r="557" spans="1:3" ht="15">
      <c r="A557" s="89"/>
      <c r="B557" s="89"/>
      <c r="C557" s="89"/>
    </row>
    <row r="558" spans="1:3" ht="15">
      <c r="A558" s="89"/>
      <c r="B558" s="89"/>
      <c r="C558" s="89"/>
    </row>
    <row r="559" spans="1:3" ht="15">
      <c r="A559" s="89"/>
      <c r="B559" s="89"/>
      <c r="C559" s="89"/>
    </row>
    <row r="560" spans="1:3" ht="15">
      <c r="A560" s="89"/>
      <c r="B560" s="89"/>
      <c r="C560" s="89"/>
    </row>
    <row r="561" spans="1:3" ht="15">
      <c r="A561" s="89"/>
      <c r="B561" s="89"/>
      <c r="C561" s="89"/>
    </row>
    <row r="562" spans="1:3" ht="15">
      <c r="A562" s="89"/>
      <c r="B562" s="89"/>
      <c r="C562" s="89"/>
    </row>
    <row r="563" spans="1:3" ht="15">
      <c r="A563" s="89"/>
      <c r="B563" s="89"/>
      <c r="C563" s="89"/>
    </row>
    <row r="564" spans="1:3" ht="15">
      <c r="A564" s="89"/>
      <c r="B564" s="89"/>
      <c r="C564" s="89"/>
    </row>
    <row r="565" spans="1:3" ht="15">
      <c r="A565" s="89"/>
      <c r="B565" s="89"/>
      <c r="C565" s="89"/>
    </row>
    <row r="566" spans="1:3" ht="15">
      <c r="A566" s="89"/>
      <c r="B566" s="89"/>
      <c r="C566" s="89"/>
    </row>
    <row r="567" spans="1:3" ht="15">
      <c r="A567" s="89"/>
      <c r="B567" s="89"/>
      <c r="C567" s="89"/>
    </row>
    <row r="568" spans="1:3" ht="15">
      <c r="A568" s="89"/>
      <c r="B568" s="89"/>
      <c r="C568" s="89"/>
    </row>
    <row r="569" spans="1:3" ht="15">
      <c r="A569" s="89"/>
      <c r="B569" s="89"/>
      <c r="C569" s="89"/>
    </row>
    <row r="570" spans="1:3" ht="15">
      <c r="A570" s="89"/>
      <c r="B570" s="89"/>
      <c r="C570" s="89"/>
    </row>
    <row r="571" spans="1:3" ht="15">
      <c r="A571" s="89"/>
      <c r="B571" s="89"/>
      <c r="C571" s="89"/>
    </row>
    <row r="572" spans="1:3" ht="15">
      <c r="A572" s="89"/>
      <c r="B572" s="89"/>
      <c r="C572" s="89"/>
    </row>
    <row r="573" spans="1:3" ht="15">
      <c r="A573" s="89"/>
      <c r="B573" s="89"/>
      <c r="C573" s="89"/>
    </row>
    <row r="574" spans="1:3" ht="15">
      <c r="A574" s="89"/>
      <c r="B574" s="89"/>
      <c r="C574" s="89"/>
    </row>
    <row r="575" spans="1:3" ht="15">
      <c r="A575" s="89"/>
      <c r="B575" s="89"/>
      <c r="C575" s="89"/>
    </row>
    <row r="576" spans="1:3" ht="15">
      <c r="A576" s="89"/>
      <c r="B576" s="89"/>
      <c r="C576" s="89"/>
    </row>
    <row r="577" spans="1:3" ht="15">
      <c r="A577" s="89"/>
      <c r="B577" s="89"/>
      <c r="C577" s="89"/>
    </row>
    <row r="578" spans="1:3" ht="15">
      <c r="A578" s="89"/>
      <c r="B578" s="89"/>
      <c r="C578" s="89"/>
    </row>
    <row r="579" spans="1:3" ht="15">
      <c r="A579" s="89"/>
      <c r="B579" s="89"/>
      <c r="C579" s="89"/>
    </row>
    <row r="580" spans="1:3" ht="15">
      <c r="A580" s="89"/>
      <c r="B580" s="89"/>
      <c r="C580" s="89"/>
    </row>
    <row r="581" spans="1:3" ht="15">
      <c r="A581" s="89"/>
      <c r="B581" s="89"/>
      <c r="C581" s="89"/>
    </row>
    <row r="582" spans="1:3" ht="15">
      <c r="A582" s="89"/>
      <c r="B582" s="89"/>
      <c r="C582" s="89"/>
    </row>
    <row r="583" spans="1:3" ht="15">
      <c r="A583" s="89"/>
      <c r="B583" s="89"/>
      <c r="C583" s="89"/>
    </row>
    <row r="584" spans="1:3" ht="15">
      <c r="A584" s="89"/>
      <c r="B584" s="89"/>
      <c r="C584" s="89"/>
    </row>
    <row r="585" spans="1:3" ht="15">
      <c r="A585" s="89"/>
      <c r="B585" s="89"/>
      <c r="C585" s="89"/>
    </row>
    <row r="586" spans="1:3" ht="15">
      <c r="A586" s="89"/>
      <c r="B586" s="89"/>
      <c r="C586" s="89"/>
    </row>
    <row r="587" spans="1:3" ht="15">
      <c r="A587" s="89"/>
      <c r="B587" s="89"/>
      <c r="C587" s="89"/>
    </row>
    <row r="588" spans="1:3" ht="15">
      <c r="A588" s="89"/>
      <c r="B588" s="89"/>
      <c r="C588" s="89"/>
    </row>
    <row r="589" spans="1:3" ht="15">
      <c r="A589" s="89"/>
      <c r="B589" s="89"/>
      <c r="C589" s="89"/>
    </row>
    <row r="590" spans="1:3" ht="15">
      <c r="A590" s="89"/>
      <c r="B590" s="89"/>
      <c r="C590" s="89"/>
    </row>
    <row r="591" spans="1:3" ht="15">
      <c r="A591" s="89"/>
      <c r="B591" s="89"/>
      <c r="C591" s="89"/>
    </row>
    <row r="592" spans="1:3" ht="15">
      <c r="A592" s="89"/>
      <c r="B592" s="89"/>
      <c r="C592" s="89"/>
    </row>
    <row r="593" spans="1:3" ht="15">
      <c r="A593" s="89"/>
      <c r="B593" s="89"/>
      <c r="C593" s="89"/>
    </row>
    <row r="594" spans="1:3" ht="15">
      <c r="A594" s="89"/>
      <c r="B594" s="89"/>
      <c r="C594" s="89"/>
    </row>
    <row r="595" spans="1:3" ht="15">
      <c r="A595" s="89"/>
      <c r="B595" s="89"/>
      <c r="C595" s="89"/>
    </row>
    <row r="596" spans="1:3" ht="15">
      <c r="A596" s="89"/>
      <c r="B596" s="89"/>
      <c r="C596" s="89"/>
    </row>
    <row r="597" spans="1:3" ht="15">
      <c r="A597" s="89"/>
      <c r="B597" s="89"/>
      <c r="C597" s="89"/>
    </row>
    <row r="598" spans="1:3" ht="15">
      <c r="A598" s="89"/>
      <c r="B598" s="89"/>
      <c r="C598" s="89"/>
    </row>
    <row r="599" spans="1:3" ht="15">
      <c r="A599" s="89"/>
      <c r="B599" s="89"/>
      <c r="C599" s="89"/>
    </row>
    <row r="600" spans="1:3" ht="15">
      <c r="A600" s="89"/>
      <c r="B600" s="89"/>
      <c r="C600" s="89"/>
    </row>
    <row r="601" spans="1:3" ht="15">
      <c r="A601" s="89"/>
      <c r="B601" s="89"/>
      <c r="C601" s="89"/>
    </row>
    <row r="602" spans="1:3" ht="15">
      <c r="A602" s="89"/>
      <c r="B602" s="89"/>
      <c r="C602" s="89"/>
    </row>
    <row r="603" spans="1:3" ht="15">
      <c r="A603" s="89"/>
      <c r="B603" s="89"/>
      <c r="C603" s="89"/>
    </row>
    <row r="604" spans="1:3" ht="15">
      <c r="A604" s="89"/>
      <c r="B604" s="89"/>
      <c r="C604" s="89"/>
    </row>
    <row r="605" spans="1:3" ht="15">
      <c r="A605" s="89"/>
      <c r="B605" s="89"/>
      <c r="C605" s="89"/>
    </row>
    <row r="606" spans="1:3" ht="15">
      <c r="A606" s="89"/>
      <c r="B606" s="89"/>
      <c r="C606" s="89"/>
    </row>
    <row r="607" spans="1:3" ht="15">
      <c r="A607" s="89"/>
      <c r="B607" s="89"/>
      <c r="C607" s="89"/>
    </row>
  </sheetData>
  <sheetProtection/>
  <mergeCells count="6">
    <mergeCell ref="A6:K7"/>
    <mergeCell ref="H9:I10"/>
    <mergeCell ref="J9:K9"/>
    <mergeCell ref="A36:C36"/>
    <mergeCell ref="I38:J38"/>
    <mergeCell ref="I40:J40"/>
  </mergeCells>
  <conditionalFormatting sqref="Q13 Q16 Q19 Q22 Q31">
    <cfRule type="cellIs" priority="1" dxfId="0" operator="notEqual" stopIfTrue="1">
      <formula>K13</formula>
    </cfRule>
  </conditionalFormatting>
  <conditionalFormatting sqref="K16 K13 K31 K22">
    <cfRule type="cellIs" priority="2" dxfId="0" operator="notEqual" stopIfTrue="1">
      <formula>ROUND(G12-F12-I12,2)</formula>
    </cfRule>
  </conditionalFormatting>
  <conditionalFormatting sqref="K19">
    <cfRule type="cellIs" priority="3" dxfId="0" operator="notEqual" stopIfTrue="1">
      <formula>ROUND($G$18-$F$18-$I$18,2)</formula>
    </cfRule>
  </conditionalFormatting>
  <conditionalFormatting sqref="Q34">
    <cfRule type="cellIs" priority="4" dxfId="0" operator="notEqual" stopIfTrue="1">
      <formula>ROUND(K34,2)</formula>
    </cfRule>
    <cfRule type="cellIs" priority="5" dxfId="62" operator="notEqual" stopIfTrue="1">
      <formula>$Q$13+$Q$16+$Q$19+$Q$22+$Q$31</formula>
    </cfRule>
  </conditionalFormatting>
  <conditionalFormatting sqref="F36">
    <cfRule type="cellIs" priority="6" dxfId="30" operator="notEqual" stopIfTrue="1">
      <formula>172</formula>
    </cfRule>
  </conditionalFormatting>
  <conditionalFormatting sqref="F33">
    <cfRule type="cellIs" priority="7" dxfId="30" operator="notEqual" stopIfTrue="1">
      <formula>5154589984.35+167512061.46</formula>
    </cfRule>
  </conditionalFormatting>
  <conditionalFormatting sqref="G33">
    <cfRule type="cellIs" priority="8" dxfId="30" operator="notEqual" stopIfTrue="1">
      <formula>5143756237.03+205060754.23</formula>
    </cfRule>
  </conditionalFormatting>
  <conditionalFormatting sqref="I33">
    <cfRule type="cellIs" priority="9" dxfId="30" operator="notEqual" stopIfTrue="1">
      <formula>1636827+4890370-192085-1019</formula>
    </cfRule>
  </conditionalFormatting>
  <conditionalFormatting sqref="L33">
    <cfRule type="cellIs" priority="10" dxfId="30" operator="notEqual" stopIfTrue="1">
      <formula>-12278489.32+32659341.77</formula>
    </cfRule>
  </conditionalFormatting>
  <printOptions/>
  <pageMargins left="0.7874015748031497" right="0.7874015748031497" top="0.984251968503937" bottom="0.984251968503937" header="0.5118110236220472" footer="0.5118110236220472"/>
  <pageSetup firstPageNumber="189" useFirstPageNumber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G39"/>
  <sheetViews>
    <sheetView zoomScalePageLayoutView="0" workbookViewId="0" topLeftCell="A10">
      <selection activeCell="R24" sqref="R24"/>
    </sheetView>
  </sheetViews>
  <sheetFormatPr defaultColWidth="9.140625" defaultRowHeight="12.75"/>
  <cols>
    <col min="1" max="1" width="52.421875" style="0" customWidth="1"/>
    <col min="2" max="2" width="17.00390625" style="0" customWidth="1"/>
    <col min="3" max="3" width="17.57421875" style="0" customWidth="1"/>
    <col min="4" max="4" width="18.8515625" style="0" customWidth="1"/>
    <col min="7" max="7" width="11.00390625" style="0" customWidth="1"/>
  </cols>
  <sheetData>
    <row r="1" spans="1:4" ht="15">
      <c r="A1" s="1111" t="s">
        <v>266</v>
      </c>
      <c r="B1" s="1111"/>
      <c r="C1" s="1111"/>
      <c r="D1" s="1111"/>
    </row>
    <row r="2" spans="1:4" ht="13.5" thickBot="1">
      <c r="A2" s="167"/>
      <c r="B2" s="51"/>
      <c r="C2" s="51"/>
      <c r="D2" s="51"/>
    </row>
    <row r="3" spans="1:4" ht="17.25" customHeight="1" thickBot="1">
      <c r="A3" s="324"/>
      <c r="B3" s="1112" t="s">
        <v>148</v>
      </c>
      <c r="C3" s="1113"/>
      <c r="D3" s="1114"/>
    </row>
    <row r="4" spans="1:4" ht="12.75">
      <c r="A4" s="1115" t="s">
        <v>149</v>
      </c>
      <c r="B4" s="325" t="s">
        <v>150</v>
      </c>
      <c r="C4" s="1116" t="s">
        <v>152</v>
      </c>
      <c r="D4" s="1117"/>
    </row>
    <row r="5" spans="1:4" ht="18" customHeight="1">
      <c r="A5" s="1115"/>
      <c r="B5" s="325" t="s">
        <v>151</v>
      </c>
      <c r="C5" s="1118"/>
      <c r="D5" s="1119"/>
    </row>
    <row r="6" spans="1:4" ht="15" customHeight="1" thickBot="1">
      <c r="A6" s="1115"/>
      <c r="B6" s="325" t="s">
        <v>34</v>
      </c>
      <c r="C6" s="1120"/>
      <c r="D6" s="1121"/>
    </row>
    <row r="7" spans="1:4" ht="12.75">
      <c r="A7" s="1109" t="s">
        <v>153</v>
      </c>
      <c r="B7" s="325" t="s">
        <v>124</v>
      </c>
      <c r="C7" s="325" t="s">
        <v>154</v>
      </c>
      <c r="D7" s="325" t="s">
        <v>154</v>
      </c>
    </row>
    <row r="8" spans="1:4" ht="12.75">
      <c r="A8" s="1109"/>
      <c r="B8" s="326"/>
      <c r="C8" s="325" t="s">
        <v>155</v>
      </c>
      <c r="D8" s="325" t="s">
        <v>155</v>
      </c>
    </row>
    <row r="9" spans="1:4" ht="51" customHeight="1" thickBot="1">
      <c r="A9" s="1110"/>
      <c r="B9" s="327"/>
      <c r="C9" s="328" t="s">
        <v>156</v>
      </c>
      <c r="D9" s="328" t="s">
        <v>157</v>
      </c>
    </row>
    <row r="10" spans="1:4" ht="13.5" thickBot="1">
      <c r="A10" s="329" t="s">
        <v>158</v>
      </c>
      <c r="B10" s="328" t="s">
        <v>159</v>
      </c>
      <c r="C10" s="328" t="s">
        <v>160</v>
      </c>
      <c r="D10" s="328" t="s">
        <v>161</v>
      </c>
    </row>
    <row r="11" spans="1:4" ht="18.75" customHeight="1" thickBot="1">
      <c r="A11" s="330" t="s">
        <v>162</v>
      </c>
      <c r="B11" s="335">
        <f>SUM(B13:B38)</f>
        <v>44</v>
      </c>
      <c r="C11" s="335">
        <f>SUM(C13:C38)</f>
        <v>44</v>
      </c>
      <c r="D11" s="335">
        <f>SUM(D13:D38)</f>
        <v>0</v>
      </c>
    </row>
    <row r="12" spans="1:4" ht="16.5" customHeight="1" thickBot="1">
      <c r="A12" s="331" t="s">
        <v>163</v>
      </c>
      <c r="B12" s="336">
        <f>C12+D12</f>
        <v>0</v>
      </c>
      <c r="C12" s="336"/>
      <c r="D12" s="457"/>
    </row>
    <row r="13" spans="1:4" ht="13.5" thickBot="1">
      <c r="A13" s="332" t="s">
        <v>164</v>
      </c>
      <c r="B13" s="342">
        <f aca="true" t="shared" si="0" ref="B13:B38">C13+D13</f>
        <v>0</v>
      </c>
      <c r="C13" s="337"/>
      <c r="D13" s="340"/>
    </row>
    <row r="14" spans="1:4" ht="13.5" thickBot="1">
      <c r="A14" s="333" t="s">
        <v>165</v>
      </c>
      <c r="B14" s="342">
        <f t="shared" si="0"/>
        <v>0</v>
      </c>
      <c r="C14" s="338"/>
      <c r="D14" s="339"/>
    </row>
    <row r="15" spans="1:4" ht="13.5" thickBot="1">
      <c r="A15" s="333" t="s">
        <v>166</v>
      </c>
      <c r="B15" s="342">
        <f t="shared" si="0"/>
        <v>0</v>
      </c>
      <c r="C15" s="338"/>
      <c r="D15" s="339"/>
    </row>
    <row r="16" spans="1:4" ht="13.5" thickBot="1">
      <c r="A16" s="333" t="s">
        <v>167</v>
      </c>
      <c r="B16" s="342">
        <f t="shared" si="0"/>
        <v>0</v>
      </c>
      <c r="C16" s="338"/>
      <c r="D16" s="339"/>
    </row>
    <row r="17" spans="1:4" ht="13.5" thickBot="1">
      <c r="A17" s="333" t="s">
        <v>168</v>
      </c>
      <c r="B17" s="342">
        <f t="shared" si="0"/>
        <v>0</v>
      </c>
      <c r="C17" s="338"/>
      <c r="D17" s="339"/>
    </row>
    <row r="18" spans="1:4" ht="13.5" thickBot="1">
      <c r="A18" s="333" t="s">
        <v>169</v>
      </c>
      <c r="B18" s="342">
        <f t="shared" si="0"/>
        <v>0</v>
      </c>
      <c r="C18" s="338"/>
      <c r="D18" s="339"/>
    </row>
    <row r="19" spans="1:4" ht="13.5" thickBot="1">
      <c r="A19" s="333" t="s">
        <v>170</v>
      </c>
      <c r="B19" s="342">
        <f t="shared" si="0"/>
        <v>0</v>
      </c>
      <c r="C19" s="338"/>
      <c r="D19" s="339"/>
    </row>
    <row r="20" spans="1:4" ht="13.5" thickBot="1">
      <c r="A20" s="333" t="s">
        <v>171</v>
      </c>
      <c r="B20" s="342">
        <f t="shared" si="0"/>
        <v>0</v>
      </c>
      <c r="C20" s="338"/>
      <c r="D20" s="339"/>
    </row>
    <row r="21" spans="1:4" ht="13.5" thickBot="1">
      <c r="A21" s="333" t="s">
        <v>172</v>
      </c>
      <c r="B21" s="342">
        <f t="shared" si="0"/>
        <v>0</v>
      </c>
      <c r="C21" s="338"/>
      <c r="D21" s="339"/>
    </row>
    <row r="22" spans="1:4" ht="13.5" thickBot="1">
      <c r="A22" s="333" t="s">
        <v>173</v>
      </c>
      <c r="B22" s="342">
        <f t="shared" si="0"/>
        <v>0</v>
      </c>
      <c r="C22" s="338"/>
      <c r="D22" s="339"/>
    </row>
    <row r="23" spans="1:4" ht="13.5" thickBot="1">
      <c r="A23" s="333" t="s">
        <v>174</v>
      </c>
      <c r="B23" s="342">
        <f t="shared" si="0"/>
        <v>0</v>
      </c>
      <c r="C23" s="338"/>
      <c r="D23" s="339"/>
    </row>
    <row r="24" spans="1:4" ht="13.5" thickBot="1">
      <c r="A24" s="333" t="s">
        <v>175</v>
      </c>
      <c r="B24" s="342">
        <f t="shared" si="0"/>
        <v>0</v>
      </c>
      <c r="C24" s="338"/>
      <c r="D24" s="339"/>
    </row>
    <row r="25" spans="1:4" ht="13.5" thickBot="1">
      <c r="A25" s="333" t="s">
        <v>176</v>
      </c>
      <c r="B25" s="342">
        <f t="shared" si="0"/>
        <v>1</v>
      </c>
      <c r="C25" s="594">
        <f>'Kultura 2013'!P41+'Kultura 2013'!Q41</f>
        <v>1</v>
      </c>
      <c r="D25" s="339">
        <f>'Kultura 2013'!R41</f>
        <v>0</v>
      </c>
    </row>
    <row r="26" spans="1:7" ht="13.5" thickBot="1">
      <c r="A26" s="333" t="s">
        <v>177</v>
      </c>
      <c r="B26" s="342">
        <f t="shared" si="0"/>
        <v>6</v>
      </c>
      <c r="C26" s="594">
        <f>'Kultura 2013'!P42+'Kultura 2013'!Q42</f>
        <v>6</v>
      </c>
      <c r="D26" s="339"/>
      <c r="F26" s="341">
        <f>C29+D29+C30+D30+C31+D31</f>
        <v>5</v>
      </c>
      <c r="G26" t="s">
        <v>265</v>
      </c>
    </row>
    <row r="27" spans="1:7" ht="13.5" thickBot="1">
      <c r="A27" s="333" t="s">
        <v>178</v>
      </c>
      <c r="B27" s="342">
        <f t="shared" si="0"/>
        <v>0</v>
      </c>
      <c r="C27" s="594">
        <f>'Kultura 2013'!P43+'Kultura 2013'!Q43</f>
        <v>0</v>
      </c>
      <c r="D27" s="595">
        <f>'Kultura 2013'!R43</f>
        <v>0</v>
      </c>
      <c r="F27" s="341">
        <f>C27+D27+D26+C26+C25+D25</f>
        <v>7</v>
      </c>
      <c r="G27" t="s">
        <v>259</v>
      </c>
    </row>
    <row r="28" spans="1:4" ht="13.5" thickBot="1">
      <c r="A28" s="333" t="s">
        <v>179</v>
      </c>
      <c r="B28" s="342">
        <f t="shared" si="0"/>
        <v>0</v>
      </c>
      <c r="C28" s="338"/>
      <c r="D28" s="339"/>
    </row>
    <row r="29" spans="1:4" ht="13.5" thickBot="1">
      <c r="A29" s="333" t="s">
        <v>180</v>
      </c>
      <c r="B29" s="342">
        <f t="shared" si="0"/>
        <v>2</v>
      </c>
      <c r="C29" s="594">
        <f>'Zdravotnictví 2013'!R37+'Zdravotnictví 2013'!S37</f>
        <v>2</v>
      </c>
      <c r="D29" s="595">
        <f>'Zdravotnictví 2013'!T37</f>
        <v>0</v>
      </c>
    </row>
    <row r="30" spans="1:4" ht="13.5" thickBot="1">
      <c r="A30" s="333" t="s">
        <v>181</v>
      </c>
      <c r="B30" s="342">
        <f t="shared" si="0"/>
        <v>2</v>
      </c>
      <c r="C30" s="594">
        <f>'Zdravotnictví 2013'!R38+'Zdravotnictví 2013'!S38</f>
        <v>2</v>
      </c>
      <c r="D30" s="595">
        <f>'Zdravotnictví 2013'!T38</f>
        <v>0</v>
      </c>
    </row>
    <row r="31" spans="1:4" ht="13.5" thickBot="1">
      <c r="A31" s="333" t="s">
        <v>182</v>
      </c>
      <c r="B31" s="342">
        <f t="shared" si="0"/>
        <v>1</v>
      </c>
      <c r="C31" s="594">
        <f>'Zdravotnictví 2013'!R39+'Zdravotnictví 2013'!S39</f>
        <v>1</v>
      </c>
      <c r="D31" s="595">
        <f>'Zdravotnictví 2013'!T39</f>
        <v>0</v>
      </c>
    </row>
    <row r="32" spans="1:4" ht="13.5" thickBot="1">
      <c r="A32" s="333" t="s">
        <v>183</v>
      </c>
      <c r="B32" s="342">
        <f t="shared" si="0"/>
        <v>0</v>
      </c>
      <c r="C32" s="594">
        <f>'soc. oblast 2013'!S95+'soc. oblast 2013'!T95</f>
        <v>0</v>
      </c>
      <c r="D32" s="595">
        <f>'soc. oblast 2013'!U95</f>
        <v>0</v>
      </c>
    </row>
    <row r="33" spans="1:4" ht="13.5" thickBot="1">
      <c r="A33" s="333" t="s">
        <v>184</v>
      </c>
      <c r="B33" s="342">
        <f t="shared" si="0"/>
        <v>0</v>
      </c>
      <c r="C33" s="338"/>
      <c r="D33" s="339"/>
    </row>
    <row r="34" spans="1:4" ht="13.5" thickBot="1">
      <c r="A34" s="333" t="s">
        <v>185</v>
      </c>
      <c r="B34" s="342">
        <f t="shared" si="0"/>
        <v>3</v>
      </c>
      <c r="C34" s="594">
        <f>'soc. oblast 2013'!S90+'soc. oblast 2013'!T90</f>
        <v>3</v>
      </c>
      <c r="D34" s="595">
        <f>'soc. oblast 2013'!U90</f>
        <v>0</v>
      </c>
    </row>
    <row r="35" spans="1:4" ht="13.5" thickBot="1">
      <c r="A35" s="333" t="s">
        <v>186</v>
      </c>
      <c r="B35" s="342">
        <f t="shared" si="0"/>
        <v>2</v>
      </c>
      <c r="C35" s="594">
        <f>'soc. oblast 2013'!S91+'soc. oblast 2013'!T91</f>
        <v>2</v>
      </c>
      <c r="D35" s="595">
        <f>'soc. oblast 2013'!U91</f>
        <v>0</v>
      </c>
    </row>
    <row r="36" spans="1:4" ht="13.5" thickBot="1">
      <c r="A36" s="334" t="s">
        <v>187</v>
      </c>
      <c r="B36" s="677">
        <f>C36+D36</f>
        <v>24</v>
      </c>
      <c r="C36" s="602">
        <f>'soc. oblast 2013'!S92+'soc. oblast 2013'!T92</f>
        <v>24</v>
      </c>
      <c r="D36" s="603">
        <f>'soc. oblast 2013'!U92</f>
        <v>0</v>
      </c>
    </row>
    <row r="37" spans="1:4" ht="13.5" thickBot="1">
      <c r="A37" s="332" t="s">
        <v>188</v>
      </c>
      <c r="B37" s="342">
        <f t="shared" si="0"/>
        <v>2</v>
      </c>
      <c r="C37" s="604">
        <f>'soc. oblast 2013'!S93+'soc. oblast 2013'!T93</f>
        <v>2</v>
      </c>
      <c r="D37" s="605">
        <f>'soc. oblast 2013'!U93</f>
        <v>0</v>
      </c>
    </row>
    <row r="38" spans="1:7" ht="13.5" thickBot="1">
      <c r="A38" s="333" t="s">
        <v>189</v>
      </c>
      <c r="B38" s="342">
        <f t="shared" si="0"/>
        <v>1</v>
      </c>
      <c r="C38" s="594">
        <f>'soc. oblast 2013'!S94+'soc. oblast 2013'!T94</f>
        <v>1</v>
      </c>
      <c r="D38" s="595">
        <f>'soc. oblast 2013'!U94</f>
        <v>0</v>
      </c>
      <c r="F38" s="341">
        <f>C38+D38+D37+D36+D35+D34+C34+C35+C36+C37+D32+C32</f>
        <v>32</v>
      </c>
      <c r="G38" t="s">
        <v>257</v>
      </c>
    </row>
    <row r="39" ht="12.75">
      <c r="F39" s="341">
        <f>F38+F27+F26</f>
        <v>44</v>
      </c>
    </row>
  </sheetData>
  <sheetProtection/>
  <mergeCells count="5">
    <mergeCell ref="A7:A9"/>
    <mergeCell ref="A1:D1"/>
    <mergeCell ref="B3:D3"/>
    <mergeCell ref="A4:A6"/>
    <mergeCell ref="C4:D6"/>
  </mergeCells>
  <conditionalFormatting sqref="D34:D38 D25 D27 D29:D32">
    <cfRule type="cellIs" priority="1" dxfId="56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V647"/>
  <sheetViews>
    <sheetView zoomScalePageLayoutView="0" workbookViewId="0" topLeftCell="A58">
      <selection activeCell="R24" sqref="R24"/>
    </sheetView>
  </sheetViews>
  <sheetFormatPr defaultColWidth="9.140625" defaultRowHeight="12.75"/>
  <cols>
    <col min="1" max="1" width="5.140625" style="0" customWidth="1"/>
    <col min="2" max="2" width="6.7109375" style="0" customWidth="1"/>
    <col min="3" max="3" width="3.140625" style="0" hidden="1" customWidth="1"/>
    <col min="4" max="4" width="39.7109375" style="8" customWidth="1"/>
    <col min="5" max="5" width="17.421875" style="3" customWidth="1"/>
    <col min="6" max="6" width="16.140625" style="185" customWidth="1"/>
    <col min="7" max="7" width="13.140625" style="0" customWidth="1"/>
    <col min="8" max="8" width="13.57421875" style="0" customWidth="1"/>
    <col min="9" max="9" width="11.28125" style="0" customWidth="1"/>
    <col min="10" max="10" width="9.57421875" style="0" customWidth="1"/>
    <col min="11" max="11" width="10.00390625" style="0" customWidth="1"/>
    <col min="12" max="12" width="10.28125" style="0" customWidth="1"/>
    <col min="13" max="13" width="11.28125" style="0" customWidth="1"/>
    <col min="14" max="14" width="9.8515625" style="0" customWidth="1"/>
    <col min="15" max="15" width="10.57421875" style="0" hidden="1" customWidth="1"/>
    <col min="16" max="16" width="10.28125" style="0" hidden="1" customWidth="1"/>
    <col min="17" max="17" width="8.140625" style="0" hidden="1" customWidth="1"/>
    <col min="18" max="18" width="0" style="186" hidden="1" customWidth="1"/>
    <col min="20" max="20" width="11.7109375" style="0" bestFit="1" customWidth="1"/>
  </cols>
  <sheetData>
    <row r="1" spans="1:18" ht="20.25">
      <c r="A1" s="184" t="s">
        <v>227</v>
      </c>
      <c r="B1" s="184"/>
      <c r="C1" s="184"/>
      <c r="D1" s="2"/>
      <c r="L1" s="4"/>
      <c r="M1" s="4"/>
      <c r="N1" s="4" t="s">
        <v>40</v>
      </c>
      <c r="O1" s="4"/>
      <c r="P1" s="4"/>
      <c r="Q1" s="4"/>
      <c r="R1" s="4"/>
    </row>
    <row r="2" spans="1:18" ht="20.25">
      <c r="A2" s="184"/>
      <c r="B2" s="184"/>
      <c r="C2" s="184"/>
      <c r="D2" s="2"/>
      <c r="L2" s="4"/>
      <c r="M2" s="4"/>
      <c r="N2" s="4"/>
      <c r="O2" s="4"/>
      <c r="P2" s="4"/>
      <c r="Q2" s="4"/>
      <c r="R2" s="4"/>
    </row>
    <row r="3" spans="1:14" ht="15.75" customHeight="1">
      <c r="A3" s="1122" t="s">
        <v>284</v>
      </c>
      <c r="B3" s="1122"/>
      <c r="C3" s="1122"/>
      <c r="D3" s="1123"/>
      <c r="E3" s="1123"/>
      <c r="F3" s="1123"/>
      <c r="G3" s="1123"/>
      <c r="H3" s="1123"/>
      <c r="I3" s="187"/>
      <c r="J3" s="187"/>
      <c r="K3" s="187"/>
      <c r="L3" s="187"/>
      <c r="M3" s="1124" t="s">
        <v>276</v>
      </c>
      <c r="N3" s="1125"/>
    </row>
    <row r="4" spans="1:18" ht="12.75" customHeight="1">
      <c r="A4" s="188"/>
      <c r="B4" s="188"/>
      <c r="C4" s="188"/>
      <c r="D4" s="188"/>
      <c r="E4" s="188"/>
      <c r="F4" s="189"/>
      <c r="G4" s="187"/>
      <c r="H4" s="187"/>
      <c r="I4" s="187"/>
      <c r="J4" s="187"/>
      <c r="K4" s="187"/>
      <c r="L4" s="187"/>
      <c r="O4" s="44"/>
      <c r="P4" s="44"/>
      <c r="Q4" s="44"/>
      <c r="R4" s="190"/>
    </row>
    <row r="5" spans="14:18" ht="12.75" customHeight="1" thickBot="1">
      <c r="N5" s="9"/>
      <c r="O5" s="44"/>
      <c r="P5" s="44"/>
      <c r="Q5" s="44"/>
      <c r="R5" s="191"/>
    </row>
    <row r="6" spans="1:18" ht="16.5" thickTop="1">
      <c r="A6" s="192" t="s">
        <v>42</v>
      </c>
      <c r="B6" s="193" t="s">
        <v>43</v>
      </c>
      <c r="C6" s="1126" t="s">
        <v>44</v>
      </c>
      <c r="D6" s="11" t="s">
        <v>45</v>
      </c>
      <c r="E6" s="12" t="s">
        <v>46</v>
      </c>
      <c r="F6" s="194"/>
      <c r="G6" s="13" t="s">
        <v>2</v>
      </c>
      <c r="H6" s="14" t="s">
        <v>3</v>
      </c>
      <c r="I6" s="1128" t="s">
        <v>47</v>
      </c>
      <c r="J6" s="1129"/>
      <c r="K6" s="1129"/>
      <c r="L6" s="1130"/>
      <c r="M6" s="1131" t="s">
        <v>5</v>
      </c>
      <c r="N6" s="1132"/>
      <c r="O6" s="1138" t="s">
        <v>48</v>
      </c>
      <c r="P6" s="1139"/>
      <c r="Q6" s="196"/>
      <c r="R6" s="197"/>
    </row>
    <row r="7" spans="1:18" ht="90" thickBot="1">
      <c r="A7" s="198"/>
      <c r="B7" s="199"/>
      <c r="C7" s="1127"/>
      <c r="D7" s="200"/>
      <c r="E7" s="17"/>
      <c r="F7" s="201"/>
      <c r="G7" s="18"/>
      <c r="H7" s="19"/>
      <c r="I7" s="202" t="s">
        <v>49</v>
      </c>
      <c r="J7" s="865" t="s">
        <v>50</v>
      </c>
      <c r="K7" s="862" t="s">
        <v>51</v>
      </c>
      <c r="L7" s="635" t="s">
        <v>52</v>
      </c>
      <c r="M7" s="203" t="s">
        <v>53</v>
      </c>
      <c r="N7" s="204" t="s">
        <v>7</v>
      </c>
      <c r="O7" s="205" t="s">
        <v>54</v>
      </c>
      <c r="P7" s="206" t="s">
        <v>55</v>
      </c>
      <c r="Q7" s="207" t="s">
        <v>56</v>
      </c>
      <c r="R7" s="208" t="s">
        <v>39</v>
      </c>
    </row>
    <row r="8" spans="1:18" ht="15" customHeight="1" thickTop="1">
      <c r="A8" s="209">
        <v>1631</v>
      </c>
      <c r="B8" s="210" t="s">
        <v>57</v>
      </c>
      <c r="C8" s="210">
        <v>1</v>
      </c>
      <c r="D8" s="1135" t="s">
        <v>250</v>
      </c>
      <c r="E8" s="542" t="s">
        <v>58</v>
      </c>
      <c r="F8" s="543" t="s">
        <v>59</v>
      </c>
      <c r="G8" s="823">
        <v>15090013.03</v>
      </c>
      <c r="H8" s="824">
        <v>15090833.62</v>
      </c>
      <c r="I8" s="545">
        <f>H8-G8</f>
        <v>820.589999999851</v>
      </c>
      <c r="J8" s="866">
        <v>0</v>
      </c>
      <c r="K8" s="545"/>
      <c r="L8" s="544">
        <f>I8-K8-J8</f>
        <v>820.589999999851</v>
      </c>
      <c r="M8" s="548">
        <f>IF((L8&lt;0),0,L8)</f>
        <v>820.589999999851</v>
      </c>
      <c r="N8" s="547">
        <f>IF((L8&lt;0),L8,0)</f>
        <v>0</v>
      </c>
      <c r="O8" s="217"/>
      <c r="P8" s="218"/>
      <c r="Q8" s="218"/>
      <c r="R8" s="219"/>
    </row>
    <row r="9" spans="1:18" ht="12.75">
      <c r="A9" s="220"/>
      <c r="B9" s="221"/>
      <c r="C9" s="221"/>
      <c r="D9" s="1137"/>
      <c r="E9" s="549"/>
      <c r="F9" s="550"/>
      <c r="G9" s="825"/>
      <c r="H9" s="826"/>
      <c r="I9" s="221"/>
      <c r="J9" s="867"/>
      <c r="K9" s="221"/>
      <c r="L9" s="636"/>
      <c r="M9" s="364"/>
      <c r="N9" s="552"/>
      <c r="O9" s="227" t="e">
        <f>O8/$R8</f>
        <v>#DIV/0!</v>
      </c>
      <c r="P9" s="228" t="e">
        <f>P8/$R8</f>
        <v>#DIV/0!</v>
      </c>
      <c r="Q9" s="228"/>
      <c r="R9" s="229" t="e">
        <f>Q9+P9+O9</f>
        <v>#DIV/0!</v>
      </c>
    </row>
    <row r="10" spans="1:18" ht="12.75">
      <c r="A10" s="230">
        <v>1632</v>
      </c>
      <c r="B10" s="210" t="s">
        <v>57</v>
      </c>
      <c r="C10" s="210">
        <v>1</v>
      </c>
      <c r="D10" s="1136" t="s">
        <v>125</v>
      </c>
      <c r="E10" s="553" t="s">
        <v>60</v>
      </c>
      <c r="F10" s="553" t="s">
        <v>61</v>
      </c>
      <c r="G10" s="827">
        <v>25038245.86</v>
      </c>
      <c r="H10" s="828">
        <v>25092483.33</v>
      </c>
      <c r="I10" s="545">
        <f>H10-G10</f>
        <v>54237.46999999881</v>
      </c>
      <c r="J10" s="868">
        <v>0</v>
      </c>
      <c r="K10" s="502"/>
      <c r="L10" s="554">
        <f>I10-K10-J10</f>
        <v>54237.46999999881</v>
      </c>
      <c r="M10" s="548">
        <f>IF((L10&lt;0),0,L10)</f>
        <v>54237.46999999881</v>
      </c>
      <c r="N10" s="547">
        <f>IF((L10&lt;0),L10,0)</f>
        <v>0</v>
      </c>
      <c r="O10" s="217"/>
      <c r="P10" s="218"/>
      <c r="Q10" s="218"/>
      <c r="R10" s="219"/>
    </row>
    <row r="11" spans="1:18" ht="12.75">
      <c r="A11" s="220"/>
      <c r="B11" s="221"/>
      <c r="C11" s="221"/>
      <c r="D11" s="1137"/>
      <c r="E11" s="549"/>
      <c r="F11" s="550"/>
      <c r="G11" s="825"/>
      <c r="H11" s="826"/>
      <c r="I11" s="221"/>
      <c r="J11" s="867"/>
      <c r="K11" s="221"/>
      <c r="L11" s="636"/>
      <c r="M11" s="378"/>
      <c r="N11" s="555"/>
      <c r="O11" s="227" t="e">
        <f>O10/$R10</f>
        <v>#DIV/0!</v>
      </c>
      <c r="P11" s="228" t="e">
        <f>P10/$R10</f>
        <v>#DIV/0!</v>
      </c>
      <c r="Q11" s="228"/>
      <c r="R11" s="229" t="e">
        <f>Q11+P11+O11</f>
        <v>#DIV/0!</v>
      </c>
    </row>
    <row r="12" spans="1:18" ht="12.75">
      <c r="A12" s="209">
        <v>1633</v>
      </c>
      <c r="B12" s="210" t="s">
        <v>57</v>
      </c>
      <c r="C12" s="210">
        <v>1</v>
      </c>
      <c r="D12" s="1135" t="s">
        <v>269</v>
      </c>
      <c r="E12" s="542" t="s">
        <v>62</v>
      </c>
      <c r="F12" s="543" t="s">
        <v>63</v>
      </c>
      <c r="G12" s="823">
        <v>29223681.93</v>
      </c>
      <c r="H12" s="824">
        <v>29233928.83</v>
      </c>
      <c r="I12" s="545">
        <f>H12-G12</f>
        <v>10246.89999999851</v>
      </c>
      <c r="J12" s="866">
        <v>0</v>
      </c>
      <c r="K12" s="545"/>
      <c r="L12" s="544">
        <f>I12-K12-J12</f>
        <v>10246.89999999851</v>
      </c>
      <c r="M12" s="548">
        <f>IF((L12&lt;0),0,L12)</f>
        <v>10246.89999999851</v>
      </c>
      <c r="N12" s="547">
        <f>IF((L12&lt;0),L12,0)</f>
        <v>0</v>
      </c>
      <c r="O12" s="217"/>
      <c r="P12" s="218"/>
      <c r="Q12" s="218"/>
      <c r="R12" s="219"/>
    </row>
    <row r="13" spans="1:18" ht="12.75">
      <c r="A13" s="220"/>
      <c r="B13" s="221"/>
      <c r="C13" s="221"/>
      <c r="D13" s="1137"/>
      <c r="E13" s="549"/>
      <c r="F13" s="550"/>
      <c r="G13" s="825"/>
      <c r="H13" s="826"/>
      <c r="I13" s="221"/>
      <c r="J13" s="867"/>
      <c r="K13" s="221"/>
      <c r="L13" s="636"/>
      <c r="M13" s="364"/>
      <c r="N13" s="552"/>
      <c r="O13" s="227" t="e">
        <f>O12/$R12</f>
        <v>#DIV/0!</v>
      </c>
      <c r="P13" s="228" t="e">
        <f>P12/$R12</f>
        <v>#DIV/0!</v>
      </c>
      <c r="Q13" s="228"/>
      <c r="R13" s="229" t="e">
        <f>Q13+P13+O13</f>
        <v>#DIV/0!</v>
      </c>
    </row>
    <row r="14" spans="1:18" ht="12.75">
      <c r="A14" s="209">
        <v>1634</v>
      </c>
      <c r="B14" s="210" t="s">
        <v>64</v>
      </c>
      <c r="C14" s="210">
        <v>1</v>
      </c>
      <c r="D14" s="1135" t="s">
        <v>126</v>
      </c>
      <c r="E14" s="542" t="s">
        <v>65</v>
      </c>
      <c r="F14" s="543" t="s">
        <v>63</v>
      </c>
      <c r="G14" s="823">
        <v>3937226.3</v>
      </c>
      <c r="H14" s="824">
        <v>4161072.83</v>
      </c>
      <c r="I14" s="545">
        <f>H14-G14</f>
        <v>223846.53000000026</v>
      </c>
      <c r="J14" s="866">
        <v>0</v>
      </c>
      <c r="K14" s="545"/>
      <c r="L14" s="554">
        <f>I14-K14-J14</f>
        <v>223846.53000000026</v>
      </c>
      <c r="M14" s="499">
        <f>IF((L14&lt;0),0,L14)</f>
        <v>223846.53000000026</v>
      </c>
      <c r="N14" s="500">
        <f>IF((L14&lt;0),L14,0)</f>
        <v>0</v>
      </c>
      <c r="O14" s="217"/>
      <c r="P14" s="218"/>
      <c r="Q14" s="218"/>
      <c r="R14" s="219"/>
    </row>
    <row r="15" spans="1:18" ht="12.75">
      <c r="A15" s="209"/>
      <c r="B15" s="221"/>
      <c r="C15" s="210"/>
      <c r="D15" s="1135"/>
      <c r="E15" s="542"/>
      <c r="F15" s="543"/>
      <c r="G15" s="823"/>
      <c r="H15" s="824"/>
      <c r="I15" s="210"/>
      <c r="J15" s="869"/>
      <c r="K15" s="210"/>
      <c r="L15" s="637"/>
      <c r="M15" s="378"/>
      <c r="N15" s="555"/>
      <c r="O15" s="232" t="e">
        <f>O14/$R14</f>
        <v>#DIV/0!</v>
      </c>
      <c r="P15" s="233" t="e">
        <f>P14/$R14</f>
        <v>#DIV/0!</v>
      </c>
      <c r="Q15" s="233"/>
      <c r="R15" s="234" t="e">
        <f>Q15+P15+O15</f>
        <v>#DIV/0!</v>
      </c>
    </row>
    <row r="16" spans="1:20" s="128" customFormat="1" ht="12.75">
      <c r="A16" s="944">
        <v>1635</v>
      </c>
      <c r="B16" s="967" t="s">
        <v>57</v>
      </c>
      <c r="C16" s="967">
        <v>1</v>
      </c>
      <c r="D16" s="1143" t="s">
        <v>127</v>
      </c>
      <c r="E16" s="947" t="s">
        <v>66</v>
      </c>
      <c r="F16" s="948" t="s">
        <v>67</v>
      </c>
      <c r="G16" s="949">
        <v>47169633.4</v>
      </c>
      <c r="H16" s="950">
        <v>47169633.4</v>
      </c>
      <c r="I16" s="951">
        <f>H16-G16</f>
        <v>0</v>
      </c>
      <c r="J16" s="952">
        <v>0</v>
      </c>
      <c r="K16" s="953"/>
      <c r="L16" s="954">
        <f>I16-K16-J16</f>
        <v>0</v>
      </c>
      <c r="M16" s="955">
        <f>IF((L16&lt;0),0,L16)</f>
        <v>0</v>
      </c>
      <c r="N16" s="956">
        <f>IF((L16&lt;0),L16,0)</f>
        <v>0</v>
      </c>
      <c r="O16" s="851"/>
      <c r="P16" s="240">
        <v>0</v>
      </c>
      <c r="Q16" s="240"/>
      <c r="R16" s="241">
        <v>0</v>
      </c>
      <c r="S16" s="128" t="s">
        <v>147</v>
      </c>
      <c r="T16" s="858" t="s">
        <v>267</v>
      </c>
    </row>
    <row r="17" spans="1:19" s="128" customFormat="1" ht="11.25" customHeight="1">
      <c r="A17" s="968"/>
      <c r="B17" s="958"/>
      <c r="C17" s="967"/>
      <c r="D17" s="1144"/>
      <c r="E17" s="969"/>
      <c r="F17" s="970"/>
      <c r="G17" s="971"/>
      <c r="H17" s="972"/>
      <c r="I17" s="967"/>
      <c r="J17" s="973"/>
      <c r="K17" s="967"/>
      <c r="L17" s="974"/>
      <c r="M17" s="975"/>
      <c r="N17" s="976"/>
      <c r="O17" s="242"/>
      <c r="P17" s="243"/>
      <c r="Q17" s="243"/>
      <c r="R17" s="244"/>
      <c r="S17" s="859"/>
    </row>
    <row r="18" spans="1:18" ht="12.75">
      <c r="A18" s="230">
        <v>1636</v>
      </c>
      <c r="B18" s="210" t="s">
        <v>57</v>
      </c>
      <c r="C18" s="210">
        <v>1</v>
      </c>
      <c r="D18" s="1136" t="s">
        <v>251</v>
      </c>
      <c r="E18" s="556" t="s">
        <v>68</v>
      </c>
      <c r="F18" s="553" t="s">
        <v>69</v>
      </c>
      <c r="G18" s="827">
        <v>11477703.7</v>
      </c>
      <c r="H18" s="828">
        <v>11479826.53</v>
      </c>
      <c r="I18" s="545">
        <f>H18-G18</f>
        <v>2122.8300000000745</v>
      </c>
      <c r="J18" s="868">
        <v>0</v>
      </c>
      <c r="K18" s="502"/>
      <c r="L18" s="554">
        <f>I18-K18-J18</f>
        <v>2122.8300000000745</v>
      </c>
      <c r="M18" s="499">
        <f>IF((L18&lt;0),0,L18)</f>
        <v>2122.8300000000745</v>
      </c>
      <c r="N18" s="500">
        <f>IF((L18&lt;0),L18,0)</f>
        <v>0</v>
      </c>
      <c r="O18" s="217"/>
      <c r="P18" s="218"/>
      <c r="Q18" s="218"/>
      <c r="R18" s="219"/>
    </row>
    <row r="19" spans="1:18" ht="12.75">
      <c r="A19" s="220"/>
      <c r="B19" s="221"/>
      <c r="C19" s="221"/>
      <c r="D19" s="1137"/>
      <c r="E19" s="549"/>
      <c r="F19" s="550"/>
      <c r="G19" s="825"/>
      <c r="H19" s="826"/>
      <c r="I19" s="221"/>
      <c r="J19" s="867"/>
      <c r="K19" s="221"/>
      <c r="L19" s="636"/>
      <c r="M19" s="364"/>
      <c r="N19" s="552"/>
      <c r="O19" s="227" t="e">
        <f>O18/$R18</f>
        <v>#DIV/0!</v>
      </c>
      <c r="P19" s="228" t="e">
        <f>P18/$R18</f>
        <v>#DIV/0!</v>
      </c>
      <c r="Q19" s="228"/>
      <c r="R19" s="229" t="e">
        <f>Q19+P19+O19</f>
        <v>#DIV/0!</v>
      </c>
    </row>
    <row r="20" spans="1:18" ht="12.75">
      <c r="A20" s="209">
        <v>1637</v>
      </c>
      <c r="B20" s="210" t="s">
        <v>57</v>
      </c>
      <c r="C20" s="210">
        <v>1</v>
      </c>
      <c r="D20" s="1135" t="s">
        <v>128</v>
      </c>
      <c r="E20" s="542" t="s">
        <v>70</v>
      </c>
      <c r="F20" s="543" t="s">
        <v>71</v>
      </c>
      <c r="G20" s="823">
        <v>26078271.32</v>
      </c>
      <c r="H20" s="824">
        <v>26108510.07</v>
      </c>
      <c r="I20" s="545">
        <f>H20-G20</f>
        <v>30238.75</v>
      </c>
      <c r="J20" s="866">
        <v>0</v>
      </c>
      <c r="K20" s="545"/>
      <c r="L20" s="544">
        <f>I20-K20-J20</f>
        <v>30238.75</v>
      </c>
      <c r="M20" s="548">
        <f>IF((L20&lt;0),0,L20)</f>
        <v>30238.75</v>
      </c>
      <c r="N20" s="547">
        <f>IF((L20&lt;0),L20,0)</f>
        <v>0</v>
      </c>
      <c r="O20" s="217"/>
      <c r="P20" s="218"/>
      <c r="Q20" s="218"/>
      <c r="R20" s="219"/>
    </row>
    <row r="21" spans="1:18" ht="12.75">
      <c r="A21" s="220"/>
      <c r="B21" s="221"/>
      <c r="C21" s="221"/>
      <c r="D21" s="1137"/>
      <c r="E21" s="549"/>
      <c r="F21" s="550"/>
      <c r="G21" s="825"/>
      <c r="H21" s="826"/>
      <c r="I21" s="221"/>
      <c r="J21" s="867"/>
      <c r="K21" s="221"/>
      <c r="L21" s="636"/>
      <c r="M21" s="364"/>
      <c r="N21" s="552"/>
      <c r="O21" s="227" t="e">
        <f>O20/$R20</f>
        <v>#DIV/0!</v>
      </c>
      <c r="P21" s="228" t="e">
        <f>P20/$R20</f>
        <v>#DIV/0!</v>
      </c>
      <c r="Q21" s="228"/>
      <c r="R21" s="229" t="e">
        <f>Q21+P21+O21</f>
        <v>#DIV/0!</v>
      </c>
    </row>
    <row r="22" spans="1:18" ht="12.75">
      <c r="A22" s="209">
        <v>1638</v>
      </c>
      <c r="B22" s="210" t="s">
        <v>57</v>
      </c>
      <c r="C22" s="210">
        <v>1</v>
      </c>
      <c r="D22" s="1135" t="s">
        <v>249</v>
      </c>
      <c r="E22" s="542" t="s">
        <v>72</v>
      </c>
      <c r="F22" s="543" t="s">
        <v>73</v>
      </c>
      <c r="G22" s="823">
        <v>85793728.96</v>
      </c>
      <c r="H22" s="824">
        <v>85805913.05</v>
      </c>
      <c r="I22" s="545">
        <f>H22-G22</f>
        <v>12184.090000003576</v>
      </c>
      <c r="J22" s="866">
        <v>0</v>
      </c>
      <c r="K22" s="545"/>
      <c r="L22" s="554">
        <f>I22-K22-J22</f>
        <v>12184.090000003576</v>
      </c>
      <c r="M22" s="548">
        <f>IF((L22&lt;0),0,L22)</f>
        <v>12184.090000003576</v>
      </c>
      <c r="N22" s="547">
        <f>IF((L22&lt;0),L22,0)</f>
        <v>0</v>
      </c>
      <c r="O22" s="237"/>
      <c r="P22" s="218"/>
      <c r="Q22" s="218"/>
      <c r="R22" s="219"/>
    </row>
    <row r="23" spans="1:18" ht="12.75">
      <c r="A23" s="209"/>
      <c r="B23" s="221"/>
      <c r="C23" s="210"/>
      <c r="D23" s="1135"/>
      <c r="E23" s="542"/>
      <c r="F23" s="543"/>
      <c r="G23" s="823"/>
      <c r="H23" s="824"/>
      <c r="I23" s="210"/>
      <c r="J23" s="869"/>
      <c r="K23" s="210"/>
      <c r="L23" s="637"/>
      <c r="M23" s="378"/>
      <c r="N23" s="555"/>
      <c r="O23" s="227" t="e">
        <f>O22/$R22</f>
        <v>#DIV/0!</v>
      </c>
      <c r="P23" s="228" t="e">
        <f>P22/$R22</f>
        <v>#DIV/0!</v>
      </c>
      <c r="Q23" s="228"/>
      <c r="R23" s="229" t="e">
        <f>Q23+P23+O23</f>
        <v>#DIV/0!</v>
      </c>
    </row>
    <row r="24" spans="1:18" ht="12.75">
      <c r="A24" s="230">
        <v>1639</v>
      </c>
      <c r="B24" s="210" t="s">
        <v>64</v>
      </c>
      <c r="C24" s="210">
        <v>1</v>
      </c>
      <c r="D24" s="1136" t="s">
        <v>129</v>
      </c>
      <c r="E24" s="556" t="s">
        <v>74</v>
      </c>
      <c r="F24" s="553" t="s">
        <v>75</v>
      </c>
      <c r="G24" s="827">
        <v>54315235.07</v>
      </c>
      <c r="H24" s="828">
        <v>54315664</v>
      </c>
      <c r="I24" s="545">
        <f>H24-G24</f>
        <v>428.929999999702</v>
      </c>
      <c r="J24" s="868">
        <v>0</v>
      </c>
      <c r="K24" s="502"/>
      <c r="L24" s="554">
        <f>I24-K24-J24</f>
        <v>428.929999999702</v>
      </c>
      <c r="M24" s="499">
        <f>IF((L24&lt;0),0,L24)</f>
        <v>428.929999999702</v>
      </c>
      <c r="N24" s="500">
        <f>IF((L24&lt;0),L24,0)</f>
        <v>0</v>
      </c>
      <c r="O24" s="217"/>
      <c r="P24" s="218"/>
      <c r="Q24" s="218"/>
      <c r="R24" s="219"/>
    </row>
    <row r="25" spans="1:18" ht="12.75">
      <c r="A25" s="220"/>
      <c r="B25" s="221"/>
      <c r="C25" s="221"/>
      <c r="D25" s="1137"/>
      <c r="E25" s="549"/>
      <c r="F25" s="550"/>
      <c r="G25" s="825"/>
      <c r="H25" s="826"/>
      <c r="I25" s="221"/>
      <c r="J25" s="867"/>
      <c r="K25" s="221"/>
      <c r="L25" s="636"/>
      <c r="M25" s="364"/>
      <c r="N25" s="552"/>
      <c r="O25" s="227" t="e">
        <f>O24/$R24</f>
        <v>#DIV/0!</v>
      </c>
      <c r="P25" s="228" t="e">
        <f>P24/$R24</f>
        <v>#DIV/0!</v>
      </c>
      <c r="Q25" s="228"/>
      <c r="R25" s="229" t="e">
        <f>Q25+P25+O25</f>
        <v>#DIV/0!</v>
      </c>
    </row>
    <row r="26" spans="1:18" ht="12.75">
      <c r="A26" s="209">
        <v>1640</v>
      </c>
      <c r="B26" s="210" t="s">
        <v>57</v>
      </c>
      <c r="C26" s="210">
        <v>1</v>
      </c>
      <c r="D26" s="1135" t="s">
        <v>130</v>
      </c>
      <c r="E26" s="542" t="s">
        <v>76</v>
      </c>
      <c r="F26" s="543" t="s">
        <v>77</v>
      </c>
      <c r="G26" s="823">
        <v>79222143.07</v>
      </c>
      <c r="H26" s="824">
        <v>79347045.64</v>
      </c>
      <c r="I26" s="545">
        <f>H26-G26</f>
        <v>124902.57000000775</v>
      </c>
      <c r="J26" s="866">
        <v>0</v>
      </c>
      <c r="K26" s="545"/>
      <c r="L26" s="554">
        <f>I26-K26-J26</f>
        <v>124902.57000000775</v>
      </c>
      <c r="M26" s="548">
        <f>IF((L26&lt;0),0,L26)</f>
        <v>124902.57000000775</v>
      </c>
      <c r="N26" s="547">
        <f>IF((L26&lt;0),L26,0)</f>
        <v>0</v>
      </c>
      <c r="O26" s="217"/>
      <c r="P26" s="218"/>
      <c r="Q26" s="218"/>
      <c r="R26" s="219"/>
    </row>
    <row r="27" spans="1:18" ht="10.5" customHeight="1">
      <c r="A27" s="209"/>
      <c r="B27" s="210"/>
      <c r="C27" s="210"/>
      <c r="D27" s="1135"/>
      <c r="E27" s="542"/>
      <c r="F27" s="543"/>
      <c r="G27" s="823"/>
      <c r="H27" s="824"/>
      <c r="I27" s="210"/>
      <c r="J27" s="869"/>
      <c r="K27" s="210"/>
      <c r="L27" s="637"/>
      <c r="M27" s="378"/>
      <c r="N27" s="555"/>
      <c r="O27" s="227" t="e">
        <f>O26/$R26</f>
        <v>#DIV/0!</v>
      </c>
      <c r="P27" s="228" t="e">
        <f>P26/$R26</f>
        <v>#DIV/0!</v>
      </c>
      <c r="Q27" s="228"/>
      <c r="R27" s="229" t="e">
        <f>Q27+P27+O27</f>
        <v>#DIV/0!</v>
      </c>
    </row>
    <row r="28" spans="1:18" ht="12.75">
      <c r="A28" s="230">
        <v>1641</v>
      </c>
      <c r="B28" s="210" t="s">
        <v>78</v>
      </c>
      <c r="C28" s="210">
        <v>1</v>
      </c>
      <c r="D28" s="1136" t="s">
        <v>131</v>
      </c>
      <c r="E28" s="557" t="s">
        <v>79</v>
      </c>
      <c r="F28" s="558" t="s">
        <v>80</v>
      </c>
      <c r="G28" s="827">
        <v>24632097.53</v>
      </c>
      <c r="H28" s="828">
        <v>24878227.14</v>
      </c>
      <c r="I28" s="545">
        <f>H28-G28</f>
        <v>246129.6099999994</v>
      </c>
      <c r="J28" s="868">
        <v>0</v>
      </c>
      <c r="K28" s="502"/>
      <c r="L28" s="554">
        <f>I28-K28-J28</f>
        <v>246129.6099999994</v>
      </c>
      <c r="M28" s="559">
        <f>IF((L28&lt;0),0,L28)</f>
        <v>246129.6099999994</v>
      </c>
      <c r="N28" s="560">
        <f>IF((L28&lt;0),L28,0)</f>
        <v>0</v>
      </c>
      <c r="O28" s="239"/>
      <c r="P28" s="240"/>
      <c r="Q28" s="240"/>
      <c r="R28" s="241"/>
    </row>
    <row r="29" spans="1:18" ht="12.75">
      <c r="A29" s="220"/>
      <c r="B29" s="221"/>
      <c r="C29" s="221"/>
      <c r="D29" s="1137"/>
      <c r="E29" s="549"/>
      <c r="F29" s="550"/>
      <c r="G29" s="825"/>
      <c r="H29" s="826"/>
      <c r="I29" s="221"/>
      <c r="J29" s="867"/>
      <c r="K29" s="221"/>
      <c r="L29" s="636"/>
      <c r="M29" s="393"/>
      <c r="N29" s="561"/>
      <c r="O29" s="242" t="e">
        <f>O28/$R28</f>
        <v>#DIV/0!</v>
      </c>
      <c r="P29" s="243" t="e">
        <f>P28/$R28</f>
        <v>#DIV/0!</v>
      </c>
      <c r="Q29" s="243"/>
      <c r="R29" s="244" t="e">
        <f>Q29+P29+O29</f>
        <v>#DIV/0!</v>
      </c>
    </row>
    <row r="30" spans="1:18" s="128" customFormat="1" ht="12.75">
      <c r="A30" s="263">
        <v>1642</v>
      </c>
      <c r="B30" s="739" t="s">
        <v>57</v>
      </c>
      <c r="C30" s="739">
        <v>1</v>
      </c>
      <c r="D30" s="1133" t="s">
        <v>252</v>
      </c>
      <c r="E30" s="838" t="s">
        <v>81</v>
      </c>
      <c r="F30" s="839" t="s">
        <v>67</v>
      </c>
      <c r="G30" s="827">
        <v>65219890.84</v>
      </c>
      <c r="H30" s="828">
        <v>65251105.67</v>
      </c>
      <c r="I30" s="857">
        <f>H30-G30</f>
        <v>31214.829999998212</v>
      </c>
      <c r="J30" s="870">
        <v>0</v>
      </c>
      <c r="K30" s="857"/>
      <c r="L30" s="567">
        <f>I30-K30-J30</f>
        <v>31214.829999998212</v>
      </c>
      <c r="M30" s="559">
        <f>IF((L30&lt;0),0,L30)</f>
        <v>31214.829999998212</v>
      </c>
      <c r="N30" s="560">
        <f>IF((L30&lt;0),L30,0)</f>
        <v>0</v>
      </c>
      <c r="O30" s="581"/>
      <c r="P30" s="256"/>
      <c r="Q30" s="256"/>
      <c r="R30" s="257"/>
    </row>
    <row r="31" spans="1:18" s="128" customFormat="1" ht="12.75">
      <c r="A31" s="264"/>
      <c r="B31" s="265"/>
      <c r="C31" s="265"/>
      <c r="D31" s="1134"/>
      <c r="E31" s="848"/>
      <c r="F31" s="849"/>
      <c r="G31" s="825"/>
      <c r="H31" s="826"/>
      <c r="I31" s="265"/>
      <c r="J31" s="872"/>
      <c r="K31" s="265"/>
      <c r="L31" s="850"/>
      <c r="M31" s="393"/>
      <c r="N31" s="561"/>
      <c r="O31" s="854" t="e">
        <f>O30/$R30</f>
        <v>#DIV/0!</v>
      </c>
      <c r="P31" s="855" t="e">
        <f>P30/$R30</f>
        <v>#DIV/0!</v>
      </c>
      <c r="Q31" s="855"/>
      <c r="R31" s="856" t="e">
        <f>Q31+P31+O31</f>
        <v>#DIV/0!</v>
      </c>
    </row>
    <row r="32" spans="1:18" ht="12.75">
      <c r="A32" s="263">
        <v>1644</v>
      </c>
      <c r="B32" s="258" t="s">
        <v>83</v>
      </c>
      <c r="C32" s="258">
        <v>1</v>
      </c>
      <c r="D32" s="1140" t="s">
        <v>132</v>
      </c>
      <c r="E32" s="565" t="s">
        <v>84</v>
      </c>
      <c r="F32" s="566" t="s">
        <v>82</v>
      </c>
      <c r="G32" s="827">
        <v>17511493.47</v>
      </c>
      <c r="H32" s="828">
        <v>17629079.98</v>
      </c>
      <c r="I32" s="502">
        <f>H32-G32</f>
        <v>117586.51000000164</v>
      </c>
      <c r="J32" s="870">
        <v>0</v>
      </c>
      <c r="K32" s="857"/>
      <c r="L32" s="567">
        <f>I32-K32-J32</f>
        <v>117586.51000000164</v>
      </c>
      <c r="M32" s="559">
        <f>IF((L32&lt;0),0,L32)</f>
        <v>117586.51000000164</v>
      </c>
      <c r="N32" s="560">
        <f>IF((L32&lt;0),L32,0)</f>
        <v>0</v>
      </c>
      <c r="O32" s="255"/>
      <c r="P32" s="256"/>
      <c r="Q32" s="256"/>
      <c r="R32" s="257"/>
    </row>
    <row r="33" spans="1:18" ht="13.5" thickBot="1">
      <c r="A33" s="582"/>
      <c r="B33" s="164"/>
      <c r="C33" s="164"/>
      <c r="D33" s="1141"/>
      <c r="E33" s="583"/>
      <c r="F33" s="584"/>
      <c r="G33" s="831"/>
      <c r="H33" s="832"/>
      <c r="I33" s="164"/>
      <c r="J33" s="873"/>
      <c r="K33" s="164"/>
      <c r="L33" s="638"/>
      <c r="M33" s="586"/>
      <c r="N33" s="585"/>
      <c r="O33" s="251" t="e">
        <f>O32/$R32</f>
        <v>#DIV/0!</v>
      </c>
      <c r="P33" s="252" t="e">
        <f>P32/$R32</f>
        <v>#DIV/0!</v>
      </c>
      <c r="Q33" s="252"/>
      <c r="R33" s="253" t="e">
        <f>Q33+P33+O33</f>
        <v>#DIV/0!</v>
      </c>
    </row>
    <row r="34" spans="1:18" ht="13.5" thickTop="1">
      <c r="A34" s="648">
        <v>1645</v>
      </c>
      <c r="B34" s="210" t="s">
        <v>57</v>
      </c>
      <c r="C34" s="210">
        <v>1</v>
      </c>
      <c r="D34" s="1135" t="s">
        <v>133</v>
      </c>
      <c r="E34" s="542" t="s">
        <v>85</v>
      </c>
      <c r="F34" s="543" t="s">
        <v>86</v>
      </c>
      <c r="G34" s="823">
        <v>58663193.17</v>
      </c>
      <c r="H34" s="824">
        <v>58876810.61</v>
      </c>
      <c r="I34" s="545">
        <f>H34-G34</f>
        <v>213617.43999999762</v>
      </c>
      <c r="J34" s="866">
        <v>0</v>
      </c>
      <c r="K34" s="545"/>
      <c r="L34" s="544">
        <f>I34-K34-J34</f>
        <v>213617.43999999762</v>
      </c>
      <c r="M34" s="548">
        <f>IF((L34&lt;0),0,L34)</f>
        <v>213617.43999999762</v>
      </c>
      <c r="N34" s="547">
        <f>IF((L34&lt;0),L34,0)</f>
        <v>0</v>
      </c>
      <c r="O34" s="217"/>
      <c r="P34" s="218"/>
      <c r="Q34" s="218"/>
      <c r="R34" s="219"/>
    </row>
    <row r="35" spans="1:18" ht="12.75">
      <c r="A35" s="220"/>
      <c r="B35" s="221"/>
      <c r="C35" s="221"/>
      <c r="D35" s="1137"/>
      <c r="E35" s="549"/>
      <c r="F35" s="550"/>
      <c r="G35" s="825"/>
      <c r="H35" s="826"/>
      <c r="I35" s="221"/>
      <c r="J35" s="867"/>
      <c r="K35" s="221"/>
      <c r="L35" s="636"/>
      <c r="M35" s="364"/>
      <c r="N35" s="552"/>
      <c r="O35" s="227" t="e">
        <f>O34/$R34</f>
        <v>#DIV/0!</v>
      </c>
      <c r="P35" s="228" t="e">
        <f>P34/$R34</f>
        <v>#DIV/0!</v>
      </c>
      <c r="Q35" s="228"/>
      <c r="R35" s="229" t="e">
        <f>Q35+P35+O35</f>
        <v>#DIV/0!</v>
      </c>
    </row>
    <row r="36" spans="1:19" ht="12.75">
      <c r="A36" s="209">
        <v>1646</v>
      </c>
      <c r="B36" s="210" t="s">
        <v>57</v>
      </c>
      <c r="C36" s="258">
        <v>1</v>
      </c>
      <c r="D36" s="1135" t="s">
        <v>134</v>
      </c>
      <c r="E36" s="542" t="s">
        <v>87</v>
      </c>
      <c r="F36" s="543" t="s">
        <v>88</v>
      </c>
      <c r="G36" s="823">
        <v>22601814.27</v>
      </c>
      <c r="H36" s="824">
        <v>22604297.82</v>
      </c>
      <c r="I36" s="545">
        <f>H36-G36</f>
        <v>2483.550000000745</v>
      </c>
      <c r="J36" s="866">
        <v>0</v>
      </c>
      <c r="K36" s="545"/>
      <c r="L36" s="544">
        <f>I36-K36-J36</f>
        <v>2483.550000000745</v>
      </c>
      <c r="M36" s="548">
        <f>IF((L36&lt;0),0,L36)</f>
        <v>2483.550000000745</v>
      </c>
      <c r="N36" s="564">
        <f>IF((L36&lt;0),L36,0)</f>
        <v>0</v>
      </c>
      <c r="O36" s="255"/>
      <c r="P36" s="256"/>
      <c r="Q36" s="256"/>
      <c r="R36" s="257"/>
      <c r="S36" s="2"/>
    </row>
    <row r="37" spans="1:18" ht="12.75">
      <c r="A37" s="209"/>
      <c r="B37" s="210"/>
      <c r="C37" s="210"/>
      <c r="D37" s="1135"/>
      <c r="E37" s="542"/>
      <c r="F37" s="543"/>
      <c r="G37" s="823"/>
      <c r="H37" s="824"/>
      <c r="I37" s="210"/>
      <c r="J37" s="869"/>
      <c r="K37" s="210"/>
      <c r="L37" s="637"/>
      <c r="M37" s="378"/>
      <c r="N37" s="555"/>
      <c r="O37" s="227" t="e">
        <f>O36/$R36</f>
        <v>#DIV/0!</v>
      </c>
      <c r="P37" s="228" t="e">
        <f>P36/$R36</f>
        <v>#DIV/0!</v>
      </c>
      <c r="Q37" s="228"/>
      <c r="R37" s="229" t="e">
        <f>Q37+P37+O37</f>
        <v>#DIV/0!</v>
      </c>
    </row>
    <row r="38" spans="1:18" s="128" customFormat="1" ht="12.75">
      <c r="A38" s="263">
        <v>1647</v>
      </c>
      <c r="B38" s="739" t="s">
        <v>57</v>
      </c>
      <c r="C38" s="629">
        <v>1</v>
      </c>
      <c r="D38" s="1133" t="s">
        <v>135</v>
      </c>
      <c r="E38" s="846" t="s">
        <v>89</v>
      </c>
      <c r="F38" s="847" t="s">
        <v>90</v>
      </c>
      <c r="G38" s="827">
        <v>40330441.04</v>
      </c>
      <c r="H38" s="828">
        <v>40537991.39</v>
      </c>
      <c r="I38" s="630">
        <f>H38-G38</f>
        <v>207550.3500000015</v>
      </c>
      <c r="J38" s="870">
        <v>0</v>
      </c>
      <c r="K38" s="857"/>
      <c r="L38" s="567">
        <f>I38-K38-J38</f>
        <v>207550.3500000015</v>
      </c>
      <c r="M38" s="559">
        <f>IF((L38&lt;0),0,L38)</f>
        <v>207550.3500000015</v>
      </c>
      <c r="N38" s="560">
        <f>IF((L38&lt;0),L38,0)</f>
        <v>0</v>
      </c>
      <c r="O38" s="851"/>
      <c r="P38" s="240"/>
      <c r="Q38" s="240"/>
      <c r="R38" s="257"/>
    </row>
    <row r="39" spans="1:18" s="128" customFormat="1" ht="12.75">
      <c r="A39" s="648"/>
      <c r="B39" s="628"/>
      <c r="C39" s="628"/>
      <c r="D39" s="1142"/>
      <c r="E39" s="852"/>
      <c r="F39" s="853"/>
      <c r="G39" s="823"/>
      <c r="H39" s="824"/>
      <c r="I39" s="628"/>
      <c r="J39" s="871"/>
      <c r="K39" s="628"/>
      <c r="L39" s="655"/>
      <c r="M39" s="656"/>
      <c r="N39" s="657"/>
      <c r="O39" s="854" t="e">
        <f>O38/$R38</f>
        <v>#DIV/0!</v>
      </c>
      <c r="P39" s="855" t="e">
        <f>P38/$R38</f>
        <v>#DIV/0!</v>
      </c>
      <c r="Q39" s="855"/>
      <c r="R39" s="856" t="e">
        <f>Q39+P39+O39</f>
        <v>#DIV/0!</v>
      </c>
    </row>
    <row r="40" spans="1:19" s="128" customFormat="1" ht="12.75">
      <c r="A40" s="944">
        <v>1648</v>
      </c>
      <c r="B40" s="945" t="s">
        <v>91</v>
      </c>
      <c r="C40" s="946">
        <v>1</v>
      </c>
      <c r="D40" s="1143" t="s">
        <v>136</v>
      </c>
      <c r="E40" s="947" t="s">
        <v>92</v>
      </c>
      <c r="F40" s="948" t="s">
        <v>86</v>
      </c>
      <c r="G40" s="949">
        <v>15884467.56</v>
      </c>
      <c r="H40" s="950">
        <v>15884467.56</v>
      </c>
      <c r="I40" s="951">
        <f>H40-G40</f>
        <v>0</v>
      </c>
      <c r="J40" s="952">
        <v>0</v>
      </c>
      <c r="K40" s="953"/>
      <c r="L40" s="954">
        <f>I40-K40-J40</f>
        <v>0</v>
      </c>
      <c r="M40" s="955">
        <f>IF((L40&lt;0),0,L40)</f>
        <v>0</v>
      </c>
      <c r="N40" s="956">
        <f>IF((L40&lt;0),L40,0)</f>
        <v>0</v>
      </c>
      <c r="O40" s="851"/>
      <c r="P40" s="240"/>
      <c r="Q40" s="240"/>
      <c r="R40" s="241"/>
      <c r="S40" s="128" t="s">
        <v>147</v>
      </c>
    </row>
    <row r="41" spans="1:18" s="128" customFormat="1" ht="12.75">
      <c r="A41" s="957"/>
      <c r="B41" s="958"/>
      <c r="C41" s="958"/>
      <c r="D41" s="1145"/>
      <c r="E41" s="959"/>
      <c r="F41" s="960"/>
      <c r="G41" s="961"/>
      <c r="H41" s="962"/>
      <c r="I41" s="958"/>
      <c r="J41" s="963"/>
      <c r="K41" s="958"/>
      <c r="L41" s="964"/>
      <c r="M41" s="965"/>
      <c r="N41" s="966"/>
      <c r="O41" s="242" t="e">
        <f>O40/$R40</f>
        <v>#DIV/0!</v>
      </c>
      <c r="P41" s="243" t="e">
        <f>P40/$R40</f>
        <v>#DIV/0!</v>
      </c>
      <c r="Q41" s="243"/>
      <c r="R41" s="244" t="e">
        <f>Q41+P41+O41</f>
        <v>#DIV/0!</v>
      </c>
    </row>
    <row r="42" spans="1:19" s="128" customFormat="1" ht="12.75">
      <c r="A42" s="263">
        <v>1649</v>
      </c>
      <c r="B42" s="628" t="s">
        <v>91</v>
      </c>
      <c r="C42" s="629">
        <v>1</v>
      </c>
      <c r="D42" s="1133" t="s">
        <v>137</v>
      </c>
      <c r="E42" s="846" t="s">
        <v>93</v>
      </c>
      <c r="F42" s="847" t="s">
        <v>94</v>
      </c>
      <c r="G42" s="829">
        <v>5067108.01</v>
      </c>
      <c r="H42" s="830">
        <v>5068668.6</v>
      </c>
      <c r="I42" s="630">
        <f>H42-G42</f>
        <v>1560.589999999851</v>
      </c>
      <c r="J42" s="870">
        <v>0</v>
      </c>
      <c r="K42" s="857"/>
      <c r="L42" s="567">
        <f>I42-K42-J42</f>
        <v>1560.589999999851</v>
      </c>
      <c r="M42" s="559">
        <f>IF((L42&lt;0),0,L42)</f>
        <v>1560.589999999851</v>
      </c>
      <c r="N42" s="560">
        <f>IF((L42&lt;0),L42,0)</f>
        <v>0</v>
      </c>
      <c r="O42" s="851"/>
      <c r="P42" s="240"/>
      <c r="Q42" s="240"/>
      <c r="R42" s="241"/>
      <c r="S42" s="128" t="s">
        <v>147</v>
      </c>
    </row>
    <row r="43" spans="1:18" s="128" customFormat="1" ht="12.75">
      <c r="A43" s="264"/>
      <c r="B43" s="265"/>
      <c r="C43" s="265"/>
      <c r="D43" s="1134"/>
      <c r="E43" s="848"/>
      <c r="F43" s="849"/>
      <c r="G43" s="823"/>
      <c r="H43" s="824"/>
      <c r="I43" s="265"/>
      <c r="J43" s="872"/>
      <c r="K43" s="265"/>
      <c r="L43" s="850"/>
      <c r="M43" s="393"/>
      <c r="N43" s="561"/>
      <c r="O43" s="242" t="e">
        <f>O42/$R42</f>
        <v>#DIV/0!</v>
      </c>
      <c r="P43" s="243" t="e">
        <f>P42/$R42</f>
        <v>#DIV/0!</v>
      </c>
      <c r="Q43" s="243"/>
      <c r="R43" s="244" t="e">
        <f>Q43+P43+O43</f>
        <v>#DIV/0!</v>
      </c>
    </row>
    <row r="44" spans="1:18" ht="12.75">
      <c r="A44" s="209">
        <v>1650</v>
      </c>
      <c r="B44" s="210" t="s">
        <v>57</v>
      </c>
      <c r="C44" s="262">
        <v>1</v>
      </c>
      <c r="D44" s="1135" t="s">
        <v>253</v>
      </c>
      <c r="E44" s="542" t="s">
        <v>95</v>
      </c>
      <c r="F44" s="543" t="s">
        <v>96</v>
      </c>
      <c r="G44" s="833">
        <v>21971060.12</v>
      </c>
      <c r="H44" s="834">
        <v>21973551.29</v>
      </c>
      <c r="I44" s="545">
        <f>H44-G44</f>
        <v>2491.169999998063</v>
      </c>
      <c r="J44" s="866">
        <v>0</v>
      </c>
      <c r="K44" s="545"/>
      <c r="L44" s="544">
        <f>I44-K44-J44</f>
        <v>2491.169999998063</v>
      </c>
      <c r="M44" s="548">
        <f>IF((L44&lt;0),0,L44)</f>
        <v>2491.169999998063</v>
      </c>
      <c r="N44" s="547">
        <f>IF((L44&lt;0),L44,0)</f>
        <v>0</v>
      </c>
      <c r="O44" s="217"/>
      <c r="P44" s="218"/>
      <c r="Q44" s="218"/>
      <c r="R44" s="219"/>
    </row>
    <row r="45" spans="1:18" ht="12.75">
      <c r="A45" s="209"/>
      <c r="B45" s="210"/>
      <c r="C45" s="210"/>
      <c r="D45" s="1135"/>
      <c r="E45" s="542"/>
      <c r="F45" s="543"/>
      <c r="G45" s="835"/>
      <c r="H45" s="834"/>
      <c r="I45" s="210"/>
      <c r="J45" s="869"/>
      <c r="K45" s="210"/>
      <c r="L45" s="637"/>
      <c r="M45" s="378"/>
      <c r="N45" s="555"/>
      <c r="O45" s="227" t="e">
        <f>O44/$R44</f>
        <v>#DIV/0!</v>
      </c>
      <c r="P45" s="228" t="e">
        <f>P44/$R44</f>
        <v>#DIV/0!</v>
      </c>
      <c r="Q45" s="228"/>
      <c r="R45" s="229" t="e">
        <f>Q45+P45+O45</f>
        <v>#DIV/0!</v>
      </c>
    </row>
    <row r="46" spans="1:18" s="128" customFormat="1" ht="12.75">
      <c r="A46" s="263">
        <v>1651</v>
      </c>
      <c r="B46" s="739" t="s">
        <v>78</v>
      </c>
      <c r="C46" s="629">
        <v>1</v>
      </c>
      <c r="D46" s="1133" t="s">
        <v>254</v>
      </c>
      <c r="E46" s="846" t="s">
        <v>97</v>
      </c>
      <c r="F46" s="847" t="s">
        <v>98</v>
      </c>
      <c r="G46" s="829">
        <v>5160160.84</v>
      </c>
      <c r="H46" s="830">
        <v>5167908.62</v>
      </c>
      <c r="I46" s="630">
        <f>H46-G46</f>
        <v>7747.780000000261</v>
      </c>
      <c r="J46" s="870">
        <v>0</v>
      </c>
      <c r="K46" s="857"/>
      <c r="L46" s="567">
        <f>I46-K46-J46</f>
        <v>7747.780000000261</v>
      </c>
      <c r="M46" s="559">
        <f>IF((L46&lt;0),0,L46)</f>
        <v>7747.780000000261</v>
      </c>
      <c r="N46" s="560">
        <f>IF((L46&lt;0),L46,0)</f>
        <v>0</v>
      </c>
      <c r="O46" s="255"/>
      <c r="P46" s="256"/>
      <c r="Q46" s="256"/>
      <c r="R46" s="257"/>
    </row>
    <row r="47" spans="1:18" s="128" customFormat="1" ht="12.75">
      <c r="A47" s="264"/>
      <c r="B47" s="265"/>
      <c r="C47" s="265"/>
      <c r="D47" s="1134"/>
      <c r="E47" s="848"/>
      <c r="F47" s="849"/>
      <c r="G47" s="836"/>
      <c r="H47" s="837"/>
      <c r="I47" s="265"/>
      <c r="J47" s="872"/>
      <c r="K47" s="265"/>
      <c r="L47" s="850"/>
      <c r="M47" s="393"/>
      <c r="N47" s="561"/>
      <c r="O47" s="242" t="e">
        <f>O46/$R46</f>
        <v>#DIV/0!</v>
      </c>
      <c r="P47" s="243" t="e">
        <f>P46/$R46</f>
        <v>#DIV/0!</v>
      </c>
      <c r="Q47" s="243"/>
      <c r="R47" s="244" t="e">
        <f aca="true" t="shared" si="0" ref="R47:R55">Q47+P47+O47</f>
        <v>#DIV/0!</v>
      </c>
    </row>
    <row r="48" spans="1:19" ht="12.75">
      <c r="A48" s="209">
        <v>1652</v>
      </c>
      <c r="B48" s="210" t="s">
        <v>57</v>
      </c>
      <c r="C48" s="262">
        <v>1</v>
      </c>
      <c r="D48" s="1135" t="s">
        <v>138</v>
      </c>
      <c r="E48" s="570" t="s">
        <v>99</v>
      </c>
      <c r="F48" s="571" t="s">
        <v>100</v>
      </c>
      <c r="G48" s="835">
        <v>58737635.03</v>
      </c>
      <c r="H48" s="834">
        <v>58827397.1</v>
      </c>
      <c r="I48" s="545">
        <f>H48-G48</f>
        <v>89762.0700000003</v>
      </c>
      <c r="J48" s="866">
        <v>0</v>
      </c>
      <c r="K48" s="863"/>
      <c r="L48" s="544">
        <f>I48-K48-J48</f>
        <v>89762.0700000003</v>
      </c>
      <c r="M48" s="548">
        <f>IF((L48&lt;0),0,L48)</f>
        <v>89762.0700000003</v>
      </c>
      <c r="N48" s="564">
        <f>IF((L48&lt;0),L48,0)</f>
        <v>0</v>
      </c>
      <c r="O48" s="217"/>
      <c r="P48" s="218"/>
      <c r="Q48" s="218"/>
      <c r="R48" s="219"/>
      <c r="S48" s="2"/>
    </row>
    <row r="49" spans="1:18" ht="12.75">
      <c r="A49" s="220"/>
      <c r="B49" s="221"/>
      <c r="C49" s="221"/>
      <c r="D49" s="1137"/>
      <c r="E49" s="549"/>
      <c r="F49" s="550"/>
      <c r="G49" s="836"/>
      <c r="H49" s="837"/>
      <c r="I49" s="221"/>
      <c r="J49" s="867"/>
      <c r="K49" s="221"/>
      <c r="L49" s="636"/>
      <c r="M49" s="364"/>
      <c r="N49" s="552"/>
      <c r="O49" s="227" t="e">
        <f>O48/$R48</f>
        <v>#DIV/0!</v>
      </c>
      <c r="P49" s="228" t="e">
        <f>P48/$R48</f>
        <v>#DIV/0!</v>
      </c>
      <c r="Q49" s="228"/>
      <c r="R49" s="229" t="e">
        <f>Q49+P49+O49</f>
        <v>#DIV/0!</v>
      </c>
    </row>
    <row r="50" spans="1:19" ht="12.75">
      <c r="A50" s="209">
        <v>1653</v>
      </c>
      <c r="B50" s="210" t="s">
        <v>57</v>
      </c>
      <c r="C50" s="262">
        <v>1</v>
      </c>
      <c r="D50" s="1135" t="s">
        <v>139</v>
      </c>
      <c r="E50" s="570" t="s">
        <v>101</v>
      </c>
      <c r="F50" s="571" t="s">
        <v>100</v>
      </c>
      <c r="G50" s="835">
        <v>20323298.04</v>
      </c>
      <c r="H50" s="834">
        <v>20385482.51</v>
      </c>
      <c r="I50" s="545">
        <f>H50-G50</f>
        <v>62184.47000000253</v>
      </c>
      <c r="J50" s="866">
        <v>0</v>
      </c>
      <c r="K50" s="545"/>
      <c r="L50" s="544">
        <f>I50-K50-J50</f>
        <v>62184.47000000253</v>
      </c>
      <c r="M50" s="548">
        <f>IF((L50&lt;0),0,L50)</f>
        <v>62184.47000000253</v>
      </c>
      <c r="N50" s="564">
        <f>IF((L50&lt;0),L50,0)</f>
        <v>0</v>
      </c>
      <c r="O50" s="581"/>
      <c r="P50" s="256"/>
      <c r="Q50" s="256"/>
      <c r="R50" s="257"/>
      <c r="S50" s="2"/>
    </row>
    <row r="51" spans="1:18" ht="12.75">
      <c r="A51" s="220"/>
      <c r="B51" s="221"/>
      <c r="C51" s="221"/>
      <c r="D51" s="1137"/>
      <c r="E51" s="549"/>
      <c r="F51" s="550"/>
      <c r="G51" s="836"/>
      <c r="H51" s="837"/>
      <c r="I51" s="221"/>
      <c r="J51" s="867"/>
      <c r="K51" s="221"/>
      <c r="L51" s="636"/>
      <c r="M51" s="364"/>
      <c r="N51" s="552"/>
      <c r="O51" s="227" t="e">
        <f>O50/$R50</f>
        <v>#DIV/0!</v>
      </c>
      <c r="P51" s="228" t="e">
        <f>P50/$R50</f>
        <v>#DIV/0!</v>
      </c>
      <c r="Q51" s="228"/>
      <c r="R51" s="229" t="e">
        <f t="shared" si="0"/>
        <v>#DIV/0!</v>
      </c>
    </row>
    <row r="52" spans="1:19" ht="12.75">
      <c r="A52" s="263">
        <v>1654</v>
      </c>
      <c r="B52" s="628" t="s">
        <v>57</v>
      </c>
      <c r="C52" s="629">
        <v>1</v>
      </c>
      <c r="D52" s="1140" t="s">
        <v>140</v>
      </c>
      <c r="E52" s="643" t="s">
        <v>102</v>
      </c>
      <c r="F52" s="644" t="s">
        <v>103</v>
      </c>
      <c r="G52" s="829">
        <v>37798522.38</v>
      </c>
      <c r="H52" s="830">
        <v>37800402.64</v>
      </c>
      <c r="I52" s="630">
        <f>H52-G52</f>
        <v>1880.2599999979138</v>
      </c>
      <c r="J52" s="870">
        <v>0</v>
      </c>
      <c r="K52" s="864"/>
      <c r="L52" s="560">
        <f>I52-K52-J52</f>
        <v>1880.2599999979138</v>
      </c>
      <c r="M52" s="645">
        <f>IF((L52&lt;0),0,L52)</f>
        <v>1880.2599999979138</v>
      </c>
      <c r="N52" s="564">
        <f>IF((L52&lt;0),L52,0)</f>
        <v>0</v>
      </c>
      <c r="O52" s="581"/>
      <c r="P52" s="646"/>
      <c r="Q52" s="646"/>
      <c r="R52" s="647"/>
      <c r="S52" s="625"/>
    </row>
    <row r="53" spans="1:19" ht="12.75">
      <c r="A53" s="264"/>
      <c r="B53" s="265"/>
      <c r="C53" s="265"/>
      <c r="D53" s="1146"/>
      <c r="E53" s="568"/>
      <c r="F53" s="569"/>
      <c r="G53" s="836"/>
      <c r="H53" s="837"/>
      <c r="I53" s="221"/>
      <c r="J53" s="867"/>
      <c r="K53" s="221"/>
      <c r="L53" s="636"/>
      <c r="M53" s="364"/>
      <c r="N53" s="552"/>
      <c r="O53" s="242" t="e">
        <f>O52/$R52</f>
        <v>#DIV/0!</v>
      </c>
      <c r="P53" s="243" t="e">
        <f>P52/$R52</f>
        <v>#DIV/0!</v>
      </c>
      <c r="Q53" s="243"/>
      <c r="R53" s="634" t="e">
        <f t="shared" si="0"/>
        <v>#DIV/0!</v>
      </c>
      <c r="S53" s="624"/>
    </row>
    <row r="54" spans="1:18" s="128" customFormat="1" ht="12.75">
      <c r="A54" s="263">
        <v>1655</v>
      </c>
      <c r="B54" s="628" t="s">
        <v>64</v>
      </c>
      <c r="C54" s="629">
        <v>1</v>
      </c>
      <c r="D54" s="1133" t="s">
        <v>141</v>
      </c>
      <c r="E54" s="838" t="s">
        <v>104</v>
      </c>
      <c r="F54" s="839" t="s">
        <v>100</v>
      </c>
      <c r="G54" s="829">
        <v>10911560.23</v>
      </c>
      <c r="H54" s="830">
        <v>10979924.64</v>
      </c>
      <c r="I54" s="630">
        <f>H54-G54</f>
        <v>68364.41000000015</v>
      </c>
      <c r="J54" s="870">
        <v>0</v>
      </c>
      <c r="K54" s="864"/>
      <c r="L54" s="560">
        <f>I54-K54-J54</f>
        <v>68364.41000000015</v>
      </c>
      <c r="M54" s="559">
        <f>IF((L54&lt;0),0,L54)</f>
        <v>68364.41000000015</v>
      </c>
      <c r="N54" s="560">
        <f>IF((L54&lt;0),L54,0)</f>
        <v>0</v>
      </c>
      <c r="O54" s="581"/>
      <c r="P54" s="256"/>
      <c r="Q54" s="256"/>
      <c r="R54" s="257"/>
    </row>
    <row r="55" spans="1:18" s="128" customFormat="1" ht="12.75">
      <c r="A55" s="264"/>
      <c r="B55" s="265"/>
      <c r="C55" s="265"/>
      <c r="D55" s="1134"/>
      <c r="E55" s="840"/>
      <c r="F55" s="841"/>
      <c r="G55" s="836"/>
      <c r="H55" s="837"/>
      <c r="I55" s="842"/>
      <c r="J55" s="874"/>
      <c r="K55" s="842"/>
      <c r="L55" s="843"/>
      <c r="M55" s="844"/>
      <c r="N55" s="845"/>
      <c r="O55" s="242" t="e">
        <f>O54/$R54</f>
        <v>#DIV/0!</v>
      </c>
      <c r="P55" s="243" t="e">
        <f>P54/$R54</f>
        <v>#DIV/0!</v>
      </c>
      <c r="Q55" s="243"/>
      <c r="R55" s="244" t="e">
        <f t="shared" si="0"/>
        <v>#DIV/0!</v>
      </c>
    </row>
    <row r="56" spans="1:18" ht="12.75">
      <c r="A56" s="230">
        <v>1656</v>
      </c>
      <c r="B56" s="258" t="s">
        <v>57</v>
      </c>
      <c r="C56" s="262">
        <v>1</v>
      </c>
      <c r="D56" s="1136" t="s">
        <v>142</v>
      </c>
      <c r="E56" s="557" t="s">
        <v>105</v>
      </c>
      <c r="F56" s="558" t="s">
        <v>100</v>
      </c>
      <c r="G56" s="829">
        <v>69220490.22</v>
      </c>
      <c r="H56" s="830">
        <v>69786743.74</v>
      </c>
      <c r="I56" s="502">
        <f>H56-G56</f>
        <v>566253.5199999958</v>
      </c>
      <c r="J56" s="868">
        <v>0</v>
      </c>
      <c r="K56" s="502"/>
      <c r="L56" s="554">
        <f>I56-K56-J56</f>
        <v>566253.5199999958</v>
      </c>
      <c r="M56" s="499">
        <f>IF((L56&lt;0),0,L56)</f>
        <v>566253.5199999958</v>
      </c>
      <c r="N56" s="500">
        <f>IF((L56&lt;0),L56,0)</f>
        <v>0</v>
      </c>
      <c r="O56" s="269"/>
      <c r="P56" s="260"/>
      <c r="Q56" s="260"/>
      <c r="R56" s="261"/>
    </row>
    <row r="57" spans="1:18" ht="12.75">
      <c r="A57" s="220"/>
      <c r="B57" s="221"/>
      <c r="C57" s="221"/>
      <c r="D57" s="1137"/>
      <c r="E57" s="549"/>
      <c r="F57" s="550"/>
      <c r="G57" s="836"/>
      <c r="H57" s="837"/>
      <c r="I57" s="221"/>
      <c r="J57" s="867"/>
      <c r="K57" s="221"/>
      <c r="L57" s="636"/>
      <c r="M57" s="364"/>
      <c r="N57" s="552"/>
      <c r="O57" s="232" t="e">
        <f>O56/$R56</f>
        <v>#DIV/0!</v>
      </c>
      <c r="P57" s="233" t="e">
        <f>P56/$R56</f>
        <v>#DIV/0!</v>
      </c>
      <c r="Q57" s="233"/>
      <c r="R57" s="234" t="e">
        <f aca="true" t="shared" si="1" ref="R57:R71">Q57+P57+O57</f>
        <v>#DIV/0!</v>
      </c>
    </row>
    <row r="58" spans="1:19" ht="12.75">
      <c r="A58" s="648">
        <v>1657</v>
      </c>
      <c r="B58" s="628" t="s">
        <v>57</v>
      </c>
      <c r="C58" s="649">
        <v>1</v>
      </c>
      <c r="D58" s="1147" t="s">
        <v>270</v>
      </c>
      <c r="E58" s="650" t="s">
        <v>106</v>
      </c>
      <c r="F58" s="651" t="s">
        <v>107</v>
      </c>
      <c r="G58" s="835">
        <v>37930310.94</v>
      </c>
      <c r="H58" s="834">
        <v>38009416.91</v>
      </c>
      <c r="I58" s="630">
        <f>H58-G58</f>
        <v>79105.96999999881</v>
      </c>
      <c r="J58" s="875">
        <v>0</v>
      </c>
      <c r="K58" s="630"/>
      <c r="L58" s="652">
        <f>I58-K58-J58</f>
        <v>79105.96999999881</v>
      </c>
      <c r="M58" s="645">
        <f>IF((L58&lt;0),0,L58)</f>
        <v>79105.96999999881</v>
      </c>
      <c r="N58" s="564">
        <f>IF((L58&lt;0),L58,0)</f>
        <v>0</v>
      </c>
      <c r="O58" s="239"/>
      <c r="P58" s="631"/>
      <c r="Q58" s="631"/>
      <c r="R58" s="632"/>
      <c r="S58" s="633"/>
    </row>
    <row r="59" spans="1:19" ht="12.75">
      <c r="A59" s="264"/>
      <c r="B59" s="265"/>
      <c r="C59" s="265"/>
      <c r="D59" s="1146"/>
      <c r="E59" s="653"/>
      <c r="F59" s="654"/>
      <c r="G59" s="835"/>
      <c r="H59" s="834"/>
      <c r="I59" s="628"/>
      <c r="J59" s="871"/>
      <c r="K59" s="265"/>
      <c r="L59" s="655"/>
      <c r="M59" s="656"/>
      <c r="N59" s="657"/>
      <c r="O59" s="242" t="e">
        <f>O58/$R58</f>
        <v>#DIV/0!</v>
      </c>
      <c r="P59" s="243" t="e">
        <f>P58/$R58</f>
        <v>#DIV/0!</v>
      </c>
      <c r="Q59" s="243"/>
      <c r="R59" s="634" t="e">
        <f t="shared" si="1"/>
        <v>#DIV/0!</v>
      </c>
      <c r="S59" s="128"/>
    </row>
    <row r="60" spans="1:18" ht="12.75">
      <c r="A60" s="230">
        <v>1658</v>
      </c>
      <c r="B60" s="210" t="s">
        <v>57</v>
      </c>
      <c r="C60" s="262">
        <v>1</v>
      </c>
      <c r="D60" s="1136" t="s">
        <v>255</v>
      </c>
      <c r="E60" s="557" t="s">
        <v>108</v>
      </c>
      <c r="F60" s="1148" t="s">
        <v>109</v>
      </c>
      <c r="G60" s="829">
        <v>39182135.03</v>
      </c>
      <c r="H60" s="830">
        <v>39230537.72</v>
      </c>
      <c r="I60" s="545">
        <f>H60-G60</f>
        <v>48402.689999997616</v>
      </c>
      <c r="J60" s="868">
        <v>0</v>
      </c>
      <c r="K60" s="502"/>
      <c r="L60" s="554">
        <f>I60-K60-J60</f>
        <v>48402.689999997616</v>
      </c>
      <c r="M60" s="499">
        <f>IF((L60&lt;0),0,L60)</f>
        <v>48402.689999997616</v>
      </c>
      <c r="N60" s="500">
        <f>IF((L60&lt;0),L60,0)</f>
        <v>0</v>
      </c>
      <c r="O60" s="217"/>
      <c r="P60" s="218"/>
      <c r="Q60" s="218"/>
      <c r="R60" s="219"/>
    </row>
    <row r="61" spans="1:18" ht="12.75">
      <c r="A61" s="220"/>
      <c r="B61" s="221"/>
      <c r="C61" s="221"/>
      <c r="D61" s="1137"/>
      <c r="E61" s="572"/>
      <c r="F61" s="1149"/>
      <c r="G61" s="836"/>
      <c r="H61" s="837"/>
      <c r="I61" s="221"/>
      <c r="J61" s="867"/>
      <c r="K61" s="221"/>
      <c r="L61" s="636"/>
      <c r="M61" s="364"/>
      <c r="N61" s="552"/>
      <c r="O61" s="227" t="e">
        <f>O60/$R60</f>
        <v>#DIV/0!</v>
      </c>
      <c r="P61" s="228" t="e">
        <f>P60/$R60</f>
        <v>#DIV/0!</v>
      </c>
      <c r="Q61" s="228"/>
      <c r="R61" s="229" t="e">
        <f t="shared" si="1"/>
        <v>#DIV/0!</v>
      </c>
    </row>
    <row r="62" spans="1:18" ht="12.75">
      <c r="A62" s="230">
        <v>1659</v>
      </c>
      <c r="B62" s="210" t="s">
        <v>57</v>
      </c>
      <c r="C62" s="262">
        <v>1</v>
      </c>
      <c r="D62" s="1136" t="s">
        <v>143</v>
      </c>
      <c r="E62" s="557" t="s">
        <v>110</v>
      </c>
      <c r="F62" s="558" t="s">
        <v>111</v>
      </c>
      <c r="G62" s="829">
        <v>44564011.24</v>
      </c>
      <c r="H62" s="830">
        <v>44566268.14</v>
      </c>
      <c r="I62" s="545">
        <f>H62-G62</f>
        <v>2256.89999999851</v>
      </c>
      <c r="J62" s="868">
        <v>0</v>
      </c>
      <c r="K62" s="502"/>
      <c r="L62" s="554">
        <f>I62-K62-J62</f>
        <v>2256.89999999851</v>
      </c>
      <c r="M62" s="499">
        <f>IF((L62&lt;0),0,L62)</f>
        <v>2256.89999999851</v>
      </c>
      <c r="N62" s="500">
        <f>IF((L62&lt;0),L62,0)</f>
        <v>0</v>
      </c>
      <c r="O62" s="217"/>
      <c r="P62" s="218"/>
      <c r="Q62" s="218"/>
      <c r="R62" s="219"/>
    </row>
    <row r="63" spans="1:18" ht="12.75">
      <c r="A63" s="220"/>
      <c r="B63" s="221"/>
      <c r="C63" s="221"/>
      <c r="D63" s="1137"/>
      <c r="E63" s="572"/>
      <c r="F63" s="573"/>
      <c r="G63" s="836"/>
      <c r="H63" s="837"/>
      <c r="I63" s="514"/>
      <c r="J63" s="876"/>
      <c r="K63" s="514"/>
      <c r="L63" s="551"/>
      <c r="M63" s="511"/>
      <c r="N63" s="512"/>
      <c r="O63" s="227" t="e">
        <f>O62/$R62</f>
        <v>#DIV/0!</v>
      </c>
      <c r="P63" s="228" t="e">
        <f>P62/$R62</f>
        <v>#DIV/0!</v>
      </c>
      <c r="Q63" s="228"/>
      <c r="R63" s="229" t="e">
        <f t="shared" si="1"/>
        <v>#DIV/0!</v>
      </c>
    </row>
    <row r="64" spans="1:18" ht="12.75">
      <c r="A64" s="230">
        <v>1660</v>
      </c>
      <c r="B64" s="258" t="s">
        <v>57</v>
      </c>
      <c r="C64" s="262">
        <v>1</v>
      </c>
      <c r="D64" s="1136" t="s">
        <v>144</v>
      </c>
      <c r="E64" s="557" t="s">
        <v>112</v>
      </c>
      <c r="F64" s="558" t="s">
        <v>113</v>
      </c>
      <c r="G64" s="829">
        <v>26097471.43</v>
      </c>
      <c r="H64" s="830">
        <v>26173661.63</v>
      </c>
      <c r="I64" s="502">
        <f>H64-G64</f>
        <v>76190.19999999925</v>
      </c>
      <c r="J64" s="868">
        <v>0</v>
      </c>
      <c r="K64" s="502"/>
      <c r="L64" s="554">
        <f>I64-K64-J64</f>
        <v>76190.19999999925</v>
      </c>
      <c r="M64" s="499">
        <f>IF((L64&lt;0),0,L64)</f>
        <v>76190.19999999925</v>
      </c>
      <c r="N64" s="500">
        <f>IF((L64&lt;0),L64,0)</f>
        <v>0</v>
      </c>
      <c r="O64" s="217"/>
      <c r="P64" s="218"/>
      <c r="Q64" s="218"/>
      <c r="R64" s="219"/>
    </row>
    <row r="65" spans="1:18" ht="13.5" thickBot="1">
      <c r="A65" s="246"/>
      <c r="B65" s="247"/>
      <c r="C65" s="247"/>
      <c r="D65" s="1153"/>
      <c r="E65" s="588"/>
      <c r="F65" s="589"/>
      <c r="G65" s="860"/>
      <c r="H65" s="861"/>
      <c r="I65" s="247"/>
      <c r="J65" s="877"/>
      <c r="K65" s="247"/>
      <c r="L65" s="639"/>
      <c r="M65" s="563"/>
      <c r="N65" s="562"/>
      <c r="O65" s="251" t="e">
        <f>O64/$R64</f>
        <v>#DIV/0!</v>
      </c>
      <c r="P65" s="252" t="e">
        <f>P64/$R64</f>
        <v>#DIV/0!</v>
      </c>
      <c r="Q65" s="252"/>
      <c r="R65" s="253" t="e">
        <f t="shared" si="1"/>
        <v>#DIV/0!</v>
      </c>
    </row>
    <row r="66" spans="1:18" ht="13.5" thickTop="1">
      <c r="A66" s="209">
        <v>1661</v>
      </c>
      <c r="B66" s="210" t="s">
        <v>57</v>
      </c>
      <c r="C66" s="587">
        <v>1</v>
      </c>
      <c r="D66" s="1135" t="s">
        <v>256</v>
      </c>
      <c r="E66" s="570" t="s">
        <v>114</v>
      </c>
      <c r="F66" s="571" t="s">
        <v>115</v>
      </c>
      <c r="G66" s="835">
        <v>26725026.01</v>
      </c>
      <c r="H66" s="834">
        <v>26755705.19</v>
      </c>
      <c r="I66" s="545">
        <f>H66-G66</f>
        <v>30679.179999999702</v>
      </c>
      <c r="J66" s="866">
        <v>0</v>
      </c>
      <c r="K66" s="545"/>
      <c r="L66" s="544">
        <f>I66-K66-J66</f>
        <v>30679.179999999702</v>
      </c>
      <c r="M66" s="548">
        <f>IF((L66&lt;0),0,L66)</f>
        <v>30679.179999999702</v>
      </c>
      <c r="N66" s="547">
        <f>IF((L66&lt;0),L66,0)</f>
        <v>0</v>
      </c>
      <c r="O66" s="217"/>
      <c r="P66" s="218"/>
      <c r="Q66" s="218"/>
      <c r="R66" s="219"/>
    </row>
    <row r="67" spans="1:18" ht="12.75">
      <c r="A67" s="220"/>
      <c r="B67" s="221"/>
      <c r="C67" s="221"/>
      <c r="D67" s="1137"/>
      <c r="E67" s="572"/>
      <c r="F67" s="573"/>
      <c r="G67" s="836"/>
      <c r="H67" s="837"/>
      <c r="I67" s="221"/>
      <c r="J67" s="867"/>
      <c r="K67" s="221"/>
      <c r="L67" s="636"/>
      <c r="M67" s="364"/>
      <c r="N67" s="552"/>
      <c r="O67" s="227" t="e">
        <f>O66/$R66</f>
        <v>#DIV/0!</v>
      </c>
      <c r="P67" s="228" t="e">
        <f>P66/$R66</f>
        <v>#DIV/0!</v>
      </c>
      <c r="Q67" s="228"/>
      <c r="R67" s="229" t="e">
        <f t="shared" si="1"/>
        <v>#DIV/0!</v>
      </c>
    </row>
    <row r="68" spans="1:18" ht="12.75">
      <c r="A68" s="230">
        <v>1662</v>
      </c>
      <c r="B68" s="210" t="s">
        <v>57</v>
      </c>
      <c r="C68" s="262">
        <v>1</v>
      </c>
      <c r="D68" s="1136" t="s">
        <v>145</v>
      </c>
      <c r="E68" s="557" t="s">
        <v>116</v>
      </c>
      <c r="F68" s="558" t="s">
        <v>117</v>
      </c>
      <c r="G68" s="829">
        <v>33464889.1</v>
      </c>
      <c r="H68" s="830">
        <v>33556504.85</v>
      </c>
      <c r="I68" s="545">
        <f>H68-G68</f>
        <v>91615.75</v>
      </c>
      <c r="J68" s="868">
        <v>0</v>
      </c>
      <c r="K68" s="502"/>
      <c r="L68" s="554">
        <f>I68-K68-J68</f>
        <v>91615.75</v>
      </c>
      <c r="M68" s="499">
        <f>IF((L68&lt;0),0,L68)</f>
        <v>91615.75</v>
      </c>
      <c r="N68" s="500">
        <f>IF((L68&lt;0),L68,0)</f>
        <v>0</v>
      </c>
      <c r="O68" s="259"/>
      <c r="P68" s="260"/>
      <c r="Q68" s="260"/>
      <c r="R68" s="261"/>
    </row>
    <row r="69" spans="1:18" ht="12.75">
      <c r="A69" s="220"/>
      <c r="B69" s="221"/>
      <c r="C69" s="270"/>
      <c r="D69" s="1137"/>
      <c r="E69" s="572"/>
      <c r="F69" s="573"/>
      <c r="G69" s="836"/>
      <c r="H69" s="837"/>
      <c r="I69" s="221"/>
      <c r="J69" s="867"/>
      <c r="K69" s="221"/>
      <c r="L69" s="636"/>
      <c r="M69" s="220"/>
      <c r="N69" s="574"/>
      <c r="O69" s="227" t="e">
        <f>O68/$R68</f>
        <v>#DIV/0!</v>
      </c>
      <c r="P69" s="228" t="e">
        <f>P68/$R68</f>
        <v>#DIV/0!</v>
      </c>
      <c r="Q69" s="228"/>
      <c r="R69" s="229" t="e">
        <f t="shared" si="1"/>
        <v>#DIV/0!</v>
      </c>
    </row>
    <row r="70" spans="1:20" ht="12.75">
      <c r="A70" s="209">
        <v>1663</v>
      </c>
      <c r="B70" s="210" t="s">
        <v>57</v>
      </c>
      <c r="C70" s="262">
        <v>1</v>
      </c>
      <c r="D70" s="1135" t="s">
        <v>146</v>
      </c>
      <c r="E70" s="570" t="s">
        <v>118</v>
      </c>
      <c r="F70" s="571" t="s">
        <v>119</v>
      </c>
      <c r="G70" s="835">
        <v>50908605.97</v>
      </c>
      <c r="H70" s="834">
        <v>50951579.75</v>
      </c>
      <c r="I70" s="545">
        <f>H70-G70</f>
        <v>42973.78000000119</v>
      </c>
      <c r="J70" s="866">
        <v>0</v>
      </c>
      <c r="K70" s="545"/>
      <c r="L70" s="544">
        <f>I70-K70-J70</f>
        <v>42973.78000000119</v>
      </c>
      <c r="M70" s="546">
        <f>IF((L70&lt;0),0,L70)</f>
        <v>42973.78000000119</v>
      </c>
      <c r="N70" s="575">
        <f>IF((L70&lt;0),L70,0)</f>
        <v>0</v>
      </c>
      <c r="O70" s="217"/>
      <c r="P70" s="218"/>
      <c r="Q70" s="218"/>
      <c r="R70" s="219"/>
      <c r="T70" s="95"/>
    </row>
    <row r="71" spans="1:18" ht="13.5" thickBot="1">
      <c r="A71" s="220"/>
      <c r="B71" s="221"/>
      <c r="C71" s="270"/>
      <c r="D71" s="1137"/>
      <c r="E71" s="549"/>
      <c r="F71" s="550"/>
      <c r="G71" s="836"/>
      <c r="H71" s="837"/>
      <c r="I71" s="221"/>
      <c r="J71" s="867"/>
      <c r="K71" s="221"/>
      <c r="L71" s="636"/>
      <c r="M71" s="220"/>
      <c r="N71" s="574"/>
      <c r="O71" s="273" t="e">
        <f>O70/$R70</f>
        <v>#DIV/0!</v>
      </c>
      <c r="P71" s="274" t="e">
        <f>P70/$R70</f>
        <v>#DIV/0!</v>
      </c>
      <c r="Q71" s="274"/>
      <c r="R71" s="275" t="e">
        <f t="shared" si="1"/>
        <v>#DIV/0!</v>
      </c>
    </row>
    <row r="72" spans="1:18" ht="12.75" hidden="1">
      <c r="A72" s="209"/>
      <c r="B72" s="210"/>
      <c r="C72" s="210"/>
      <c r="D72" s="1150"/>
      <c r="E72" s="266"/>
      <c r="F72" s="267"/>
      <c r="G72" s="212"/>
      <c r="H72" s="213"/>
      <c r="I72" s="214"/>
      <c r="J72" s="878"/>
      <c r="K72" s="214"/>
      <c r="L72" s="213"/>
      <c r="M72" s="271"/>
      <c r="N72" s="272"/>
      <c r="O72" s="237"/>
      <c r="P72" s="238"/>
      <c r="Q72" s="238"/>
      <c r="R72" s="219"/>
    </row>
    <row r="73" spans="1:18" ht="12.75" hidden="1">
      <c r="A73" s="220"/>
      <c r="B73" s="221"/>
      <c r="C73" s="221"/>
      <c r="D73" s="1151"/>
      <c r="E73" s="222"/>
      <c r="F73" s="223"/>
      <c r="G73" s="224"/>
      <c r="H73" s="225"/>
      <c r="I73" s="226"/>
      <c r="J73" s="879"/>
      <c r="K73" s="226"/>
      <c r="L73" s="640"/>
      <c r="M73" s="28"/>
      <c r="N73" s="29"/>
      <c r="O73" s="237"/>
      <c r="P73" s="238"/>
      <c r="Q73" s="238"/>
      <c r="R73" s="219"/>
    </row>
    <row r="74" spans="1:18" ht="15.75" hidden="1" thickBot="1">
      <c r="A74" s="246"/>
      <c r="B74" s="247"/>
      <c r="C74" s="247"/>
      <c r="D74" s="248"/>
      <c r="E74" s="84"/>
      <c r="F74" s="99"/>
      <c r="G74" s="249"/>
      <c r="H74" s="86"/>
      <c r="I74" s="87"/>
      <c r="J74" s="880"/>
      <c r="K74" s="87"/>
      <c r="L74" s="641"/>
      <c r="M74" s="250"/>
      <c r="N74" s="276"/>
      <c r="O74" s="277"/>
      <c r="P74" s="278"/>
      <c r="Q74" s="278"/>
      <c r="R74" s="279"/>
    </row>
    <row r="75" spans="1:18" ht="15.75" thickTop="1">
      <c r="A75" s="22"/>
      <c r="B75" s="23"/>
      <c r="C75" s="23"/>
      <c r="D75" s="23"/>
      <c r="E75" s="24"/>
      <c r="F75" s="280"/>
      <c r="G75" s="25"/>
      <c r="H75" s="26"/>
      <c r="I75" s="27"/>
      <c r="J75" s="881"/>
      <c r="K75" s="27"/>
      <c r="L75" s="642"/>
      <c r="M75" s="96"/>
      <c r="N75" s="75"/>
      <c r="O75" s="281"/>
      <c r="P75" s="282"/>
      <c r="Q75" s="282"/>
      <c r="R75" s="283"/>
    </row>
    <row r="76" spans="1:20" ht="15">
      <c r="A76" s="284" t="s">
        <v>18</v>
      </c>
      <c r="B76" s="285"/>
      <c r="C76" s="285"/>
      <c r="D76" s="285"/>
      <c r="E76" s="286"/>
      <c r="F76" s="287"/>
      <c r="G76" s="288">
        <f>SUM(G8:G71)</f>
        <v>1110251565.11</v>
      </c>
      <c r="H76" s="658">
        <f>ROUND(SUM(H8:H71),2)</f>
        <v>1112700644.8</v>
      </c>
      <c r="I76" s="288">
        <f>SUM(I8:I71)</f>
        <v>2449079.6899999976</v>
      </c>
      <c r="J76" s="882">
        <f>SUM(J8:J71)</f>
        <v>0</v>
      </c>
      <c r="K76" s="289">
        <f>SUM(K8:K71)</f>
        <v>0</v>
      </c>
      <c r="L76" s="658">
        <f>SUM(L8:L71)</f>
        <v>2449079.6899999976</v>
      </c>
      <c r="M76" s="288">
        <f>ROUND(SUM(M8:M71),2)</f>
        <v>2449079.69</v>
      </c>
      <c r="N76" s="659">
        <f>SUM(N8:N71)</f>
        <v>0</v>
      </c>
      <c r="O76" s="288" t="e">
        <f>O70+O68+O66+O64+O62+O60+O58+O56+O54+O52+O50+O48+O46+O44+O42+O40+O38+O36+O34+O32+#REF!+O30+O28+O26+O24+O22+O20+O18+O16+O14+O12+O10+O8</f>
        <v>#REF!</v>
      </c>
      <c r="P76" s="289" t="e">
        <f>P70+P68+P66+P64+P62+P60+P58+P56+P54+P52+P50+P48+P46+P44+P42+P40+P38+P36+P34+P32+#REF!+P30+P28+P26+P24+P22+P20+P18+P16+P14+P12+P10+P8</f>
        <v>#REF!</v>
      </c>
      <c r="Q76" s="289" t="e">
        <f>Q70+Q68+Q66+Q64+Q62+Q60+Q58+Q56+Q54+Q52+Q50+Q48+Q46+Q44+Q42+Q40+Q38+Q36+Q34+Q32+#REF!+Q30+Q28+Q26+Q24+Q22+Q20+Q18+Q16+Q14+Q12+Q10+Q8</f>
        <v>#REF!</v>
      </c>
      <c r="R76" s="290" t="e">
        <f>R70+R68+R66+R64+R62+R60+R58+R56+R54+R52+R50+R48+R46+R44+R42+R40+R38+R36+R34+R32+#REF!+R30+R28+R26+R24+R22+R20+R18+R16+R14+R12+R10+R8</f>
        <v>#REF!</v>
      </c>
      <c r="T76" s="95"/>
    </row>
    <row r="77" spans="1:18" ht="15.75" thickBot="1">
      <c r="A77" s="82"/>
      <c r="B77" s="83"/>
      <c r="C77" s="83"/>
      <c r="D77" s="83"/>
      <c r="E77" s="84"/>
      <c r="F77" s="99"/>
      <c r="G77" s="660"/>
      <c r="H77" s="661"/>
      <c r="I77" s="662"/>
      <c r="J77" s="883"/>
      <c r="K77" s="662"/>
      <c r="L77" s="663"/>
      <c r="M77" s="664" t="s">
        <v>9</v>
      </c>
      <c r="N77" s="665">
        <f>M76+N76</f>
        <v>2449079.69</v>
      </c>
      <c r="O77" s="251" t="e">
        <f>O76/$R76</f>
        <v>#REF!</v>
      </c>
      <c r="P77" s="252" t="e">
        <f>P76/$R76</f>
        <v>#REF!</v>
      </c>
      <c r="Q77" s="252" t="e">
        <f>Q76/$R76</f>
        <v>#REF!</v>
      </c>
      <c r="R77" s="666" t="e">
        <f>Q77+P77+O77</f>
        <v>#REF!</v>
      </c>
    </row>
    <row r="78" spans="1:18" ht="16.5" thickTop="1">
      <c r="A78" s="91" t="s">
        <v>13</v>
      </c>
      <c r="B78" s="91"/>
      <c r="C78" s="91"/>
      <c r="D78" s="291"/>
      <c r="E78" s="292"/>
      <c r="F78" s="293"/>
      <c r="G78" s="295">
        <f aca="true" t="shared" si="2" ref="G78:L78">G79+G80</f>
        <v>1110251565.11</v>
      </c>
      <c r="H78" s="295">
        <f t="shared" si="2"/>
        <v>1112700644.8</v>
      </c>
      <c r="I78" s="295">
        <f t="shared" si="2"/>
        <v>2449079.69</v>
      </c>
      <c r="J78" s="295">
        <f t="shared" si="2"/>
        <v>0</v>
      </c>
      <c r="K78" s="295">
        <f t="shared" si="2"/>
        <v>0</v>
      </c>
      <c r="L78" s="295">
        <f t="shared" si="2"/>
        <v>2449079.69</v>
      </c>
      <c r="M78" s="294"/>
      <c r="N78" s="294"/>
      <c r="O78" s="667"/>
      <c r="P78" s="668"/>
      <c r="Q78" s="668"/>
      <c r="R78" s="668"/>
    </row>
    <row r="79" spans="4:18" ht="15">
      <c r="D79" s="42" t="s">
        <v>14</v>
      </c>
      <c r="E79" s="266"/>
      <c r="F79" s="267"/>
      <c r="G79" s="297">
        <v>1110251565.11</v>
      </c>
      <c r="H79" s="297">
        <v>1112700644.8</v>
      </c>
      <c r="I79" s="297">
        <v>2449079.69</v>
      </c>
      <c r="J79" s="297">
        <v>0</v>
      </c>
      <c r="K79" s="670">
        <v>0</v>
      </c>
      <c r="L79" s="297">
        <v>2449079.69</v>
      </c>
      <c r="M79" s="95"/>
      <c r="N79" s="95"/>
      <c r="O79" s="669"/>
      <c r="P79" s="669"/>
      <c r="Q79" s="669"/>
      <c r="R79" s="669"/>
    </row>
    <row r="80" spans="4:18" ht="15">
      <c r="D80" s="89" t="s">
        <v>15</v>
      </c>
      <c r="E80" s="266"/>
      <c r="F80" s="298"/>
      <c r="G80" s="297">
        <v>0</v>
      </c>
      <c r="H80" s="297">
        <v>0</v>
      </c>
      <c r="I80" s="297">
        <v>0</v>
      </c>
      <c r="J80" s="297">
        <v>0</v>
      </c>
      <c r="K80" s="670">
        <v>0</v>
      </c>
      <c r="L80" s="297">
        <v>0</v>
      </c>
      <c r="M80" s="95"/>
      <c r="N80" s="95"/>
      <c r="O80" s="669"/>
      <c r="P80" s="669"/>
      <c r="Q80" s="669"/>
      <c r="R80" s="669"/>
    </row>
    <row r="81" spans="1:18" ht="15">
      <c r="A81" s="299" t="s">
        <v>16</v>
      </c>
      <c r="B81" s="299"/>
      <c r="C81" s="299"/>
      <c r="D81" s="300"/>
      <c r="E81" s="301"/>
      <c r="F81" s="302"/>
      <c r="G81" s="304">
        <f aca="true" t="shared" si="3" ref="G81:L81">G76-G78</f>
        <v>0</v>
      </c>
      <c r="H81" s="304">
        <f t="shared" si="3"/>
        <v>0</v>
      </c>
      <c r="I81" s="304">
        <f t="shared" si="3"/>
        <v>0</v>
      </c>
      <c r="J81" s="304">
        <f t="shared" si="3"/>
        <v>0</v>
      </c>
      <c r="K81" s="304">
        <f t="shared" si="3"/>
        <v>0</v>
      </c>
      <c r="L81" s="304">
        <f t="shared" si="3"/>
        <v>0</v>
      </c>
      <c r="M81" s="303"/>
      <c r="N81" s="303"/>
      <c r="O81" s="214"/>
      <c r="P81" s="214"/>
      <c r="Q81" s="214"/>
      <c r="R81" s="296"/>
    </row>
    <row r="82" spans="1:18" ht="12.75">
      <c r="A82" s="190"/>
      <c r="B82" s="190"/>
      <c r="C82" s="190"/>
      <c r="D82" s="190"/>
      <c r="E82" s="190"/>
      <c r="F82" s="305"/>
      <c r="G82" s="306"/>
      <c r="H82" s="306"/>
      <c r="I82" s="186"/>
      <c r="J82" s="186"/>
      <c r="K82" s="186"/>
      <c r="L82" s="186"/>
      <c r="M82" s="979"/>
      <c r="N82" s="186"/>
      <c r="O82" s="296"/>
      <c r="P82" s="296"/>
      <c r="Q82" s="296"/>
      <c r="R82" s="296"/>
    </row>
    <row r="83" spans="1:18" ht="15">
      <c r="A83" s="323" t="s">
        <v>271</v>
      </c>
      <c r="B83" s="89"/>
      <c r="C83" s="89"/>
      <c r="D83" s="89"/>
      <c r="H83" t="s">
        <v>41</v>
      </c>
      <c r="K83" s="186"/>
      <c r="L83" s="186"/>
      <c r="M83" s="186"/>
      <c r="N83" s="186"/>
      <c r="O83" s="296"/>
      <c r="P83" s="296"/>
      <c r="Q83" s="296"/>
      <c r="R83" s="296"/>
    </row>
    <row r="84" spans="1:18" ht="15">
      <c r="A84" s="89"/>
      <c r="B84" s="671" t="s">
        <v>287</v>
      </c>
      <c r="C84" s="3"/>
      <c r="D84" s="3"/>
      <c r="E84"/>
      <c r="F84" s="95"/>
      <c r="H84" s="308">
        <f>M76</f>
        <v>2449079.69</v>
      </c>
      <c r="J84" s="89" t="s">
        <v>120</v>
      </c>
      <c r="M84" s="297"/>
      <c r="N84" s="89"/>
      <c r="O84" s="214"/>
      <c r="P84" s="214"/>
      <c r="Q84" s="214"/>
      <c r="R84" s="296"/>
    </row>
    <row r="85" spans="1:10" ht="15">
      <c r="A85" s="577"/>
      <c r="B85" s="672" t="s">
        <v>288</v>
      </c>
      <c r="C85" s="580">
        <v>0</v>
      </c>
      <c r="D85" s="576"/>
      <c r="E85" s="577"/>
      <c r="F85" s="577"/>
      <c r="G85" s="577"/>
      <c r="H85" s="578">
        <v>0</v>
      </c>
      <c r="I85" s="577"/>
      <c r="J85" s="579" t="s">
        <v>120</v>
      </c>
    </row>
    <row r="86" spans="1:18" ht="15">
      <c r="A86" s="323" t="s">
        <v>121</v>
      </c>
      <c r="B86" s="671" t="s">
        <v>272</v>
      </c>
      <c r="C86" s="309">
        <v>0</v>
      </c>
      <c r="D86" s="44"/>
      <c r="E86"/>
      <c r="F86"/>
      <c r="H86" s="308">
        <f>N76</f>
        <v>0</v>
      </c>
      <c r="I86" s="310"/>
      <c r="J86" s="89" t="s">
        <v>120</v>
      </c>
      <c r="K86" s="310"/>
      <c r="L86" s="310"/>
      <c r="M86" s="310"/>
      <c r="N86" s="310"/>
      <c r="O86" s="310"/>
      <c r="P86" s="310"/>
      <c r="Q86" s="310"/>
      <c r="R86" s="310"/>
    </row>
    <row r="87" spans="1:18" ht="15">
      <c r="A87" s="89" t="s">
        <v>122</v>
      </c>
      <c r="E87" s="43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</row>
    <row r="88" spans="1:19" ht="15.75" thickBot="1">
      <c r="A88" s="89"/>
      <c r="B88" s="89"/>
      <c r="C88" s="309">
        <v>0</v>
      </c>
      <c r="D88" s="44"/>
      <c r="E88" s="43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  <c r="S88" t="s">
        <v>190</v>
      </c>
    </row>
    <row r="89" spans="1:21" ht="16.5" thickBot="1" thickTop="1">
      <c r="A89" s="22"/>
      <c r="B89" s="23"/>
      <c r="C89" s="311">
        <v>0</v>
      </c>
      <c r="D89" s="27"/>
      <c r="E89" s="24"/>
      <c r="F89" s="280"/>
      <c r="G89" s="312"/>
      <c r="H89" s="312" t="s">
        <v>123</v>
      </c>
      <c r="I89" s="312"/>
      <c r="J89" s="312"/>
      <c r="K89" s="674" t="s">
        <v>273</v>
      </c>
      <c r="L89" s="674" t="s">
        <v>52</v>
      </c>
      <c r="M89" s="590" t="s">
        <v>53</v>
      </c>
      <c r="N89" s="591" t="s">
        <v>7</v>
      </c>
      <c r="O89" s="313" t="s">
        <v>54</v>
      </c>
      <c r="P89" s="314" t="s">
        <v>55</v>
      </c>
      <c r="Q89" s="312"/>
      <c r="R89" s="315" t="s">
        <v>124</v>
      </c>
      <c r="S89" s="27" t="s">
        <v>191</v>
      </c>
      <c r="T89" s="27" t="s">
        <v>192</v>
      </c>
      <c r="U89" s="97" t="s">
        <v>7</v>
      </c>
    </row>
    <row r="90" spans="1:21" ht="15.75" thickTop="1">
      <c r="A90" s="41"/>
      <c r="B90" s="42"/>
      <c r="C90" s="316">
        <f>C14+C54+C24</f>
        <v>3</v>
      </c>
      <c r="D90" s="44"/>
      <c r="E90" s="43"/>
      <c r="F90" s="211"/>
      <c r="G90" s="673" t="s">
        <v>64</v>
      </c>
      <c r="H90" s="317">
        <f>COUNTIF(B8:B71,"§ 4351")</f>
        <v>3</v>
      </c>
      <c r="I90" s="318"/>
      <c r="J90" s="318" t="s">
        <v>64</v>
      </c>
      <c r="K90" s="218">
        <f aca="true" t="shared" si="4" ref="K90:R90">K14+K54+K24</f>
        <v>0</v>
      </c>
      <c r="L90" s="218">
        <f>L14+L54+L24</f>
        <v>292639.8700000001</v>
      </c>
      <c r="M90" s="218">
        <f t="shared" si="4"/>
        <v>292639.8700000001</v>
      </c>
      <c r="N90" s="217">
        <f>N14+N54+N24</f>
        <v>0</v>
      </c>
      <c r="O90" s="218">
        <f t="shared" si="4"/>
        <v>0</v>
      </c>
      <c r="P90" s="218">
        <f t="shared" si="4"/>
        <v>0</v>
      </c>
      <c r="Q90" s="218">
        <f t="shared" si="4"/>
        <v>0</v>
      </c>
      <c r="R90" s="219">
        <f t="shared" si="4"/>
        <v>0</v>
      </c>
      <c r="S90" s="592">
        <f>H90-T90-U90</f>
        <v>3</v>
      </c>
      <c r="T90" s="44"/>
      <c r="U90" s="593"/>
    </row>
    <row r="91" spans="1:21" ht="15">
      <c r="A91" s="41"/>
      <c r="B91" s="42"/>
      <c r="C91" s="316">
        <f>C40+C42</f>
        <v>2</v>
      </c>
      <c r="D91" s="44"/>
      <c r="E91" s="43"/>
      <c r="F91" s="211"/>
      <c r="G91" s="673" t="s">
        <v>91</v>
      </c>
      <c r="H91" s="317">
        <f>COUNTIF(B8:B71,"§ 4354")</f>
        <v>2</v>
      </c>
      <c r="I91" s="318"/>
      <c r="J91" s="318" t="s">
        <v>91</v>
      </c>
      <c r="K91" s="218">
        <f>K40+K42</f>
        <v>0</v>
      </c>
      <c r="L91" s="218">
        <f aca="true" t="shared" si="5" ref="L91:R91">L40+L42</f>
        <v>1560.589999999851</v>
      </c>
      <c r="M91" s="218">
        <f>M40+M42</f>
        <v>1560.589999999851</v>
      </c>
      <c r="N91" s="217">
        <f t="shared" si="5"/>
        <v>0</v>
      </c>
      <c r="O91" s="218">
        <f t="shared" si="5"/>
        <v>0</v>
      </c>
      <c r="P91" s="218">
        <f t="shared" si="5"/>
        <v>0</v>
      </c>
      <c r="Q91" s="218">
        <f t="shared" si="5"/>
        <v>0</v>
      </c>
      <c r="R91" s="219">
        <f t="shared" si="5"/>
        <v>0</v>
      </c>
      <c r="S91" s="592">
        <f>H91-T91-U91</f>
        <v>1</v>
      </c>
      <c r="T91" s="44">
        <v>1</v>
      </c>
      <c r="U91" s="593"/>
    </row>
    <row r="92" spans="1:21" ht="15">
      <c r="A92" s="41"/>
      <c r="B92" s="42"/>
      <c r="C92" s="319">
        <f>C70+C68+C66+C64+C62+C60+C58+C56+C52+C50+C48+C44+C38+C36+C34+C30+C26+C22+C20+C18+C16+C12+C10+C8</f>
        <v>24</v>
      </c>
      <c r="D92" s="1152"/>
      <c r="E92" s="1152"/>
      <c r="F92" s="1152"/>
      <c r="G92" s="673" t="s">
        <v>57</v>
      </c>
      <c r="H92" s="317">
        <f>COUNTIF(B8:B71,"§ 4357")</f>
        <v>24</v>
      </c>
      <c r="I92" s="318"/>
      <c r="J92" s="318" t="s">
        <v>57</v>
      </c>
      <c r="K92" s="218">
        <f aca="true" t="shared" si="6" ref="K92:R92">K70+K68+K66+K64+K62+K60+K58+K56+K52+K50+K48+K44+K38+K36+K34+K30+K26+K22+K20+K18+K16+K12+K10+K8</f>
        <v>0</v>
      </c>
      <c r="L92" s="218">
        <f t="shared" si="6"/>
        <v>1783415.3299999963</v>
      </c>
      <c r="M92" s="218">
        <f t="shared" si="6"/>
        <v>1783415.3299999963</v>
      </c>
      <c r="N92" s="217">
        <f t="shared" si="6"/>
        <v>0</v>
      </c>
      <c r="O92" s="218">
        <f t="shared" si="6"/>
        <v>0</v>
      </c>
      <c r="P92" s="218">
        <f t="shared" si="6"/>
        <v>0</v>
      </c>
      <c r="Q92" s="218">
        <f t="shared" si="6"/>
        <v>0</v>
      </c>
      <c r="R92" s="219">
        <f t="shared" si="6"/>
        <v>0</v>
      </c>
      <c r="S92" s="592">
        <f>H92-T92-U92</f>
        <v>23</v>
      </c>
      <c r="T92" s="44">
        <v>1</v>
      </c>
      <c r="U92" s="593"/>
    </row>
    <row r="93" spans="1:21" ht="15">
      <c r="A93" s="41"/>
      <c r="B93" s="42"/>
      <c r="C93" s="42">
        <f>C28+C46</f>
        <v>2</v>
      </c>
      <c r="D93" s="44"/>
      <c r="E93" s="43"/>
      <c r="F93" s="211"/>
      <c r="G93" s="673" t="s">
        <v>78</v>
      </c>
      <c r="H93" s="317">
        <f>COUNTIF(B8:B71,"§ 4356")</f>
        <v>2</v>
      </c>
      <c r="I93" s="318"/>
      <c r="J93" s="318" t="s">
        <v>78</v>
      </c>
      <c r="K93" s="218">
        <f aca="true" t="shared" si="7" ref="K93:R93">K28+K46</f>
        <v>0</v>
      </c>
      <c r="L93" s="218">
        <f t="shared" si="7"/>
        <v>253877.38999999966</v>
      </c>
      <c r="M93" s="218">
        <f t="shared" si="7"/>
        <v>253877.38999999966</v>
      </c>
      <c r="N93" s="217">
        <f t="shared" si="7"/>
        <v>0</v>
      </c>
      <c r="O93" s="218">
        <f t="shared" si="7"/>
        <v>0</v>
      </c>
      <c r="P93" s="218">
        <f t="shared" si="7"/>
        <v>0</v>
      </c>
      <c r="Q93" s="218">
        <f t="shared" si="7"/>
        <v>0</v>
      </c>
      <c r="R93" s="219">
        <f t="shared" si="7"/>
        <v>0</v>
      </c>
      <c r="S93" s="592">
        <f>H93-T93-U93</f>
        <v>2</v>
      </c>
      <c r="T93" s="44"/>
      <c r="U93" s="593"/>
    </row>
    <row r="94" spans="1:21" ht="15">
      <c r="A94" s="41"/>
      <c r="B94" s="42"/>
      <c r="C94" s="42">
        <f>C32</f>
        <v>1</v>
      </c>
      <c r="D94" s="44"/>
      <c r="E94" s="43"/>
      <c r="F94" s="211"/>
      <c r="G94" s="673" t="s">
        <v>83</v>
      </c>
      <c r="H94" s="317">
        <f>COUNTIF(B8:B71,"§ 4372")</f>
        <v>1</v>
      </c>
      <c r="I94" s="218"/>
      <c r="J94" s="218" t="s">
        <v>83</v>
      </c>
      <c r="K94" s="218">
        <f>K32</f>
        <v>0</v>
      </c>
      <c r="L94" s="218">
        <f aca="true" t="shared" si="8" ref="L94:R94">L32</f>
        <v>117586.51000000164</v>
      </c>
      <c r="M94" s="218">
        <f>M32</f>
        <v>117586.51000000164</v>
      </c>
      <c r="N94" s="217">
        <f t="shared" si="8"/>
        <v>0</v>
      </c>
      <c r="O94" s="218">
        <f t="shared" si="8"/>
        <v>0</v>
      </c>
      <c r="P94" s="218">
        <f t="shared" si="8"/>
        <v>0</v>
      </c>
      <c r="Q94" s="218">
        <f t="shared" si="8"/>
        <v>0</v>
      </c>
      <c r="R94" s="219">
        <f t="shared" si="8"/>
        <v>0</v>
      </c>
      <c r="S94" s="592">
        <f>H94-T94-U94</f>
        <v>1</v>
      </c>
      <c r="T94" s="44"/>
      <c r="U94" s="593"/>
    </row>
    <row r="95" spans="1:21" ht="15">
      <c r="A95" s="41"/>
      <c r="B95" s="42"/>
      <c r="C95" s="42"/>
      <c r="D95" s="44"/>
      <c r="E95" s="43"/>
      <c r="F95" s="211"/>
      <c r="G95" s="218"/>
      <c r="H95" s="317"/>
      <c r="I95" s="318"/>
      <c r="J95" s="318"/>
      <c r="K95" s="218"/>
      <c r="L95" s="218"/>
      <c r="M95" s="218"/>
      <c r="N95" s="217"/>
      <c r="O95" s="218"/>
      <c r="P95" s="218"/>
      <c r="Q95" s="218"/>
      <c r="R95" s="219"/>
      <c r="S95" s="592"/>
      <c r="T95" s="44"/>
      <c r="U95" s="593"/>
    </row>
    <row r="96" spans="1:22" ht="15">
      <c r="A96" s="320"/>
      <c r="B96" s="321"/>
      <c r="C96" s="322">
        <f>SUM(C86:C94)</f>
        <v>32</v>
      </c>
      <c r="D96" s="321"/>
      <c r="E96" s="235"/>
      <c r="F96" s="236"/>
      <c r="G96" s="596" t="s">
        <v>18</v>
      </c>
      <c r="H96" s="597">
        <f>SUM(H90:H95)</f>
        <v>32</v>
      </c>
      <c r="I96" s="596"/>
      <c r="J96" s="596"/>
      <c r="K96" s="596">
        <f>SUM(K86:K94)</f>
        <v>0</v>
      </c>
      <c r="L96" s="596">
        <f>SUM(L86:L94)</f>
        <v>2449079.6899999976</v>
      </c>
      <c r="M96" s="596">
        <f aca="true" t="shared" si="9" ref="M96:R96">SUM(M90:M95)</f>
        <v>2449079.6899999976</v>
      </c>
      <c r="N96" s="598">
        <f t="shared" si="9"/>
        <v>0</v>
      </c>
      <c r="O96" s="596">
        <f t="shared" si="9"/>
        <v>0</v>
      </c>
      <c r="P96" s="596">
        <f t="shared" si="9"/>
        <v>0</v>
      </c>
      <c r="Q96" s="596">
        <f t="shared" si="9"/>
        <v>0</v>
      </c>
      <c r="R96" s="599">
        <f t="shared" si="9"/>
        <v>0</v>
      </c>
      <c r="S96" s="600">
        <f>SUM(S90:S95)</f>
        <v>30</v>
      </c>
      <c r="T96" s="600">
        <f>SUM(T90:T95)</f>
        <v>2</v>
      </c>
      <c r="U96" s="601">
        <f>SUM(U90:U95)</f>
        <v>0</v>
      </c>
      <c r="V96" s="341">
        <f>U96+T96+S96</f>
        <v>32</v>
      </c>
    </row>
    <row r="97" spans="1:21" ht="15">
      <c r="A97" s="41"/>
      <c r="B97" s="42"/>
      <c r="C97" s="42"/>
      <c r="D97" s="42"/>
      <c r="E97" s="43"/>
      <c r="F97" s="211"/>
      <c r="G97" s="44"/>
      <c r="H97" s="44"/>
      <c r="I97" s="44"/>
      <c r="J97" s="44"/>
      <c r="K97" s="44"/>
      <c r="L97" s="44"/>
      <c r="M97" s="44"/>
      <c r="N97" s="28"/>
      <c r="O97" s="44"/>
      <c r="P97" s="44"/>
      <c r="Q97" s="44"/>
      <c r="R97" s="675"/>
      <c r="S97" s="90"/>
      <c r="T97" s="90"/>
      <c r="U97" s="676"/>
    </row>
    <row r="98" spans="1:21" ht="15.75" thickBot="1">
      <c r="A98" s="82"/>
      <c r="B98" s="83"/>
      <c r="C98" s="83"/>
      <c r="D98" s="83"/>
      <c r="E98" s="84"/>
      <c r="F98" s="99"/>
      <c r="G98" s="87"/>
      <c r="H98" s="87"/>
      <c r="I98" s="87"/>
      <c r="J98" s="87"/>
      <c r="K98" s="87"/>
      <c r="L98" s="87"/>
      <c r="M98" s="87"/>
      <c r="N98" s="250"/>
      <c r="O98" s="87"/>
      <c r="P98" s="87"/>
      <c r="Q98" s="87"/>
      <c r="R98" s="279"/>
      <c r="S98" s="87"/>
      <c r="T98" s="87"/>
      <c r="U98" s="100"/>
    </row>
    <row r="99" spans="1:4" ht="15.75" thickTop="1">
      <c r="A99" s="89"/>
      <c r="B99" s="89"/>
      <c r="C99" s="89"/>
      <c r="D99" s="89"/>
    </row>
    <row r="100" spans="1:10" ht="15">
      <c r="A100" s="89"/>
      <c r="B100" s="89"/>
      <c r="C100" s="89"/>
      <c r="D100" s="89"/>
      <c r="H100" s="95"/>
      <c r="I100" s="51" t="s">
        <v>279</v>
      </c>
      <c r="J100">
        <f>COUNTIF(M8:M71,"&gt;0")</f>
        <v>30</v>
      </c>
    </row>
    <row r="101" spans="1:10" ht="15">
      <c r="A101" s="89"/>
      <c r="B101" s="89"/>
      <c r="C101" s="89"/>
      <c r="D101" s="89"/>
      <c r="I101" s="51" t="s">
        <v>280</v>
      </c>
      <c r="J101">
        <f>COUNTIF(M8:M71,"&lt;0")</f>
        <v>0</v>
      </c>
    </row>
    <row r="102" spans="1:10" ht="15">
      <c r="A102" s="89"/>
      <c r="B102" s="89"/>
      <c r="C102" s="89"/>
      <c r="D102" s="89"/>
      <c r="I102" s="51" t="s">
        <v>281</v>
      </c>
      <c r="J102">
        <f>COUNTIF(M8:M71,"=0")</f>
        <v>2</v>
      </c>
    </row>
    <row r="103" spans="1:4" ht="15">
      <c r="A103" s="89"/>
      <c r="B103" s="89"/>
      <c r="C103" s="89"/>
      <c r="D103" s="89"/>
    </row>
    <row r="104" spans="1:4" ht="15">
      <c r="A104" s="89"/>
      <c r="B104" s="89"/>
      <c r="C104" s="89"/>
      <c r="D104" s="89"/>
    </row>
    <row r="105" spans="1:4" ht="15">
      <c r="A105" s="89"/>
      <c r="B105" s="89"/>
      <c r="C105" s="89"/>
      <c r="D105" s="89"/>
    </row>
    <row r="106" spans="1:4" ht="15">
      <c r="A106" s="89"/>
      <c r="B106" s="89"/>
      <c r="C106" s="89"/>
      <c r="D106" s="89"/>
    </row>
    <row r="107" spans="1:4" ht="15">
      <c r="A107" s="89"/>
      <c r="B107" s="89"/>
      <c r="C107" s="89"/>
      <c r="D107" s="89"/>
    </row>
    <row r="108" spans="1:4" ht="15">
      <c r="A108" s="89"/>
      <c r="B108" s="89"/>
      <c r="C108" s="89"/>
      <c r="D108" s="89"/>
    </row>
    <row r="109" spans="1:4" ht="15">
      <c r="A109" s="89"/>
      <c r="B109" s="89"/>
      <c r="C109" s="89"/>
      <c r="D109" s="89"/>
    </row>
    <row r="110" spans="1:4" ht="15">
      <c r="A110" s="89"/>
      <c r="B110" s="89"/>
      <c r="C110" s="89"/>
      <c r="D110" s="89"/>
    </row>
    <row r="111" spans="1:4" ht="15">
      <c r="A111" s="89"/>
      <c r="B111" s="89"/>
      <c r="C111" s="89"/>
      <c r="D111" s="89"/>
    </row>
    <row r="112" spans="1:4" ht="15">
      <c r="A112" s="89"/>
      <c r="B112" s="89"/>
      <c r="C112" s="89"/>
      <c r="D112" s="89"/>
    </row>
    <row r="113" spans="1:4" ht="15">
      <c r="A113" s="89"/>
      <c r="B113" s="89"/>
      <c r="C113" s="89"/>
      <c r="D113" s="89"/>
    </row>
    <row r="114" spans="1:4" ht="15">
      <c r="A114" s="89"/>
      <c r="B114" s="89"/>
      <c r="C114" s="89"/>
      <c r="D114" s="89"/>
    </row>
    <row r="115" spans="1:4" ht="15">
      <c r="A115" s="89"/>
      <c r="B115" s="89"/>
      <c r="C115" s="89"/>
      <c r="D115" s="89"/>
    </row>
    <row r="116" spans="1:4" ht="15">
      <c r="A116" s="89"/>
      <c r="B116" s="89"/>
      <c r="C116" s="89"/>
      <c r="D116" s="89"/>
    </row>
    <row r="117" spans="1:4" ht="15">
      <c r="A117" s="89"/>
      <c r="B117" s="89"/>
      <c r="C117" s="89"/>
      <c r="D117" s="89"/>
    </row>
    <row r="118" spans="1:4" ht="15">
      <c r="A118" s="89"/>
      <c r="B118" s="89"/>
      <c r="C118" s="89"/>
      <c r="D118" s="89"/>
    </row>
    <row r="119" spans="1:4" ht="15">
      <c r="A119" s="89"/>
      <c r="B119" s="89"/>
      <c r="C119" s="89"/>
      <c r="D119" s="89"/>
    </row>
    <row r="120" spans="1:4" ht="15">
      <c r="A120" s="89"/>
      <c r="B120" s="89"/>
      <c r="C120" s="89"/>
      <c r="D120" s="89"/>
    </row>
    <row r="121" spans="1:4" ht="15">
      <c r="A121" s="89"/>
      <c r="B121" s="89"/>
      <c r="C121" s="89"/>
      <c r="D121" s="89"/>
    </row>
    <row r="122" spans="1:4" ht="15">
      <c r="A122" s="89"/>
      <c r="B122" s="89"/>
      <c r="C122" s="89"/>
      <c r="D122" s="89"/>
    </row>
    <row r="123" spans="1:4" ht="15">
      <c r="A123" s="89"/>
      <c r="B123" s="89"/>
      <c r="C123" s="89"/>
      <c r="D123" s="89"/>
    </row>
    <row r="124" spans="1:4" ht="15">
      <c r="A124" s="89"/>
      <c r="B124" s="89"/>
      <c r="C124" s="89"/>
      <c r="D124" s="89"/>
    </row>
    <row r="125" spans="1:4" ht="15">
      <c r="A125" s="89"/>
      <c r="B125" s="89"/>
      <c r="C125" s="89"/>
      <c r="D125" s="89"/>
    </row>
    <row r="126" spans="1:4" ht="15">
      <c r="A126" s="89"/>
      <c r="B126" s="89"/>
      <c r="C126" s="89"/>
      <c r="D126" s="89"/>
    </row>
    <row r="127" spans="1:4" ht="15">
      <c r="A127" s="89"/>
      <c r="B127" s="89"/>
      <c r="C127" s="89"/>
      <c r="D127" s="89"/>
    </row>
    <row r="128" spans="1:4" ht="15">
      <c r="A128" s="89"/>
      <c r="B128" s="89"/>
      <c r="C128" s="89"/>
      <c r="D128" s="89"/>
    </row>
    <row r="129" spans="1:4" ht="15">
      <c r="A129" s="89"/>
      <c r="B129" s="89"/>
      <c r="C129" s="89"/>
      <c r="D129" s="89"/>
    </row>
    <row r="130" spans="1:4" ht="15">
      <c r="A130" s="89"/>
      <c r="B130" s="89"/>
      <c r="C130" s="89"/>
      <c r="D130" s="89"/>
    </row>
    <row r="131" spans="1:4" ht="15">
      <c r="A131" s="89"/>
      <c r="B131" s="89"/>
      <c r="C131" s="89"/>
      <c r="D131" s="89"/>
    </row>
    <row r="132" spans="1:4" ht="15">
      <c r="A132" s="89"/>
      <c r="B132" s="89"/>
      <c r="C132" s="89"/>
      <c r="D132" s="89"/>
    </row>
    <row r="133" spans="1:4" ht="15">
      <c r="A133" s="89"/>
      <c r="B133" s="89"/>
      <c r="C133" s="89"/>
      <c r="D133" s="89"/>
    </row>
    <row r="134" spans="1:4" ht="15">
      <c r="A134" s="89"/>
      <c r="B134" s="89"/>
      <c r="C134" s="89"/>
      <c r="D134" s="89"/>
    </row>
    <row r="135" spans="1:4" ht="15">
      <c r="A135" s="89"/>
      <c r="B135" s="89"/>
      <c r="C135" s="89"/>
      <c r="D135" s="89"/>
    </row>
    <row r="136" spans="1:4" ht="15">
      <c r="A136" s="89"/>
      <c r="B136" s="89"/>
      <c r="C136" s="89"/>
      <c r="D136" s="89"/>
    </row>
    <row r="137" spans="1:4" ht="15">
      <c r="A137" s="89"/>
      <c r="B137" s="89"/>
      <c r="C137" s="89"/>
      <c r="D137" s="89"/>
    </row>
    <row r="138" spans="1:4" ht="15">
      <c r="A138" s="89"/>
      <c r="B138" s="89"/>
      <c r="C138" s="89"/>
      <c r="D138" s="89"/>
    </row>
    <row r="139" spans="1:4" ht="15">
      <c r="A139" s="89"/>
      <c r="B139" s="89"/>
      <c r="C139" s="89"/>
      <c r="D139" s="89"/>
    </row>
    <row r="140" spans="1:4" ht="15">
      <c r="A140" s="89"/>
      <c r="B140" s="89"/>
      <c r="C140" s="89"/>
      <c r="D140" s="89"/>
    </row>
    <row r="141" spans="1:4" ht="15">
      <c r="A141" s="89"/>
      <c r="B141" s="89"/>
      <c r="C141" s="89"/>
      <c r="D141" s="89"/>
    </row>
    <row r="142" spans="1:4" ht="15">
      <c r="A142" s="89"/>
      <c r="B142" s="89"/>
      <c r="C142" s="89"/>
      <c r="D142" s="89"/>
    </row>
    <row r="143" spans="1:4" ht="15">
      <c r="A143" s="89"/>
      <c r="B143" s="89"/>
      <c r="C143" s="89"/>
      <c r="D143" s="89"/>
    </row>
    <row r="144" spans="1:4" ht="15">
      <c r="A144" s="89"/>
      <c r="B144" s="89"/>
      <c r="C144" s="89"/>
      <c r="D144" s="89"/>
    </row>
    <row r="145" spans="1:4" ht="15">
      <c r="A145" s="89"/>
      <c r="B145" s="89"/>
      <c r="C145" s="89"/>
      <c r="D145" s="89"/>
    </row>
    <row r="146" spans="1:4" ht="15">
      <c r="A146" s="89"/>
      <c r="B146" s="89"/>
      <c r="C146" s="89"/>
      <c r="D146" s="89"/>
    </row>
    <row r="147" spans="1:4" ht="15">
      <c r="A147" s="89"/>
      <c r="B147" s="89"/>
      <c r="C147" s="89"/>
      <c r="D147" s="89"/>
    </row>
    <row r="148" spans="1:4" ht="15">
      <c r="A148" s="89"/>
      <c r="B148" s="89"/>
      <c r="C148" s="89"/>
      <c r="D148" s="89"/>
    </row>
    <row r="149" spans="1:4" ht="15">
      <c r="A149" s="89"/>
      <c r="B149" s="89"/>
      <c r="C149" s="89"/>
      <c r="D149" s="89"/>
    </row>
    <row r="150" spans="1:4" ht="15">
      <c r="A150" s="89"/>
      <c r="B150" s="89"/>
      <c r="C150" s="89"/>
      <c r="D150" s="89"/>
    </row>
    <row r="151" spans="1:4" ht="15">
      <c r="A151" s="89"/>
      <c r="B151" s="89"/>
      <c r="C151" s="89"/>
      <c r="D151" s="89"/>
    </row>
    <row r="152" spans="1:4" ht="15">
      <c r="A152" s="89"/>
      <c r="B152" s="89"/>
      <c r="C152" s="89"/>
      <c r="D152" s="89"/>
    </row>
    <row r="153" spans="1:4" ht="15">
      <c r="A153" s="89"/>
      <c r="B153" s="89"/>
      <c r="C153" s="89"/>
      <c r="D153" s="89"/>
    </row>
    <row r="154" spans="1:4" ht="15">
      <c r="A154" s="89"/>
      <c r="B154" s="89"/>
      <c r="C154" s="89"/>
      <c r="D154" s="89"/>
    </row>
    <row r="155" spans="1:4" ht="15">
      <c r="A155" s="89"/>
      <c r="B155" s="89"/>
      <c r="C155" s="89"/>
      <c r="D155" s="89"/>
    </row>
    <row r="156" spans="1:4" ht="15">
      <c r="A156" s="89"/>
      <c r="B156" s="89"/>
      <c r="C156" s="89"/>
      <c r="D156" s="89"/>
    </row>
    <row r="157" spans="1:4" ht="15">
      <c r="A157" s="89"/>
      <c r="B157" s="89"/>
      <c r="C157" s="89"/>
      <c r="D157" s="89"/>
    </row>
    <row r="158" spans="1:4" ht="15">
      <c r="A158" s="89"/>
      <c r="B158" s="89"/>
      <c r="C158" s="89"/>
      <c r="D158" s="89"/>
    </row>
    <row r="159" spans="1:4" ht="15">
      <c r="A159" s="89"/>
      <c r="B159" s="89"/>
      <c r="C159" s="89"/>
      <c r="D159" s="89"/>
    </row>
    <row r="160" spans="1:4" ht="15">
      <c r="A160" s="89"/>
      <c r="B160" s="89"/>
      <c r="C160" s="89"/>
      <c r="D160" s="89"/>
    </row>
    <row r="161" spans="1:4" ht="15">
      <c r="A161" s="89"/>
      <c r="B161" s="89"/>
      <c r="C161" s="89"/>
      <c r="D161" s="89"/>
    </row>
    <row r="162" spans="1:4" ht="15">
      <c r="A162" s="89"/>
      <c r="B162" s="89"/>
      <c r="C162" s="89"/>
      <c r="D162" s="89"/>
    </row>
    <row r="163" spans="1:4" ht="15">
      <c r="A163" s="89"/>
      <c r="B163" s="89"/>
      <c r="C163" s="89"/>
      <c r="D163" s="89"/>
    </row>
    <row r="164" spans="1:4" ht="15">
      <c r="A164" s="89"/>
      <c r="B164" s="89"/>
      <c r="C164" s="89"/>
      <c r="D164" s="89"/>
    </row>
    <row r="165" spans="1:4" ht="15">
      <c r="A165" s="89"/>
      <c r="B165" s="89"/>
      <c r="C165" s="89"/>
      <c r="D165" s="89"/>
    </row>
    <row r="166" spans="1:4" ht="15">
      <c r="A166" s="89"/>
      <c r="B166" s="89"/>
      <c r="C166" s="89"/>
      <c r="D166" s="89"/>
    </row>
    <row r="167" spans="1:4" ht="15">
      <c r="A167" s="89"/>
      <c r="B167" s="89"/>
      <c r="C167" s="89"/>
      <c r="D167" s="89"/>
    </row>
    <row r="168" spans="1:4" ht="15">
      <c r="A168" s="89"/>
      <c r="B168" s="89"/>
      <c r="C168" s="89"/>
      <c r="D168" s="89"/>
    </row>
    <row r="169" spans="1:4" ht="15">
      <c r="A169" s="89"/>
      <c r="B169" s="89"/>
      <c r="C169" s="89"/>
      <c r="D169" s="89"/>
    </row>
    <row r="170" spans="1:4" ht="15">
      <c r="A170" s="89"/>
      <c r="B170" s="89"/>
      <c r="C170" s="89"/>
      <c r="D170" s="89"/>
    </row>
    <row r="171" spans="1:4" ht="15">
      <c r="A171" s="89"/>
      <c r="B171" s="89"/>
      <c r="C171" s="89"/>
      <c r="D171" s="89"/>
    </row>
    <row r="172" spans="1:4" ht="15">
      <c r="A172" s="89"/>
      <c r="B172" s="89"/>
      <c r="C172" s="89"/>
      <c r="D172" s="89"/>
    </row>
    <row r="173" spans="1:4" ht="15">
      <c r="A173" s="89"/>
      <c r="B173" s="89"/>
      <c r="C173" s="89"/>
      <c r="D173" s="89"/>
    </row>
    <row r="174" spans="1:4" ht="15">
      <c r="A174" s="89"/>
      <c r="B174" s="89"/>
      <c r="C174" s="89"/>
      <c r="D174" s="89"/>
    </row>
    <row r="175" spans="1:4" ht="15">
      <c r="A175" s="89"/>
      <c r="B175" s="89"/>
      <c r="C175" s="89"/>
      <c r="D175" s="89"/>
    </row>
    <row r="176" spans="1:4" ht="15">
      <c r="A176" s="89"/>
      <c r="B176" s="89"/>
      <c r="C176" s="89"/>
      <c r="D176" s="89"/>
    </row>
    <row r="177" spans="1:4" ht="15">
      <c r="A177" s="89"/>
      <c r="B177" s="89"/>
      <c r="C177" s="89"/>
      <c r="D177" s="89"/>
    </row>
    <row r="178" spans="1:4" ht="15">
      <c r="A178" s="89"/>
      <c r="B178" s="89"/>
      <c r="C178" s="89"/>
      <c r="D178" s="89"/>
    </row>
    <row r="179" spans="1:4" ht="15">
      <c r="A179" s="89"/>
      <c r="B179" s="89"/>
      <c r="C179" s="89"/>
      <c r="D179" s="89"/>
    </row>
    <row r="180" spans="1:4" ht="15">
      <c r="A180" s="89"/>
      <c r="B180" s="89"/>
      <c r="C180" s="89"/>
      <c r="D180" s="89"/>
    </row>
    <row r="181" spans="1:4" ht="15">
      <c r="A181" s="89"/>
      <c r="B181" s="89"/>
      <c r="C181" s="89"/>
      <c r="D181" s="89"/>
    </row>
    <row r="182" spans="1:4" ht="15">
      <c r="A182" s="89"/>
      <c r="B182" s="89"/>
      <c r="C182" s="89"/>
      <c r="D182" s="89"/>
    </row>
    <row r="183" spans="1:4" ht="15">
      <c r="A183" s="89"/>
      <c r="B183" s="89"/>
      <c r="C183" s="89"/>
      <c r="D183" s="89"/>
    </row>
    <row r="184" spans="1:4" ht="15">
      <c r="A184" s="89"/>
      <c r="B184" s="89"/>
      <c r="C184" s="89"/>
      <c r="D184" s="89"/>
    </row>
    <row r="185" spans="1:4" ht="15">
      <c r="A185" s="89"/>
      <c r="B185" s="89"/>
      <c r="C185" s="89"/>
      <c r="D185" s="89"/>
    </row>
    <row r="186" spans="1:4" ht="15">
      <c r="A186" s="89"/>
      <c r="B186" s="89"/>
      <c r="C186" s="89"/>
      <c r="D186" s="89"/>
    </row>
    <row r="187" spans="1:4" ht="15">
      <c r="A187" s="89"/>
      <c r="B187" s="89"/>
      <c r="C187" s="89"/>
      <c r="D187" s="89"/>
    </row>
    <row r="188" spans="1:4" ht="15">
      <c r="A188" s="89"/>
      <c r="B188" s="89"/>
      <c r="C188" s="89"/>
      <c r="D188" s="89"/>
    </row>
    <row r="189" spans="1:4" ht="15">
      <c r="A189" s="89"/>
      <c r="B189" s="89"/>
      <c r="C189" s="89"/>
      <c r="D189" s="89"/>
    </row>
    <row r="190" spans="1:4" ht="15">
      <c r="A190" s="89"/>
      <c r="B190" s="89"/>
      <c r="C190" s="89"/>
      <c r="D190" s="89"/>
    </row>
    <row r="191" spans="1:4" ht="15">
      <c r="A191" s="89"/>
      <c r="B191" s="89"/>
      <c r="C191" s="89"/>
      <c r="D191" s="89"/>
    </row>
    <row r="192" spans="1:4" ht="15">
      <c r="A192" s="89"/>
      <c r="B192" s="89"/>
      <c r="C192" s="89"/>
      <c r="D192" s="89"/>
    </row>
    <row r="193" spans="1:4" ht="15">
      <c r="A193" s="89"/>
      <c r="B193" s="89"/>
      <c r="C193" s="89"/>
      <c r="D193" s="89"/>
    </row>
    <row r="194" spans="1:4" ht="15">
      <c r="A194" s="89"/>
      <c r="B194" s="89"/>
      <c r="C194" s="89"/>
      <c r="D194" s="89"/>
    </row>
    <row r="195" spans="1:4" ht="15">
      <c r="A195" s="89"/>
      <c r="B195" s="89"/>
      <c r="C195" s="89"/>
      <c r="D195" s="89"/>
    </row>
    <row r="196" spans="1:4" ht="15">
      <c r="A196" s="89"/>
      <c r="B196" s="89"/>
      <c r="C196" s="89"/>
      <c r="D196" s="89"/>
    </row>
    <row r="197" spans="1:4" ht="15">
      <c r="A197" s="89"/>
      <c r="B197" s="89"/>
      <c r="C197" s="89"/>
      <c r="D197" s="89"/>
    </row>
    <row r="198" spans="1:4" ht="15">
      <c r="A198" s="89"/>
      <c r="B198" s="89"/>
      <c r="C198" s="89"/>
      <c r="D198" s="89"/>
    </row>
    <row r="199" spans="1:4" ht="15">
      <c r="A199" s="89"/>
      <c r="B199" s="89"/>
      <c r="C199" s="89"/>
      <c r="D199" s="89"/>
    </row>
    <row r="200" spans="1:4" ht="15">
      <c r="A200" s="89"/>
      <c r="B200" s="89"/>
      <c r="C200" s="89"/>
      <c r="D200" s="89"/>
    </row>
    <row r="201" spans="1:4" ht="15">
      <c r="A201" s="89"/>
      <c r="B201" s="89"/>
      <c r="C201" s="89"/>
      <c r="D201" s="89"/>
    </row>
    <row r="202" spans="1:4" ht="15">
      <c r="A202" s="89"/>
      <c r="B202" s="89"/>
      <c r="C202" s="89"/>
      <c r="D202" s="89"/>
    </row>
    <row r="203" spans="1:4" ht="15">
      <c r="A203" s="89"/>
      <c r="B203" s="89"/>
      <c r="C203" s="89"/>
      <c r="D203" s="89"/>
    </row>
    <row r="204" spans="1:4" ht="15">
      <c r="A204" s="89"/>
      <c r="B204" s="89"/>
      <c r="C204" s="89"/>
      <c r="D204" s="89"/>
    </row>
    <row r="205" spans="1:4" ht="15">
      <c r="A205" s="89"/>
      <c r="B205" s="89"/>
      <c r="C205" s="89"/>
      <c r="D205" s="89"/>
    </row>
    <row r="206" spans="1:4" ht="15">
      <c r="A206" s="89"/>
      <c r="B206" s="89"/>
      <c r="C206" s="89"/>
      <c r="D206" s="89"/>
    </row>
    <row r="207" spans="1:4" ht="15">
      <c r="A207" s="89"/>
      <c r="B207" s="89"/>
      <c r="C207" s="89"/>
      <c r="D207" s="89"/>
    </row>
    <row r="208" spans="1:4" ht="15">
      <c r="A208" s="89"/>
      <c r="B208" s="89"/>
      <c r="C208" s="89"/>
      <c r="D208" s="89"/>
    </row>
    <row r="209" spans="1:4" ht="15">
      <c r="A209" s="89"/>
      <c r="B209" s="89"/>
      <c r="C209" s="89"/>
      <c r="D209" s="89"/>
    </row>
    <row r="210" spans="1:4" ht="15">
      <c r="A210" s="89"/>
      <c r="B210" s="89"/>
      <c r="C210" s="89"/>
      <c r="D210" s="89"/>
    </row>
    <row r="211" spans="1:4" ht="15">
      <c r="A211" s="89"/>
      <c r="B211" s="89"/>
      <c r="C211" s="89"/>
      <c r="D211" s="89"/>
    </row>
    <row r="212" spans="1:4" ht="15">
      <c r="A212" s="89"/>
      <c r="B212" s="89"/>
      <c r="C212" s="89"/>
      <c r="D212" s="89"/>
    </row>
    <row r="213" spans="1:4" ht="15">
      <c r="A213" s="89"/>
      <c r="B213" s="89"/>
      <c r="C213" s="89"/>
      <c r="D213" s="89"/>
    </row>
    <row r="214" spans="1:4" ht="15">
      <c r="A214" s="89"/>
      <c r="B214" s="89"/>
      <c r="C214" s="89"/>
      <c r="D214" s="89"/>
    </row>
    <row r="215" spans="1:4" ht="15">
      <c r="A215" s="89"/>
      <c r="B215" s="89"/>
      <c r="C215" s="89"/>
      <c r="D215" s="89"/>
    </row>
    <row r="216" spans="1:4" ht="15">
      <c r="A216" s="89"/>
      <c r="B216" s="89"/>
      <c r="C216" s="89"/>
      <c r="D216" s="89"/>
    </row>
    <row r="217" spans="1:4" ht="15">
      <c r="A217" s="89"/>
      <c r="B217" s="89"/>
      <c r="C217" s="89"/>
      <c r="D217" s="89"/>
    </row>
    <row r="218" spans="1:4" ht="15">
      <c r="A218" s="89"/>
      <c r="B218" s="89"/>
      <c r="C218" s="89"/>
      <c r="D218" s="89"/>
    </row>
    <row r="219" spans="1:4" ht="15">
      <c r="A219" s="89"/>
      <c r="B219" s="89"/>
      <c r="C219" s="89"/>
      <c r="D219" s="89"/>
    </row>
    <row r="220" spans="1:4" ht="15">
      <c r="A220" s="89"/>
      <c r="B220" s="89"/>
      <c r="C220" s="89"/>
      <c r="D220" s="89"/>
    </row>
    <row r="221" spans="1:4" ht="15">
      <c r="A221" s="89"/>
      <c r="B221" s="89"/>
      <c r="C221" s="89"/>
      <c r="D221" s="89"/>
    </row>
    <row r="222" spans="1:4" ht="15">
      <c r="A222" s="89"/>
      <c r="B222" s="89"/>
      <c r="C222" s="89"/>
      <c r="D222" s="89"/>
    </row>
    <row r="223" spans="1:4" ht="15">
      <c r="A223" s="89"/>
      <c r="B223" s="89"/>
      <c r="C223" s="89"/>
      <c r="D223" s="89"/>
    </row>
    <row r="224" spans="1:4" ht="15">
      <c r="A224" s="89"/>
      <c r="B224" s="89"/>
      <c r="C224" s="89"/>
      <c r="D224" s="89"/>
    </row>
    <row r="225" spans="1:4" ht="15">
      <c r="A225" s="89"/>
      <c r="B225" s="89"/>
      <c r="C225" s="89"/>
      <c r="D225" s="89"/>
    </row>
    <row r="226" spans="1:4" ht="15">
      <c r="A226" s="89"/>
      <c r="B226" s="89"/>
      <c r="C226" s="89"/>
      <c r="D226" s="89"/>
    </row>
    <row r="227" spans="1:4" ht="15">
      <c r="A227" s="89"/>
      <c r="B227" s="89"/>
      <c r="C227" s="89"/>
      <c r="D227" s="89"/>
    </row>
    <row r="228" spans="1:4" ht="15">
      <c r="A228" s="89"/>
      <c r="B228" s="89"/>
      <c r="C228" s="89"/>
      <c r="D228" s="89"/>
    </row>
    <row r="229" spans="1:4" ht="15">
      <c r="A229" s="89"/>
      <c r="B229" s="89"/>
      <c r="C229" s="89"/>
      <c r="D229" s="89"/>
    </row>
    <row r="230" spans="1:4" ht="15">
      <c r="A230" s="89"/>
      <c r="B230" s="89"/>
      <c r="C230" s="89"/>
      <c r="D230" s="89"/>
    </row>
    <row r="231" spans="1:4" ht="15">
      <c r="A231" s="89"/>
      <c r="B231" s="89"/>
      <c r="C231" s="89"/>
      <c r="D231" s="89"/>
    </row>
    <row r="232" spans="1:4" ht="15">
      <c r="A232" s="89"/>
      <c r="B232" s="89"/>
      <c r="C232" s="89"/>
      <c r="D232" s="89"/>
    </row>
    <row r="233" spans="1:4" ht="15">
      <c r="A233" s="89"/>
      <c r="B233" s="89"/>
      <c r="C233" s="89"/>
      <c r="D233" s="89"/>
    </row>
    <row r="234" spans="1:4" ht="15">
      <c r="A234" s="89"/>
      <c r="B234" s="89"/>
      <c r="C234" s="89"/>
      <c r="D234" s="89"/>
    </row>
    <row r="235" spans="1:4" ht="15">
      <c r="A235" s="89"/>
      <c r="B235" s="89"/>
      <c r="C235" s="89"/>
      <c r="D235" s="89"/>
    </row>
    <row r="236" spans="1:4" ht="15">
      <c r="A236" s="89"/>
      <c r="B236" s="89"/>
      <c r="C236" s="89"/>
      <c r="D236" s="89"/>
    </row>
    <row r="237" spans="1:4" ht="15">
      <c r="A237" s="89"/>
      <c r="B237" s="89"/>
      <c r="C237" s="89"/>
      <c r="D237" s="89"/>
    </row>
    <row r="238" spans="1:4" ht="15">
      <c r="A238" s="89"/>
      <c r="B238" s="89"/>
      <c r="C238" s="89"/>
      <c r="D238" s="89"/>
    </row>
    <row r="239" spans="1:4" ht="15">
      <c r="A239" s="89"/>
      <c r="B239" s="89"/>
      <c r="C239" s="89"/>
      <c r="D239" s="89"/>
    </row>
    <row r="240" spans="1:4" ht="15">
      <c r="A240" s="89"/>
      <c r="B240" s="89"/>
      <c r="C240" s="89"/>
      <c r="D240" s="89"/>
    </row>
    <row r="241" spans="1:4" ht="15">
      <c r="A241" s="89"/>
      <c r="B241" s="89"/>
      <c r="C241" s="89"/>
      <c r="D241" s="89"/>
    </row>
    <row r="242" spans="1:4" ht="15">
      <c r="A242" s="89"/>
      <c r="B242" s="89"/>
      <c r="C242" s="89"/>
      <c r="D242" s="89"/>
    </row>
    <row r="243" spans="1:4" ht="15">
      <c r="A243" s="89"/>
      <c r="B243" s="89"/>
      <c r="C243" s="89"/>
      <c r="D243" s="89"/>
    </row>
    <row r="244" spans="1:4" ht="15">
      <c r="A244" s="89"/>
      <c r="B244" s="89"/>
      <c r="C244" s="89"/>
      <c r="D244" s="89"/>
    </row>
    <row r="245" spans="1:4" ht="15">
      <c r="A245" s="89"/>
      <c r="B245" s="89"/>
      <c r="C245" s="89"/>
      <c r="D245" s="89"/>
    </row>
    <row r="246" spans="1:4" ht="15">
      <c r="A246" s="89"/>
      <c r="B246" s="89"/>
      <c r="C246" s="89"/>
      <c r="D246" s="89"/>
    </row>
    <row r="247" spans="1:4" ht="15">
      <c r="A247" s="89"/>
      <c r="B247" s="89"/>
      <c r="C247" s="89"/>
      <c r="D247" s="89"/>
    </row>
    <row r="248" spans="1:4" ht="15">
      <c r="A248" s="89"/>
      <c r="B248" s="89"/>
      <c r="C248" s="89"/>
      <c r="D248" s="89"/>
    </row>
    <row r="249" spans="1:4" ht="15">
      <c r="A249" s="89"/>
      <c r="B249" s="89"/>
      <c r="C249" s="89"/>
      <c r="D249" s="89"/>
    </row>
    <row r="250" spans="1:4" ht="15">
      <c r="A250" s="89"/>
      <c r="B250" s="89"/>
      <c r="C250" s="89"/>
      <c r="D250" s="89"/>
    </row>
    <row r="251" spans="1:4" ht="15">
      <c r="A251" s="89"/>
      <c r="B251" s="89"/>
      <c r="C251" s="89"/>
      <c r="D251" s="89"/>
    </row>
    <row r="252" spans="1:4" ht="15">
      <c r="A252" s="89"/>
      <c r="B252" s="89"/>
      <c r="C252" s="89"/>
      <c r="D252" s="89"/>
    </row>
    <row r="253" spans="1:4" ht="15">
      <c r="A253" s="89"/>
      <c r="B253" s="89"/>
      <c r="C253" s="89"/>
      <c r="D253" s="89"/>
    </row>
    <row r="254" spans="1:4" ht="15">
      <c r="A254" s="89"/>
      <c r="B254" s="89"/>
      <c r="C254" s="89"/>
      <c r="D254" s="89"/>
    </row>
    <row r="255" spans="1:4" ht="15">
      <c r="A255" s="89"/>
      <c r="B255" s="89"/>
      <c r="C255" s="89"/>
      <c r="D255" s="89"/>
    </row>
    <row r="256" spans="1:4" ht="15">
      <c r="A256" s="89"/>
      <c r="B256" s="89"/>
      <c r="C256" s="89"/>
      <c r="D256" s="89"/>
    </row>
    <row r="257" spans="1:4" ht="15">
      <c r="A257" s="89"/>
      <c r="B257" s="89"/>
      <c r="C257" s="89"/>
      <c r="D257" s="89"/>
    </row>
    <row r="258" spans="1:4" ht="15">
      <c r="A258" s="89"/>
      <c r="B258" s="89"/>
      <c r="C258" s="89"/>
      <c r="D258" s="89"/>
    </row>
    <row r="259" spans="1:4" ht="15">
      <c r="A259" s="89"/>
      <c r="B259" s="89"/>
      <c r="C259" s="89"/>
      <c r="D259" s="89"/>
    </row>
    <row r="260" spans="1:4" ht="15">
      <c r="A260" s="89"/>
      <c r="B260" s="89"/>
      <c r="C260" s="89"/>
      <c r="D260" s="89"/>
    </row>
    <row r="261" spans="1:4" ht="15">
      <c r="A261" s="89"/>
      <c r="B261" s="89"/>
      <c r="C261" s="89"/>
      <c r="D261" s="89"/>
    </row>
    <row r="262" spans="1:4" ht="15">
      <c r="A262" s="89"/>
      <c r="B262" s="89"/>
      <c r="C262" s="89"/>
      <c r="D262" s="89"/>
    </row>
    <row r="263" spans="1:4" ht="15">
      <c r="A263" s="89"/>
      <c r="B263" s="89"/>
      <c r="C263" s="89"/>
      <c r="D263" s="89"/>
    </row>
    <row r="264" spans="1:4" ht="15">
      <c r="A264" s="89"/>
      <c r="B264" s="89"/>
      <c r="C264" s="89"/>
      <c r="D264" s="89"/>
    </row>
    <row r="265" spans="1:4" ht="15">
      <c r="A265" s="89"/>
      <c r="B265" s="89"/>
      <c r="C265" s="89"/>
      <c r="D265" s="89"/>
    </row>
    <row r="266" spans="1:4" ht="15">
      <c r="A266" s="89"/>
      <c r="B266" s="89"/>
      <c r="C266" s="89"/>
      <c r="D266" s="89"/>
    </row>
    <row r="267" spans="1:4" ht="15">
      <c r="A267" s="89"/>
      <c r="B267" s="89"/>
      <c r="C267" s="89"/>
      <c r="D267" s="89"/>
    </row>
    <row r="268" spans="1:4" ht="15">
      <c r="A268" s="89"/>
      <c r="B268" s="89"/>
      <c r="C268" s="89"/>
      <c r="D268" s="89"/>
    </row>
    <row r="269" spans="1:4" ht="15">
      <c r="A269" s="89"/>
      <c r="B269" s="89"/>
      <c r="C269" s="89"/>
      <c r="D269" s="89"/>
    </row>
    <row r="270" spans="1:4" ht="15">
      <c r="A270" s="89"/>
      <c r="B270" s="89"/>
      <c r="C270" s="89"/>
      <c r="D270" s="89"/>
    </row>
    <row r="271" spans="1:4" ht="15">
      <c r="A271" s="89"/>
      <c r="B271" s="89"/>
      <c r="C271" s="89"/>
      <c r="D271" s="89"/>
    </row>
    <row r="272" spans="1:4" ht="15">
      <c r="A272" s="89"/>
      <c r="B272" s="89"/>
      <c r="C272" s="89"/>
      <c r="D272" s="89"/>
    </row>
    <row r="273" spans="1:4" ht="15">
      <c r="A273" s="89"/>
      <c r="B273" s="89"/>
      <c r="C273" s="89"/>
      <c r="D273" s="89"/>
    </row>
    <row r="274" spans="1:4" ht="15">
      <c r="A274" s="89"/>
      <c r="B274" s="89"/>
      <c r="C274" s="89"/>
      <c r="D274" s="89"/>
    </row>
    <row r="275" spans="1:4" ht="15">
      <c r="A275" s="89"/>
      <c r="B275" s="89"/>
      <c r="C275" s="89"/>
      <c r="D275" s="89"/>
    </row>
    <row r="276" spans="1:4" ht="15">
      <c r="A276" s="89"/>
      <c r="B276" s="89"/>
      <c r="C276" s="89"/>
      <c r="D276" s="89"/>
    </row>
    <row r="277" spans="1:4" ht="15">
      <c r="A277" s="89"/>
      <c r="B277" s="89"/>
      <c r="C277" s="89"/>
      <c r="D277" s="89"/>
    </row>
    <row r="278" spans="1:4" ht="15">
      <c r="A278" s="89"/>
      <c r="B278" s="89"/>
      <c r="C278" s="89"/>
      <c r="D278" s="89"/>
    </row>
    <row r="279" spans="1:4" ht="15">
      <c r="A279" s="89"/>
      <c r="B279" s="89"/>
      <c r="C279" s="89"/>
      <c r="D279" s="89"/>
    </row>
    <row r="280" spans="1:4" ht="15">
      <c r="A280" s="89"/>
      <c r="B280" s="89"/>
      <c r="C280" s="89"/>
      <c r="D280" s="89"/>
    </row>
    <row r="281" spans="1:4" ht="15">
      <c r="A281" s="89"/>
      <c r="B281" s="89"/>
      <c r="C281" s="89"/>
      <c r="D281" s="89"/>
    </row>
    <row r="282" spans="1:4" ht="15">
      <c r="A282" s="89"/>
      <c r="B282" s="89"/>
      <c r="C282" s="89"/>
      <c r="D282" s="89"/>
    </row>
    <row r="283" spans="1:4" ht="15">
      <c r="A283" s="89"/>
      <c r="B283" s="89"/>
      <c r="C283" s="89"/>
      <c r="D283" s="89"/>
    </row>
    <row r="284" spans="1:4" ht="15">
      <c r="A284" s="89"/>
      <c r="B284" s="89"/>
      <c r="C284" s="89"/>
      <c r="D284" s="89"/>
    </row>
    <row r="285" spans="1:4" ht="15">
      <c r="A285" s="89"/>
      <c r="B285" s="89"/>
      <c r="C285" s="89"/>
      <c r="D285" s="89"/>
    </row>
    <row r="286" spans="1:4" ht="15">
      <c r="A286" s="89"/>
      <c r="B286" s="89"/>
      <c r="C286" s="89"/>
      <c r="D286" s="89"/>
    </row>
    <row r="287" spans="1:4" ht="15">
      <c r="A287" s="89"/>
      <c r="B287" s="89"/>
      <c r="C287" s="89"/>
      <c r="D287" s="89"/>
    </row>
    <row r="288" spans="1:4" ht="15">
      <c r="A288" s="89"/>
      <c r="B288" s="89"/>
      <c r="C288" s="89"/>
      <c r="D288" s="89"/>
    </row>
    <row r="289" spans="1:4" ht="15">
      <c r="A289" s="89"/>
      <c r="B289" s="89"/>
      <c r="C289" s="89"/>
      <c r="D289" s="89"/>
    </row>
    <row r="290" spans="1:4" ht="15">
      <c r="A290" s="89"/>
      <c r="B290" s="89"/>
      <c r="C290" s="89"/>
      <c r="D290" s="89"/>
    </row>
    <row r="291" spans="1:4" ht="15">
      <c r="A291" s="89"/>
      <c r="B291" s="89"/>
      <c r="C291" s="89"/>
      <c r="D291" s="89"/>
    </row>
    <row r="292" spans="1:4" ht="15">
      <c r="A292" s="89"/>
      <c r="B292" s="89"/>
      <c r="C292" s="89"/>
      <c r="D292" s="89"/>
    </row>
    <row r="293" spans="1:4" ht="15">
      <c r="A293" s="89"/>
      <c r="B293" s="89"/>
      <c r="C293" s="89"/>
      <c r="D293" s="89"/>
    </row>
    <row r="294" spans="1:4" ht="15">
      <c r="A294" s="89"/>
      <c r="B294" s="89"/>
      <c r="C294" s="89"/>
      <c r="D294" s="89"/>
    </row>
    <row r="295" spans="1:4" ht="15">
      <c r="A295" s="89"/>
      <c r="B295" s="89"/>
      <c r="C295" s="89"/>
      <c r="D295" s="89"/>
    </row>
    <row r="296" spans="1:4" ht="15">
      <c r="A296" s="89"/>
      <c r="B296" s="89"/>
      <c r="C296" s="89"/>
      <c r="D296" s="89"/>
    </row>
    <row r="297" spans="1:4" ht="15">
      <c r="A297" s="89"/>
      <c r="B297" s="89"/>
      <c r="C297" s="89"/>
      <c r="D297" s="89"/>
    </row>
    <row r="298" spans="1:4" ht="15">
      <c r="A298" s="89"/>
      <c r="B298" s="89"/>
      <c r="C298" s="89"/>
      <c r="D298" s="89"/>
    </row>
    <row r="299" spans="1:4" ht="15">
      <c r="A299" s="89"/>
      <c r="B299" s="89"/>
      <c r="C299" s="89"/>
      <c r="D299" s="89"/>
    </row>
    <row r="300" spans="1:4" ht="15">
      <c r="A300" s="89"/>
      <c r="B300" s="89"/>
      <c r="C300" s="89"/>
      <c r="D300" s="89"/>
    </row>
    <row r="301" spans="1:4" ht="15">
      <c r="A301" s="89"/>
      <c r="B301" s="89"/>
      <c r="C301" s="89"/>
      <c r="D301" s="89"/>
    </row>
    <row r="302" spans="1:4" ht="15">
      <c r="A302" s="89"/>
      <c r="B302" s="89"/>
      <c r="C302" s="89"/>
      <c r="D302" s="89"/>
    </row>
    <row r="303" spans="1:4" ht="15">
      <c r="A303" s="89"/>
      <c r="B303" s="89"/>
      <c r="C303" s="89"/>
      <c r="D303" s="89"/>
    </row>
    <row r="304" spans="1:4" ht="15">
      <c r="A304" s="89"/>
      <c r="B304" s="89"/>
      <c r="C304" s="89"/>
      <c r="D304" s="89"/>
    </row>
    <row r="305" spans="1:4" ht="15">
      <c r="A305" s="89"/>
      <c r="B305" s="89"/>
      <c r="C305" s="89"/>
      <c r="D305" s="89"/>
    </row>
    <row r="306" spans="1:4" ht="15">
      <c r="A306" s="89"/>
      <c r="B306" s="89"/>
      <c r="C306" s="89"/>
      <c r="D306" s="89"/>
    </row>
    <row r="307" spans="1:4" ht="15">
      <c r="A307" s="89"/>
      <c r="B307" s="89"/>
      <c r="C307" s="89"/>
      <c r="D307" s="89"/>
    </row>
    <row r="308" spans="1:4" ht="15">
      <c r="A308" s="89"/>
      <c r="B308" s="89"/>
      <c r="C308" s="89"/>
      <c r="D308" s="89"/>
    </row>
    <row r="309" spans="1:4" ht="15">
      <c r="A309" s="89"/>
      <c r="B309" s="89"/>
      <c r="C309" s="89"/>
      <c r="D309" s="89"/>
    </row>
    <row r="310" spans="1:4" ht="15">
      <c r="A310" s="89"/>
      <c r="B310" s="89"/>
      <c r="C310" s="89"/>
      <c r="D310" s="89"/>
    </row>
    <row r="311" spans="1:4" ht="15">
      <c r="A311" s="89"/>
      <c r="B311" s="89"/>
      <c r="C311" s="89"/>
      <c r="D311" s="89"/>
    </row>
    <row r="312" spans="1:4" ht="15">
      <c r="A312" s="89"/>
      <c r="B312" s="89"/>
      <c r="C312" s="89"/>
      <c r="D312" s="89"/>
    </row>
    <row r="313" spans="1:4" ht="15">
      <c r="A313" s="89"/>
      <c r="B313" s="89"/>
      <c r="C313" s="89"/>
      <c r="D313" s="89"/>
    </row>
    <row r="314" spans="1:4" ht="15">
      <c r="A314" s="89"/>
      <c r="B314" s="89"/>
      <c r="C314" s="89"/>
      <c r="D314" s="89"/>
    </row>
    <row r="315" spans="1:4" ht="15">
      <c r="A315" s="89"/>
      <c r="B315" s="89"/>
      <c r="C315" s="89"/>
      <c r="D315" s="89"/>
    </row>
    <row r="316" spans="1:4" ht="15">
      <c r="A316" s="89"/>
      <c r="B316" s="89"/>
      <c r="C316" s="89"/>
      <c r="D316" s="89"/>
    </row>
    <row r="317" spans="1:4" ht="15">
      <c r="A317" s="89"/>
      <c r="B317" s="89"/>
      <c r="C317" s="89"/>
      <c r="D317" s="89"/>
    </row>
    <row r="318" spans="1:4" ht="15">
      <c r="A318" s="89"/>
      <c r="B318" s="89"/>
      <c r="C318" s="89"/>
      <c r="D318" s="89"/>
    </row>
    <row r="319" spans="1:4" ht="15">
      <c r="A319" s="89"/>
      <c r="B319" s="89"/>
      <c r="C319" s="89"/>
      <c r="D319" s="89"/>
    </row>
    <row r="320" spans="1:4" ht="15">
      <c r="A320" s="89"/>
      <c r="B320" s="89"/>
      <c r="C320" s="89"/>
      <c r="D320" s="89"/>
    </row>
    <row r="321" spans="1:4" ht="15">
      <c r="A321" s="89"/>
      <c r="B321" s="89"/>
      <c r="C321" s="89"/>
      <c r="D321" s="89"/>
    </row>
    <row r="322" spans="1:4" ht="15">
      <c r="A322" s="89"/>
      <c r="B322" s="89"/>
      <c r="C322" s="89"/>
      <c r="D322" s="89"/>
    </row>
    <row r="323" spans="1:4" ht="15">
      <c r="A323" s="89"/>
      <c r="B323" s="89"/>
      <c r="C323" s="89"/>
      <c r="D323" s="89"/>
    </row>
    <row r="324" spans="1:4" ht="15">
      <c r="A324" s="89"/>
      <c r="B324" s="89"/>
      <c r="C324" s="89"/>
      <c r="D324" s="89"/>
    </row>
    <row r="325" spans="1:4" ht="15">
      <c r="A325" s="89"/>
      <c r="B325" s="89"/>
      <c r="C325" s="89"/>
      <c r="D325" s="89"/>
    </row>
    <row r="326" spans="1:4" ht="15">
      <c r="A326" s="89"/>
      <c r="B326" s="89"/>
      <c r="C326" s="89"/>
      <c r="D326" s="89"/>
    </row>
    <row r="327" spans="1:4" ht="15">
      <c r="A327" s="89"/>
      <c r="B327" s="89"/>
      <c r="C327" s="89"/>
      <c r="D327" s="89"/>
    </row>
    <row r="328" spans="1:4" ht="15">
      <c r="A328" s="89"/>
      <c r="B328" s="89"/>
      <c r="C328" s="89"/>
      <c r="D328" s="89"/>
    </row>
    <row r="329" spans="1:4" ht="15">
      <c r="A329" s="89"/>
      <c r="B329" s="89"/>
      <c r="C329" s="89"/>
      <c r="D329" s="89"/>
    </row>
    <row r="330" spans="1:4" ht="15">
      <c r="A330" s="89"/>
      <c r="B330" s="89"/>
      <c r="C330" s="89"/>
      <c r="D330" s="89"/>
    </row>
    <row r="331" spans="1:4" ht="15">
      <c r="A331" s="89"/>
      <c r="B331" s="89"/>
      <c r="C331" s="89"/>
      <c r="D331" s="89"/>
    </row>
    <row r="332" spans="1:4" ht="15">
      <c r="A332" s="89"/>
      <c r="B332" s="89"/>
      <c r="C332" s="89"/>
      <c r="D332" s="89"/>
    </row>
    <row r="333" spans="1:4" ht="15">
      <c r="A333" s="89"/>
      <c r="B333" s="89"/>
      <c r="C333" s="89"/>
      <c r="D333" s="89"/>
    </row>
    <row r="334" spans="1:4" ht="15">
      <c r="A334" s="89"/>
      <c r="B334" s="89"/>
      <c r="C334" s="89"/>
      <c r="D334" s="89"/>
    </row>
    <row r="335" spans="1:4" ht="15">
      <c r="A335" s="89"/>
      <c r="B335" s="89"/>
      <c r="C335" s="89"/>
      <c r="D335" s="89"/>
    </row>
    <row r="336" spans="1:4" ht="15">
      <c r="A336" s="89"/>
      <c r="B336" s="89"/>
      <c r="C336" s="89"/>
      <c r="D336" s="89"/>
    </row>
    <row r="337" spans="1:4" ht="15">
      <c r="A337" s="89"/>
      <c r="B337" s="89"/>
      <c r="C337" s="89"/>
      <c r="D337" s="89"/>
    </row>
    <row r="338" spans="1:4" ht="15">
      <c r="A338" s="89"/>
      <c r="B338" s="89"/>
      <c r="C338" s="89"/>
      <c r="D338" s="89"/>
    </row>
    <row r="339" spans="1:4" ht="15">
      <c r="A339" s="89"/>
      <c r="B339" s="89"/>
      <c r="C339" s="89"/>
      <c r="D339" s="89"/>
    </row>
    <row r="340" spans="1:4" ht="15">
      <c r="A340" s="89"/>
      <c r="B340" s="89"/>
      <c r="C340" s="89"/>
      <c r="D340" s="89"/>
    </row>
    <row r="341" spans="1:4" ht="15">
      <c r="A341" s="89"/>
      <c r="B341" s="89"/>
      <c r="C341" s="89"/>
      <c r="D341" s="89"/>
    </row>
    <row r="342" spans="1:4" ht="15">
      <c r="A342" s="89"/>
      <c r="B342" s="89"/>
      <c r="C342" s="89"/>
      <c r="D342" s="89"/>
    </row>
    <row r="343" spans="1:4" ht="15">
      <c r="A343" s="89"/>
      <c r="B343" s="89"/>
      <c r="C343" s="89"/>
      <c r="D343" s="89"/>
    </row>
    <row r="344" spans="1:4" ht="15">
      <c r="A344" s="89"/>
      <c r="B344" s="89"/>
      <c r="C344" s="89"/>
      <c r="D344" s="89"/>
    </row>
    <row r="345" spans="1:4" ht="15">
      <c r="A345" s="89"/>
      <c r="B345" s="89"/>
      <c r="C345" s="89"/>
      <c r="D345" s="89"/>
    </row>
    <row r="346" spans="1:4" ht="15">
      <c r="A346" s="89"/>
      <c r="B346" s="89"/>
      <c r="C346" s="89"/>
      <c r="D346" s="89"/>
    </row>
    <row r="347" spans="1:4" ht="15">
      <c r="A347" s="89"/>
      <c r="B347" s="89"/>
      <c r="C347" s="89"/>
      <c r="D347" s="89"/>
    </row>
    <row r="348" spans="1:4" ht="15">
      <c r="A348" s="89"/>
      <c r="B348" s="89"/>
      <c r="C348" s="89"/>
      <c r="D348" s="89"/>
    </row>
    <row r="349" spans="1:4" ht="15">
      <c r="A349" s="89"/>
      <c r="B349" s="89"/>
      <c r="C349" s="89"/>
      <c r="D349" s="89"/>
    </row>
    <row r="350" spans="1:4" ht="15">
      <c r="A350" s="89"/>
      <c r="B350" s="89"/>
      <c r="C350" s="89"/>
      <c r="D350" s="89"/>
    </row>
    <row r="351" spans="1:4" ht="15">
      <c r="A351" s="89"/>
      <c r="B351" s="89"/>
      <c r="C351" s="89"/>
      <c r="D351" s="89"/>
    </row>
    <row r="352" spans="1:4" ht="15">
      <c r="A352" s="89"/>
      <c r="B352" s="89"/>
      <c r="C352" s="89"/>
      <c r="D352" s="89"/>
    </row>
    <row r="353" spans="1:4" ht="15">
      <c r="A353" s="89"/>
      <c r="B353" s="89"/>
      <c r="C353" s="89"/>
      <c r="D353" s="89"/>
    </row>
    <row r="354" spans="1:4" ht="15">
      <c r="A354" s="89"/>
      <c r="B354" s="89"/>
      <c r="C354" s="89"/>
      <c r="D354" s="89"/>
    </row>
    <row r="355" spans="1:4" ht="15">
      <c r="A355" s="89"/>
      <c r="B355" s="89"/>
      <c r="C355" s="89"/>
      <c r="D355" s="89"/>
    </row>
    <row r="356" spans="1:4" ht="15">
      <c r="A356" s="89"/>
      <c r="B356" s="89"/>
      <c r="C356" s="89"/>
      <c r="D356" s="89"/>
    </row>
    <row r="357" spans="1:4" ht="15">
      <c r="A357" s="89"/>
      <c r="B357" s="89"/>
      <c r="C357" s="89"/>
      <c r="D357" s="89"/>
    </row>
    <row r="358" spans="1:4" ht="15">
      <c r="A358" s="89"/>
      <c r="B358" s="89"/>
      <c r="C358" s="89"/>
      <c r="D358" s="89"/>
    </row>
    <row r="359" spans="1:4" ht="15">
      <c r="A359" s="89"/>
      <c r="B359" s="89"/>
      <c r="C359" s="89"/>
      <c r="D359" s="89"/>
    </row>
    <row r="360" spans="1:4" ht="15">
      <c r="A360" s="89"/>
      <c r="B360" s="89"/>
      <c r="C360" s="89"/>
      <c r="D360" s="89"/>
    </row>
    <row r="361" spans="1:4" ht="15">
      <c r="A361" s="89"/>
      <c r="B361" s="89"/>
      <c r="C361" s="89"/>
      <c r="D361" s="89"/>
    </row>
    <row r="362" spans="1:4" ht="15">
      <c r="A362" s="89"/>
      <c r="B362" s="89"/>
      <c r="C362" s="89"/>
      <c r="D362" s="89"/>
    </row>
    <row r="363" spans="1:4" ht="15">
      <c r="A363" s="89"/>
      <c r="B363" s="89"/>
      <c r="C363" s="89"/>
      <c r="D363" s="89"/>
    </row>
    <row r="364" spans="1:4" ht="15">
      <c r="A364" s="89"/>
      <c r="B364" s="89"/>
      <c r="C364" s="89"/>
      <c r="D364" s="89"/>
    </row>
    <row r="365" spans="1:4" ht="15">
      <c r="A365" s="89"/>
      <c r="B365" s="89"/>
      <c r="C365" s="89"/>
      <c r="D365" s="89"/>
    </row>
    <row r="366" spans="1:4" ht="15">
      <c r="A366" s="89"/>
      <c r="B366" s="89"/>
      <c r="C366" s="89"/>
      <c r="D366" s="89"/>
    </row>
    <row r="367" spans="1:4" ht="15">
      <c r="A367" s="89"/>
      <c r="B367" s="89"/>
      <c r="C367" s="89"/>
      <c r="D367" s="89"/>
    </row>
    <row r="368" spans="1:4" ht="15">
      <c r="A368" s="89"/>
      <c r="B368" s="89"/>
      <c r="C368" s="89"/>
      <c r="D368" s="89"/>
    </row>
    <row r="369" spans="1:4" ht="15">
      <c r="A369" s="89"/>
      <c r="B369" s="89"/>
      <c r="C369" s="89"/>
      <c r="D369" s="89"/>
    </row>
    <row r="370" spans="1:4" ht="15">
      <c r="A370" s="89"/>
      <c r="B370" s="89"/>
      <c r="C370" s="89"/>
      <c r="D370" s="89"/>
    </row>
    <row r="371" spans="1:4" ht="15">
      <c r="A371" s="89"/>
      <c r="B371" s="89"/>
      <c r="C371" s="89"/>
      <c r="D371" s="89"/>
    </row>
    <row r="372" spans="1:4" ht="15">
      <c r="A372" s="89"/>
      <c r="B372" s="89"/>
      <c r="C372" s="89"/>
      <c r="D372" s="89"/>
    </row>
    <row r="373" spans="1:4" ht="15">
      <c r="A373" s="89"/>
      <c r="B373" s="89"/>
      <c r="C373" s="89"/>
      <c r="D373" s="89"/>
    </row>
    <row r="374" spans="1:4" ht="15">
      <c r="A374" s="89"/>
      <c r="B374" s="89"/>
      <c r="C374" s="89"/>
      <c r="D374" s="89"/>
    </row>
    <row r="375" spans="1:4" ht="15">
      <c r="A375" s="89"/>
      <c r="B375" s="89"/>
      <c r="C375" s="89"/>
      <c r="D375" s="89"/>
    </row>
    <row r="376" spans="1:4" ht="15">
      <c r="A376" s="89"/>
      <c r="B376" s="89"/>
      <c r="C376" s="89"/>
      <c r="D376" s="89"/>
    </row>
    <row r="377" spans="1:4" ht="15">
      <c r="A377" s="89"/>
      <c r="B377" s="89"/>
      <c r="C377" s="89"/>
      <c r="D377" s="89"/>
    </row>
    <row r="378" spans="1:4" ht="15">
      <c r="A378" s="89"/>
      <c r="B378" s="89"/>
      <c r="C378" s="89"/>
      <c r="D378" s="89"/>
    </row>
    <row r="379" spans="1:4" ht="15">
      <c r="A379" s="89"/>
      <c r="B379" s="89"/>
      <c r="C379" s="89"/>
      <c r="D379" s="89"/>
    </row>
    <row r="380" spans="1:4" ht="15">
      <c r="A380" s="89"/>
      <c r="B380" s="89"/>
      <c r="C380" s="89"/>
      <c r="D380" s="89"/>
    </row>
    <row r="381" spans="1:4" ht="15">
      <c r="A381" s="89"/>
      <c r="B381" s="89"/>
      <c r="C381" s="89"/>
      <c r="D381" s="89"/>
    </row>
    <row r="382" spans="1:4" ht="15">
      <c r="A382" s="89"/>
      <c r="B382" s="89"/>
      <c r="C382" s="89"/>
      <c r="D382" s="89"/>
    </row>
    <row r="383" spans="1:4" ht="15">
      <c r="A383" s="89"/>
      <c r="B383" s="89"/>
      <c r="C383" s="89"/>
      <c r="D383" s="89"/>
    </row>
    <row r="384" spans="1:4" ht="15">
      <c r="A384" s="89"/>
      <c r="B384" s="89"/>
      <c r="C384" s="89"/>
      <c r="D384" s="89"/>
    </row>
    <row r="385" spans="1:4" ht="15">
      <c r="A385" s="89"/>
      <c r="B385" s="89"/>
      <c r="C385" s="89"/>
      <c r="D385" s="89"/>
    </row>
    <row r="386" spans="1:4" ht="15">
      <c r="A386" s="89"/>
      <c r="B386" s="89"/>
      <c r="C386" s="89"/>
      <c r="D386" s="89"/>
    </row>
    <row r="387" spans="1:4" ht="15">
      <c r="A387" s="89"/>
      <c r="B387" s="89"/>
      <c r="C387" s="89"/>
      <c r="D387" s="89"/>
    </row>
    <row r="388" spans="1:4" ht="15">
      <c r="A388" s="89"/>
      <c r="B388" s="89"/>
      <c r="C388" s="89"/>
      <c r="D388" s="89"/>
    </row>
    <row r="389" spans="1:4" ht="15">
      <c r="A389" s="89"/>
      <c r="B389" s="89"/>
      <c r="C389" s="89"/>
      <c r="D389" s="89"/>
    </row>
    <row r="390" spans="1:4" ht="15">
      <c r="A390" s="89"/>
      <c r="B390" s="89"/>
      <c r="C390" s="89"/>
      <c r="D390" s="89"/>
    </row>
    <row r="391" spans="1:4" ht="15">
      <c r="A391" s="89"/>
      <c r="B391" s="89"/>
      <c r="C391" s="89"/>
      <c r="D391" s="89"/>
    </row>
    <row r="392" spans="1:4" ht="15">
      <c r="A392" s="89"/>
      <c r="B392" s="89"/>
      <c r="C392" s="89"/>
      <c r="D392" s="89"/>
    </row>
    <row r="393" spans="1:4" ht="15">
      <c r="A393" s="89"/>
      <c r="B393" s="89"/>
      <c r="C393" s="89"/>
      <c r="D393" s="89"/>
    </row>
    <row r="394" spans="1:4" ht="15">
      <c r="A394" s="89"/>
      <c r="B394" s="89"/>
      <c r="C394" s="89"/>
      <c r="D394" s="89"/>
    </row>
    <row r="395" spans="1:4" ht="15">
      <c r="A395" s="89"/>
      <c r="B395" s="89"/>
      <c r="C395" s="89"/>
      <c r="D395" s="89"/>
    </row>
    <row r="396" spans="1:4" ht="15">
      <c r="A396" s="89"/>
      <c r="B396" s="89"/>
      <c r="C396" s="89"/>
      <c r="D396" s="89"/>
    </row>
    <row r="397" spans="1:4" ht="15">
      <c r="A397" s="89"/>
      <c r="B397" s="89"/>
      <c r="C397" s="89"/>
      <c r="D397" s="89"/>
    </row>
    <row r="398" spans="1:4" ht="15">
      <c r="A398" s="89"/>
      <c r="B398" s="89"/>
      <c r="C398" s="89"/>
      <c r="D398" s="89"/>
    </row>
    <row r="399" spans="1:4" ht="15">
      <c r="A399" s="89"/>
      <c r="B399" s="89"/>
      <c r="C399" s="89"/>
      <c r="D399" s="89"/>
    </row>
    <row r="400" spans="1:4" ht="15">
      <c r="A400" s="89"/>
      <c r="B400" s="89"/>
      <c r="C400" s="89"/>
      <c r="D400" s="89"/>
    </row>
    <row r="401" spans="1:4" ht="15">
      <c r="A401" s="89"/>
      <c r="B401" s="89"/>
      <c r="C401" s="89"/>
      <c r="D401" s="89"/>
    </row>
    <row r="402" spans="1:4" ht="15">
      <c r="A402" s="89"/>
      <c r="B402" s="89"/>
      <c r="C402" s="89"/>
      <c r="D402" s="89"/>
    </row>
    <row r="403" spans="1:4" ht="15">
      <c r="A403" s="89"/>
      <c r="B403" s="89"/>
      <c r="C403" s="89"/>
      <c r="D403" s="89"/>
    </row>
    <row r="404" spans="1:4" ht="15">
      <c r="A404" s="89"/>
      <c r="B404" s="89"/>
      <c r="C404" s="89"/>
      <c r="D404" s="89"/>
    </row>
    <row r="405" spans="1:4" ht="15">
      <c r="A405" s="89"/>
      <c r="B405" s="89"/>
      <c r="C405" s="89"/>
      <c r="D405" s="89"/>
    </row>
    <row r="406" spans="1:4" ht="15">
      <c r="A406" s="89"/>
      <c r="B406" s="89"/>
      <c r="C406" s="89"/>
      <c r="D406" s="89"/>
    </row>
    <row r="407" spans="1:4" ht="15">
      <c r="A407" s="89"/>
      <c r="B407" s="89"/>
      <c r="C407" s="89"/>
      <c r="D407" s="89"/>
    </row>
    <row r="408" spans="1:4" ht="15">
      <c r="A408" s="89"/>
      <c r="B408" s="89"/>
      <c r="C408" s="89"/>
      <c r="D408" s="89"/>
    </row>
    <row r="409" spans="1:4" ht="15">
      <c r="A409" s="89"/>
      <c r="B409" s="89"/>
      <c r="C409" s="89"/>
      <c r="D409" s="89"/>
    </row>
    <row r="410" spans="1:4" ht="15">
      <c r="A410" s="89"/>
      <c r="B410" s="89"/>
      <c r="C410" s="89"/>
      <c r="D410" s="89"/>
    </row>
    <row r="411" spans="1:4" ht="15">
      <c r="A411" s="89"/>
      <c r="B411" s="89"/>
      <c r="C411" s="89"/>
      <c r="D411" s="89"/>
    </row>
    <row r="412" spans="1:4" ht="15">
      <c r="A412" s="89"/>
      <c r="B412" s="89"/>
      <c r="C412" s="89"/>
      <c r="D412" s="89"/>
    </row>
    <row r="413" spans="1:4" ht="15">
      <c r="A413" s="89"/>
      <c r="B413" s="89"/>
      <c r="C413" s="89"/>
      <c r="D413" s="89"/>
    </row>
    <row r="414" spans="1:4" ht="15">
      <c r="A414" s="89"/>
      <c r="B414" s="89"/>
      <c r="C414" s="89"/>
      <c r="D414" s="89"/>
    </row>
    <row r="415" spans="1:4" ht="15">
      <c r="A415" s="89"/>
      <c r="B415" s="89"/>
      <c r="C415" s="89"/>
      <c r="D415" s="89"/>
    </row>
    <row r="416" spans="1:4" ht="15">
      <c r="A416" s="89"/>
      <c r="B416" s="89"/>
      <c r="C416" s="89"/>
      <c r="D416" s="89"/>
    </row>
    <row r="417" spans="1:4" ht="15">
      <c r="A417" s="89"/>
      <c r="B417" s="89"/>
      <c r="C417" s="89"/>
      <c r="D417" s="89"/>
    </row>
    <row r="418" spans="1:4" ht="15">
      <c r="A418" s="89"/>
      <c r="B418" s="89"/>
      <c r="C418" s="89"/>
      <c r="D418" s="89"/>
    </row>
    <row r="419" spans="1:4" ht="15">
      <c r="A419" s="89"/>
      <c r="B419" s="89"/>
      <c r="C419" s="89"/>
      <c r="D419" s="89"/>
    </row>
    <row r="420" spans="1:4" ht="15">
      <c r="A420" s="89"/>
      <c r="B420" s="89"/>
      <c r="C420" s="89"/>
      <c r="D420" s="89"/>
    </row>
    <row r="421" spans="1:4" ht="15">
      <c r="A421" s="89"/>
      <c r="B421" s="89"/>
      <c r="C421" s="89"/>
      <c r="D421" s="89"/>
    </row>
    <row r="422" spans="1:4" ht="15">
      <c r="A422" s="89"/>
      <c r="B422" s="89"/>
      <c r="C422" s="89"/>
      <c r="D422" s="89"/>
    </row>
    <row r="423" spans="1:4" ht="15">
      <c r="A423" s="89"/>
      <c r="B423" s="89"/>
      <c r="C423" s="89"/>
      <c r="D423" s="89"/>
    </row>
    <row r="424" spans="1:4" ht="15">
      <c r="A424" s="89"/>
      <c r="B424" s="89"/>
      <c r="C424" s="89"/>
      <c r="D424" s="89"/>
    </row>
    <row r="425" spans="1:4" ht="15">
      <c r="A425" s="89"/>
      <c r="B425" s="89"/>
      <c r="C425" s="89"/>
      <c r="D425" s="89"/>
    </row>
    <row r="426" spans="1:4" ht="15">
      <c r="A426" s="89"/>
      <c r="B426" s="89"/>
      <c r="C426" s="89"/>
      <c r="D426" s="89"/>
    </row>
    <row r="427" spans="1:4" ht="15">
      <c r="A427" s="89"/>
      <c r="B427" s="89"/>
      <c r="C427" s="89"/>
      <c r="D427" s="89"/>
    </row>
    <row r="428" spans="1:4" ht="15">
      <c r="A428" s="89"/>
      <c r="B428" s="89"/>
      <c r="C428" s="89"/>
      <c r="D428" s="89"/>
    </row>
    <row r="429" spans="1:4" ht="15">
      <c r="A429" s="89"/>
      <c r="B429" s="89"/>
      <c r="C429" s="89"/>
      <c r="D429" s="89"/>
    </row>
    <row r="430" spans="1:4" ht="15">
      <c r="A430" s="89"/>
      <c r="B430" s="89"/>
      <c r="C430" s="89"/>
      <c r="D430" s="89"/>
    </row>
    <row r="431" spans="1:4" ht="15">
      <c r="A431" s="89"/>
      <c r="B431" s="89"/>
      <c r="C431" s="89"/>
      <c r="D431" s="89"/>
    </row>
    <row r="432" spans="1:4" ht="15">
      <c r="A432" s="89"/>
      <c r="B432" s="89"/>
      <c r="C432" s="89"/>
      <c r="D432" s="89"/>
    </row>
    <row r="433" spans="1:4" ht="15">
      <c r="A433" s="89"/>
      <c r="B433" s="89"/>
      <c r="C433" s="89"/>
      <c r="D433" s="89"/>
    </row>
    <row r="434" spans="1:4" ht="15">
      <c r="A434" s="89"/>
      <c r="B434" s="89"/>
      <c r="C434" s="89"/>
      <c r="D434" s="89"/>
    </row>
    <row r="435" spans="1:4" ht="15">
      <c r="A435" s="89"/>
      <c r="B435" s="89"/>
      <c r="C435" s="89"/>
      <c r="D435" s="89"/>
    </row>
    <row r="436" spans="1:4" ht="15">
      <c r="A436" s="89"/>
      <c r="B436" s="89"/>
      <c r="C436" s="89"/>
      <c r="D436" s="89"/>
    </row>
    <row r="437" spans="1:4" ht="15">
      <c r="A437" s="89"/>
      <c r="B437" s="89"/>
      <c r="C437" s="89"/>
      <c r="D437" s="89"/>
    </row>
    <row r="438" spans="1:4" ht="15">
      <c r="A438" s="89"/>
      <c r="B438" s="89"/>
      <c r="C438" s="89"/>
      <c r="D438" s="89"/>
    </row>
    <row r="439" spans="1:4" ht="15">
      <c r="A439" s="89"/>
      <c r="B439" s="89"/>
      <c r="C439" s="89"/>
      <c r="D439" s="89"/>
    </row>
    <row r="440" spans="1:4" ht="15">
      <c r="A440" s="89"/>
      <c r="B440" s="89"/>
      <c r="C440" s="89"/>
      <c r="D440" s="89"/>
    </row>
    <row r="441" spans="1:4" ht="15">
      <c r="A441" s="89"/>
      <c r="B441" s="89"/>
      <c r="C441" s="89"/>
      <c r="D441" s="89"/>
    </row>
    <row r="442" spans="1:4" ht="15">
      <c r="A442" s="89"/>
      <c r="B442" s="89"/>
      <c r="C442" s="89"/>
      <c r="D442" s="89"/>
    </row>
    <row r="443" spans="1:4" ht="15">
      <c r="A443" s="89"/>
      <c r="B443" s="89"/>
      <c r="C443" s="89"/>
      <c r="D443" s="89"/>
    </row>
    <row r="444" spans="1:4" ht="15">
      <c r="A444" s="89"/>
      <c r="B444" s="89"/>
      <c r="C444" s="89"/>
      <c r="D444" s="89"/>
    </row>
    <row r="445" spans="1:4" ht="15">
      <c r="A445" s="89"/>
      <c r="B445" s="89"/>
      <c r="C445" s="89"/>
      <c r="D445" s="89"/>
    </row>
    <row r="446" spans="1:4" ht="15">
      <c r="A446" s="89"/>
      <c r="B446" s="89"/>
      <c r="C446" s="89"/>
      <c r="D446" s="89"/>
    </row>
    <row r="447" spans="1:4" ht="15">
      <c r="A447" s="89"/>
      <c r="B447" s="89"/>
      <c r="C447" s="89"/>
      <c r="D447" s="89"/>
    </row>
    <row r="448" spans="1:4" ht="15">
      <c r="A448" s="89"/>
      <c r="B448" s="89"/>
      <c r="C448" s="89"/>
      <c r="D448" s="89"/>
    </row>
    <row r="449" spans="1:4" ht="15">
      <c r="A449" s="89"/>
      <c r="B449" s="89"/>
      <c r="C449" s="89"/>
      <c r="D449" s="89"/>
    </row>
    <row r="450" spans="1:4" ht="15">
      <c r="A450" s="89"/>
      <c r="B450" s="89"/>
      <c r="C450" s="89"/>
      <c r="D450" s="89"/>
    </row>
    <row r="451" spans="1:4" ht="15">
      <c r="A451" s="89"/>
      <c r="B451" s="89"/>
      <c r="C451" s="89"/>
      <c r="D451" s="89"/>
    </row>
    <row r="452" spans="1:4" ht="15">
      <c r="A452" s="89"/>
      <c r="B452" s="89"/>
      <c r="C452" s="89"/>
      <c r="D452" s="89"/>
    </row>
    <row r="453" spans="1:4" ht="15">
      <c r="A453" s="89"/>
      <c r="B453" s="89"/>
      <c r="C453" s="89"/>
      <c r="D453" s="89"/>
    </row>
    <row r="454" spans="1:4" ht="15">
      <c r="A454" s="89"/>
      <c r="B454" s="89"/>
      <c r="C454" s="89"/>
      <c r="D454" s="89"/>
    </row>
    <row r="455" spans="1:4" ht="15">
      <c r="A455" s="89"/>
      <c r="B455" s="89"/>
      <c r="C455" s="89"/>
      <c r="D455" s="89"/>
    </row>
    <row r="456" spans="1:4" ht="15">
      <c r="A456" s="89"/>
      <c r="B456" s="89"/>
      <c r="C456" s="89"/>
      <c r="D456" s="89"/>
    </row>
    <row r="457" spans="1:4" ht="15">
      <c r="A457" s="89"/>
      <c r="B457" s="89"/>
      <c r="C457" s="89"/>
      <c r="D457" s="89"/>
    </row>
    <row r="458" spans="1:4" ht="15">
      <c r="A458" s="89"/>
      <c r="B458" s="89"/>
      <c r="C458" s="89"/>
      <c r="D458" s="89"/>
    </row>
    <row r="459" spans="1:4" ht="15">
      <c r="A459" s="89"/>
      <c r="B459" s="89"/>
      <c r="C459" s="89"/>
      <c r="D459" s="89"/>
    </row>
    <row r="460" spans="1:4" ht="15">
      <c r="A460" s="89"/>
      <c r="B460" s="89"/>
      <c r="C460" s="89"/>
      <c r="D460" s="89"/>
    </row>
    <row r="461" spans="1:4" ht="15">
      <c r="A461" s="89"/>
      <c r="B461" s="89"/>
      <c r="C461" s="89"/>
      <c r="D461" s="89"/>
    </row>
    <row r="462" spans="1:4" ht="15">
      <c r="A462" s="89"/>
      <c r="B462" s="89"/>
      <c r="C462" s="89"/>
      <c r="D462" s="89"/>
    </row>
    <row r="463" spans="1:4" ht="15">
      <c r="A463" s="89"/>
      <c r="B463" s="89"/>
      <c r="C463" s="89"/>
      <c r="D463" s="89"/>
    </row>
    <row r="464" spans="1:4" ht="15">
      <c r="A464" s="89"/>
      <c r="B464" s="89"/>
      <c r="C464" s="89"/>
      <c r="D464" s="89"/>
    </row>
    <row r="465" spans="1:4" ht="15">
      <c r="A465" s="89"/>
      <c r="B465" s="89"/>
      <c r="C465" s="89"/>
      <c r="D465" s="89"/>
    </row>
    <row r="466" spans="1:4" ht="15">
      <c r="A466" s="89"/>
      <c r="B466" s="89"/>
      <c r="C466" s="89"/>
      <c r="D466" s="89"/>
    </row>
    <row r="467" spans="1:4" ht="15">
      <c r="A467" s="89"/>
      <c r="B467" s="89"/>
      <c r="C467" s="89"/>
      <c r="D467" s="89"/>
    </row>
    <row r="468" spans="1:4" ht="15">
      <c r="A468" s="89"/>
      <c r="B468" s="89"/>
      <c r="C468" s="89"/>
      <c r="D468" s="89"/>
    </row>
    <row r="469" spans="1:4" ht="15">
      <c r="A469" s="89"/>
      <c r="B469" s="89"/>
      <c r="C469" s="89"/>
      <c r="D469" s="89"/>
    </row>
    <row r="470" spans="1:4" ht="15">
      <c r="A470" s="89"/>
      <c r="B470" s="89"/>
      <c r="C470" s="89"/>
      <c r="D470" s="89"/>
    </row>
    <row r="471" spans="1:4" ht="15">
      <c r="A471" s="89"/>
      <c r="B471" s="89"/>
      <c r="C471" s="89"/>
      <c r="D471" s="89"/>
    </row>
    <row r="472" spans="1:4" ht="15">
      <c r="A472" s="89"/>
      <c r="B472" s="89"/>
      <c r="C472" s="89"/>
      <c r="D472" s="89"/>
    </row>
    <row r="473" spans="1:4" ht="15">
      <c r="A473" s="89"/>
      <c r="B473" s="89"/>
      <c r="C473" s="89"/>
      <c r="D473" s="89"/>
    </row>
    <row r="474" spans="1:4" ht="15">
      <c r="A474" s="89"/>
      <c r="B474" s="89"/>
      <c r="C474" s="89"/>
      <c r="D474" s="89"/>
    </row>
    <row r="475" spans="1:4" ht="15">
      <c r="A475" s="89"/>
      <c r="B475" s="89"/>
      <c r="C475" s="89"/>
      <c r="D475" s="89"/>
    </row>
    <row r="476" spans="1:4" ht="15">
      <c r="A476" s="89"/>
      <c r="B476" s="89"/>
      <c r="C476" s="89"/>
      <c r="D476" s="89"/>
    </row>
    <row r="477" spans="1:4" ht="15">
      <c r="A477" s="89"/>
      <c r="B477" s="89"/>
      <c r="C477" s="89"/>
      <c r="D477" s="89"/>
    </row>
    <row r="478" spans="1:4" ht="15">
      <c r="A478" s="89"/>
      <c r="B478" s="89"/>
      <c r="C478" s="89"/>
      <c r="D478" s="89"/>
    </row>
    <row r="479" spans="1:4" ht="15">
      <c r="A479" s="89"/>
      <c r="B479" s="89"/>
      <c r="C479" s="89"/>
      <c r="D479" s="89"/>
    </row>
    <row r="480" spans="1:4" ht="15">
      <c r="A480" s="89"/>
      <c r="B480" s="89"/>
      <c r="C480" s="89"/>
      <c r="D480" s="89"/>
    </row>
    <row r="481" spans="1:4" ht="15">
      <c r="A481" s="89"/>
      <c r="B481" s="89"/>
      <c r="C481" s="89"/>
      <c r="D481" s="89"/>
    </row>
    <row r="482" spans="1:4" ht="15">
      <c r="A482" s="89"/>
      <c r="B482" s="89"/>
      <c r="C482" s="89"/>
      <c r="D482" s="89"/>
    </row>
    <row r="483" spans="1:4" ht="15">
      <c r="A483" s="89"/>
      <c r="B483" s="89"/>
      <c r="C483" s="89"/>
      <c r="D483" s="89"/>
    </row>
    <row r="484" spans="1:4" ht="15">
      <c r="A484" s="89"/>
      <c r="B484" s="89"/>
      <c r="C484" s="89"/>
      <c r="D484" s="89"/>
    </row>
    <row r="485" spans="1:4" ht="15">
      <c r="A485" s="89"/>
      <c r="B485" s="89"/>
      <c r="C485" s="89"/>
      <c r="D485" s="89"/>
    </row>
    <row r="486" spans="1:4" ht="15">
      <c r="A486" s="89"/>
      <c r="B486" s="89"/>
      <c r="C486" s="89"/>
      <c r="D486" s="89"/>
    </row>
    <row r="487" spans="1:4" ht="15">
      <c r="A487" s="89"/>
      <c r="B487" s="89"/>
      <c r="C487" s="89"/>
      <c r="D487" s="89"/>
    </row>
    <row r="488" spans="1:4" ht="15">
      <c r="A488" s="89"/>
      <c r="B488" s="89"/>
      <c r="C488" s="89"/>
      <c r="D488" s="89"/>
    </row>
    <row r="489" spans="1:4" ht="15">
      <c r="A489" s="89"/>
      <c r="B489" s="89"/>
      <c r="C489" s="89"/>
      <c r="D489" s="89"/>
    </row>
    <row r="490" spans="1:4" ht="15">
      <c r="A490" s="89"/>
      <c r="B490" s="89"/>
      <c r="C490" s="89"/>
      <c r="D490" s="89"/>
    </row>
    <row r="491" spans="1:4" ht="15">
      <c r="A491" s="89"/>
      <c r="B491" s="89"/>
      <c r="C491" s="89"/>
      <c r="D491" s="89"/>
    </row>
    <row r="492" spans="1:4" ht="15">
      <c r="A492" s="89"/>
      <c r="B492" s="89"/>
      <c r="C492" s="89"/>
      <c r="D492" s="89"/>
    </row>
    <row r="493" spans="1:4" ht="15">
      <c r="A493" s="89"/>
      <c r="B493" s="89"/>
      <c r="C493" s="89"/>
      <c r="D493" s="89"/>
    </row>
    <row r="494" spans="1:4" ht="15">
      <c r="A494" s="89"/>
      <c r="B494" s="89"/>
      <c r="C494" s="89"/>
      <c r="D494" s="89"/>
    </row>
    <row r="495" spans="1:4" ht="15">
      <c r="A495" s="89"/>
      <c r="B495" s="89"/>
      <c r="C495" s="89"/>
      <c r="D495" s="89"/>
    </row>
    <row r="496" spans="1:4" ht="15">
      <c r="A496" s="89"/>
      <c r="B496" s="89"/>
      <c r="C496" s="89"/>
      <c r="D496" s="89"/>
    </row>
    <row r="497" spans="1:4" ht="15">
      <c r="A497" s="89"/>
      <c r="B497" s="89"/>
      <c r="C497" s="89"/>
      <c r="D497" s="89"/>
    </row>
    <row r="498" spans="1:4" ht="15">
      <c r="A498" s="89"/>
      <c r="B498" s="89"/>
      <c r="C498" s="89"/>
      <c r="D498" s="89"/>
    </row>
    <row r="499" spans="1:4" ht="15">
      <c r="A499" s="89"/>
      <c r="B499" s="89"/>
      <c r="C499" s="89"/>
      <c r="D499" s="89"/>
    </row>
    <row r="500" spans="1:4" ht="15">
      <c r="A500" s="89"/>
      <c r="B500" s="89"/>
      <c r="C500" s="89"/>
      <c r="D500" s="89"/>
    </row>
    <row r="501" spans="1:4" ht="15">
      <c r="A501" s="89"/>
      <c r="B501" s="89"/>
      <c r="C501" s="89"/>
      <c r="D501" s="89"/>
    </row>
    <row r="502" spans="1:4" ht="15">
      <c r="A502" s="89"/>
      <c r="B502" s="89"/>
      <c r="C502" s="89"/>
      <c r="D502" s="89"/>
    </row>
    <row r="503" spans="1:4" ht="15">
      <c r="A503" s="89"/>
      <c r="B503" s="89"/>
      <c r="C503" s="89"/>
      <c r="D503" s="89"/>
    </row>
    <row r="504" spans="1:4" ht="15">
      <c r="A504" s="89"/>
      <c r="B504" s="89"/>
      <c r="C504" s="89"/>
      <c r="D504" s="89"/>
    </row>
    <row r="505" spans="1:4" ht="15">
      <c r="A505" s="89"/>
      <c r="B505" s="89"/>
      <c r="C505" s="89"/>
      <c r="D505" s="89"/>
    </row>
    <row r="506" spans="1:4" ht="15">
      <c r="A506" s="89"/>
      <c r="B506" s="89"/>
      <c r="C506" s="89"/>
      <c r="D506" s="89"/>
    </row>
    <row r="507" spans="1:4" ht="15">
      <c r="A507" s="89"/>
      <c r="B507" s="89"/>
      <c r="C507" s="89"/>
      <c r="D507" s="89"/>
    </row>
    <row r="508" spans="1:4" ht="15">
      <c r="A508" s="89"/>
      <c r="B508" s="89"/>
      <c r="C508" s="89"/>
      <c r="D508" s="89"/>
    </row>
    <row r="509" spans="1:4" ht="15">
      <c r="A509" s="89"/>
      <c r="B509" s="89"/>
      <c r="C509" s="89"/>
      <c r="D509" s="89"/>
    </row>
    <row r="510" spans="1:4" ht="15">
      <c r="A510" s="89"/>
      <c r="B510" s="89"/>
      <c r="C510" s="89"/>
      <c r="D510" s="89"/>
    </row>
    <row r="511" spans="1:4" ht="15">
      <c r="A511" s="89"/>
      <c r="B511" s="89"/>
      <c r="C511" s="89"/>
      <c r="D511" s="89"/>
    </row>
    <row r="512" spans="1:4" ht="15">
      <c r="A512" s="89"/>
      <c r="B512" s="89"/>
      <c r="C512" s="89"/>
      <c r="D512" s="89"/>
    </row>
    <row r="513" spans="1:4" ht="15">
      <c r="A513" s="89"/>
      <c r="B513" s="89"/>
      <c r="C513" s="89"/>
      <c r="D513" s="89"/>
    </row>
    <row r="514" spans="1:4" ht="15">
      <c r="A514" s="89"/>
      <c r="B514" s="89"/>
      <c r="C514" s="89"/>
      <c r="D514" s="89"/>
    </row>
    <row r="515" spans="1:4" ht="15">
      <c r="A515" s="89"/>
      <c r="B515" s="89"/>
      <c r="C515" s="89"/>
      <c r="D515" s="89"/>
    </row>
    <row r="516" spans="1:4" ht="15">
      <c r="A516" s="89"/>
      <c r="B516" s="89"/>
      <c r="C516" s="89"/>
      <c r="D516" s="89"/>
    </row>
    <row r="517" spans="1:4" ht="15">
      <c r="A517" s="89"/>
      <c r="B517" s="89"/>
      <c r="C517" s="89"/>
      <c r="D517" s="89"/>
    </row>
    <row r="518" spans="1:4" ht="15">
      <c r="A518" s="89"/>
      <c r="B518" s="89"/>
      <c r="C518" s="89"/>
      <c r="D518" s="89"/>
    </row>
    <row r="519" spans="1:4" ht="15">
      <c r="A519" s="89"/>
      <c r="B519" s="89"/>
      <c r="C519" s="89"/>
      <c r="D519" s="89"/>
    </row>
    <row r="520" spans="1:4" ht="15">
      <c r="A520" s="89"/>
      <c r="B520" s="89"/>
      <c r="C520" s="89"/>
      <c r="D520" s="89"/>
    </row>
    <row r="521" spans="1:4" ht="15">
      <c r="A521" s="89"/>
      <c r="B521" s="89"/>
      <c r="C521" s="89"/>
      <c r="D521" s="89"/>
    </row>
    <row r="522" spans="1:4" ht="15">
      <c r="A522" s="89"/>
      <c r="B522" s="89"/>
      <c r="C522" s="89"/>
      <c r="D522" s="89"/>
    </row>
    <row r="523" spans="1:4" ht="15">
      <c r="A523" s="89"/>
      <c r="B523" s="89"/>
      <c r="C523" s="89"/>
      <c r="D523" s="89"/>
    </row>
    <row r="524" spans="1:4" ht="15">
      <c r="A524" s="89"/>
      <c r="B524" s="89"/>
      <c r="C524" s="89"/>
      <c r="D524" s="89"/>
    </row>
    <row r="525" spans="1:4" ht="15">
      <c r="A525" s="89"/>
      <c r="B525" s="89"/>
      <c r="C525" s="89"/>
      <c r="D525" s="89"/>
    </row>
    <row r="526" spans="1:4" ht="15">
      <c r="A526" s="89"/>
      <c r="B526" s="89"/>
      <c r="C526" s="89"/>
      <c r="D526" s="89"/>
    </row>
    <row r="527" spans="1:4" ht="15">
      <c r="A527" s="89"/>
      <c r="B527" s="89"/>
      <c r="C527" s="89"/>
      <c r="D527" s="89"/>
    </row>
    <row r="528" spans="1:4" ht="15">
      <c r="A528" s="89"/>
      <c r="B528" s="89"/>
      <c r="C528" s="89"/>
      <c r="D528" s="89"/>
    </row>
    <row r="529" spans="1:4" ht="15">
      <c r="A529" s="89"/>
      <c r="B529" s="89"/>
      <c r="C529" s="89"/>
      <c r="D529" s="89"/>
    </row>
    <row r="530" spans="1:4" ht="15">
      <c r="A530" s="89"/>
      <c r="B530" s="89"/>
      <c r="C530" s="89"/>
      <c r="D530" s="89"/>
    </row>
    <row r="531" spans="1:4" ht="15">
      <c r="A531" s="89"/>
      <c r="B531" s="89"/>
      <c r="C531" s="89"/>
      <c r="D531" s="89"/>
    </row>
    <row r="532" spans="1:4" ht="15">
      <c r="A532" s="89"/>
      <c r="B532" s="89"/>
      <c r="C532" s="89"/>
      <c r="D532" s="89"/>
    </row>
    <row r="533" spans="1:4" ht="15">
      <c r="A533" s="89"/>
      <c r="B533" s="89"/>
      <c r="C533" s="89"/>
      <c r="D533" s="89"/>
    </row>
    <row r="534" spans="1:4" ht="15">
      <c r="A534" s="89"/>
      <c r="B534" s="89"/>
      <c r="C534" s="89"/>
      <c r="D534" s="89"/>
    </row>
    <row r="535" spans="1:4" ht="15">
      <c r="A535" s="89"/>
      <c r="B535" s="89"/>
      <c r="C535" s="89"/>
      <c r="D535" s="89"/>
    </row>
    <row r="536" spans="1:4" ht="15">
      <c r="A536" s="89"/>
      <c r="B536" s="89"/>
      <c r="C536" s="89"/>
      <c r="D536" s="89"/>
    </row>
    <row r="537" spans="1:4" ht="15">
      <c r="A537" s="89"/>
      <c r="B537" s="89"/>
      <c r="C537" s="89"/>
      <c r="D537" s="89"/>
    </row>
    <row r="538" spans="1:4" ht="15">
      <c r="A538" s="89"/>
      <c r="B538" s="89"/>
      <c r="C538" s="89"/>
      <c r="D538" s="89"/>
    </row>
    <row r="539" spans="1:4" ht="15">
      <c r="A539" s="89"/>
      <c r="B539" s="89"/>
      <c r="C539" s="89"/>
      <c r="D539" s="89"/>
    </row>
    <row r="540" spans="1:4" ht="15">
      <c r="A540" s="89"/>
      <c r="B540" s="89"/>
      <c r="C540" s="89"/>
      <c r="D540" s="89"/>
    </row>
    <row r="541" spans="1:4" ht="15">
      <c r="A541" s="89"/>
      <c r="B541" s="89"/>
      <c r="C541" s="89"/>
      <c r="D541" s="89"/>
    </row>
    <row r="542" spans="1:4" ht="15">
      <c r="A542" s="89"/>
      <c r="B542" s="89"/>
      <c r="C542" s="89"/>
      <c r="D542" s="89"/>
    </row>
    <row r="543" spans="1:4" ht="15">
      <c r="A543" s="89"/>
      <c r="B543" s="89"/>
      <c r="C543" s="89"/>
      <c r="D543" s="89"/>
    </row>
    <row r="544" spans="1:4" ht="15">
      <c r="A544" s="89"/>
      <c r="B544" s="89"/>
      <c r="C544" s="89"/>
      <c r="D544" s="89"/>
    </row>
    <row r="545" spans="1:4" ht="15">
      <c r="A545" s="89"/>
      <c r="B545" s="89"/>
      <c r="C545" s="89"/>
      <c r="D545" s="89"/>
    </row>
    <row r="546" spans="1:4" ht="15">
      <c r="A546" s="89"/>
      <c r="B546" s="89"/>
      <c r="C546" s="89"/>
      <c r="D546" s="89"/>
    </row>
    <row r="547" spans="1:4" ht="15">
      <c r="A547" s="89"/>
      <c r="B547" s="89"/>
      <c r="C547" s="89"/>
      <c r="D547" s="89"/>
    </row>
    <row r="548" spans="1:4" ht="15">
      <c r="A548" s="89"/>
      <c r="B548" s="89"/>
      <c r="C548" s="89"/>
      <c r="D548" s="89"/>
    </row>
    <row r="549" spans="1:4" ht="15">
      <c r="A549" s="89"/>
      <c r="B549" s="89"/>
      <c r="C549" s="89"/>
      <c r="D549" s="89"/>
    </row>
    <row r="550" spans="1:4" ht="15">
      <c r="A550" s="89"/>
      <c r="B550" s="89"/>
      <c r="C550" s="89"/>
      <c r="D550" s="89"/>
    </row>
    <row r="551" spans="1:4" ht="15">
      <c r="A551" s="89"/>
      <c r="B551" s="89"/>
      <c r="C551" s="89"/>
      <c r="D551" s="89"/>
    </row>
    <row r="552" spans="1:4" ht="15">
      <c r="A552" s="89"/>
      <c r="B552" s="89"/>
      <c r="C552" s="89"/>
      <c r="D552" s="89"/>
    </row>
    <row r="553" spans="1:4" ht="15">
      <c r="A553" s="89"/>
      <c r="B553" s="89"/>
      <c r="C553" s="89"/>
      <c r="D553" s="89"/>
    </row>
    <row r="554" spans="1:4" ht="15">
      <c r="A554" s="89"/>
      <c r="B554" s="89"/>
      <c r="C554" s="89"/>
      <c r="D554" s="89"/>
    </row>
    <row r="555" spans="1:4" ht="15">
      <c r="A555" s="89"/>
      <c r="B555" s="89"/>
      <c r="C555" s="89"/>
      <c r="D555" s="89"/>
    </row>
    <row r="556" spans="1:4" ht="15">
      <c r="A556" s="89"/>
      <c r="B556" s="89"/>
      <c r="C556" s="89"/>
      <c r="D556" s="89"/>
    </row>
    <row r="557" spans="1:4" ht="15">
      <c r="A557" s="89"/>
      <c r="B557" s="89"/>
      <c r="C557" s="89"/>
      <c r="D557" s="89"/>
    </row>
    <row r="558" spans="1:4" ht="15">
      <c r="A558" s="89"/>
      <c r="B558" s="89"/>
      <c r="C558" s="89"/>
      <c r="D558" s="89"/>
    </row>
    <row r="559" spans="1:4" ht="15">
      <c r="A559" s="89"/>
      <c r="B559" s="89"/>
      <c r="C559" s="89"/>
      <c r="D559" s="89"/>
    </row>
    <row r="560" spans="1:4" ht="15">
      <c r="A560" s="89"/>
      <c r="B560" s="89"/>
      <c r="C560" s="89"/>
      <c r="D560" s="89"/>
    </row>
    <row r="561" spans="1:4" ht="15">
      <c r="A561" s="89"/>
      <c r="B561" s="89"/>
      <c r="C561" s="89"/>
      <c r="D561" s="89"/>
    </row>
    <row r="562" spans="1:4" ht="15">
      <c r="A562" s="89"/>
      <c r="B562" s="89"/>
      <c r="C562" s="89"/>
      <c r="D562" s="89"/>
    </row>
    <row r="563" spans="1:4" ht="15">
      <c r="A563" s="89"/>
      <c r="B563" s="89"/>
      <c r="C563" s="89"/>
      <c r="D563" s="89"/>
    </row>
    <row r="564" spans="1:4" ht="15">
      <c r="A564" s="89"/>
      <c r="B564" s="89"/>
      <c r="C564" s="89"/>
      <c r="D564" s="89"/>
    </row>
    <row r="565" spans="1:4" ht="15">
      <c r="A565" s="89"/>
      <c r="B565" s="89"/>
      <c r="C565" s="89"/>
      <c r="D565" s="89"/>
    </row>
    <row r="566" spans="1:4" ht="15">
      <c r="A566" s="89"/>
      <c r="B566" s="89"/>
      <c r="C566" s="89"/>
      <c r="D566" s="89"/>
    </row>
    <row r="567" spans="1:4" ht="15">
      <c r="A567" s="89"/>
      <c r="B567" s="89"/>
      <c r="C567" s="89"/>
      <c r="D567" s="89"/>
    </row>
    <row r="568" spans="1:4" ht="15">
      <c r="A568" s="89"/>
      <c r="B568" s="89"/>
      <c r="C568" s="89"/>
      <c r="D568" s="89"/>
    </row>
    <row r="569" spans="1:4" ht="15">
      <c r="A569" s="89"/>
      <c r="B569" s="89"/>
      <c r="C569" s="89"/>
      <c r="D569" s="89"/>
    </row>
    <row r="570" spans="1:4" ht="15">
      <c r="A570" s="89"/>
      <c r="B570" s="89"/>
      <c r="C570" s="89"/>
      <c r="D570" s="89"/>
    </row>
    <row r="571" spans="1:4" ht="15">
      <c r="A571" s="89"/>
      <c r="B571" s="89"/>
      <c r="C571" s="89"/>
      <c r="D571" s="89"/>
    </row>
    <row r="572" spans="1:4" ht="15">
      <c r="A572" s="89"/>
      <c r="B572" s="89"/>
      <c r="C572" s="89"/>
      <c r="D572" s="89"/>
    </row>
    <row r="573" spans="1:4" ht="15">
      <c r="A573" s="89"/>
      <c r="B573" s="89"/>
      <c r="C573" s="89"/>
      <c r="D573" s="89"/>
    </row>
    <row r="574" spans="1:4" ht="15">
      <c r="A574" s="89"/>
      <c r="B574" s="89"/>
      <c r="C574" s="89"/>
      <c r="D574" s="89"/>
    </row>
    <row r="575" spans="1:4" ht="15">
      <c r="A575" s="89"/>
      <c r="B575" s="89"/>
      <c r="C575" s="89"/>
      <c r="D575" s="89"/>
    </row>
    <row r="576" spans="1:4" ht="15">
      <c r="A576" s="89"/>
      <c r="B576" s="89"/>
      <c r="C576" s="89"/>
      <c r="D576" s="89"/>
    </row>
    <row r="577" spans="1:4" ht="15">
      <c r="A577" s="89"/>
      <c r="B577" s="89"/>
      <c r="C577" s="89"/>
      <c r="D577" s="89"/>
    </row>
    <row r="578" spans="1:4" ht="15">
      <c r="A578" s="89"/>
      <c r="B578" s="89"/>
      <c r="C578" s="89"/>
      <c r="D578" s="89"/>
    </row>
    <row r="579" spans="1:4" ht="15">
      <c r="A579" s="89"/>
      <c r="B579" s="89"/>
      <c r="C579" s="89"/>
      <c r="D579" s="89"/>
    </row>
    <row r="580" spans="1:4" ht="15">
      <c r="A580" s="89"/>
      <c r="B580" s="89"/>
      <c r="C580" s="89"/>
      <c r="D580" s="89"/>
    </row>
    <row r="581" spans="1:4" ht="15">
      <c r="A581" s="89"/>
      <c r="B581" s="89"/>
      <c r="C581" s="89"/>
      <c r="D581" s="89"/>
    </row>
    <row r="582" spans="1:4" ht="15">
      <c r="A582" s="89"/>
      <c r="B582" s="89"/>
      <c r="C582" s="89"/>
      <c r="D582" s="89"/>
    </row>
    <row r="583" spans="1:4" ht="15">
      <c r="A583" s="89"/>
      <c r="B583" s="89"/>
      <c r="C583" s="89"/>
      <c r="D583" s="89"/>
    </row>
    <row r="584" spans="1:4" ht="15">
      <c r="A584" s="89"/>
      <c r="B584" s="89"/>
      <c r="C584" s="89"/>
      <c r="D584" s="89"/>
    </row>
    <row r="585" spans="1:4" ht="15">
      <c r="A585" s="89"/>
      <c r="B585" s="89"/>
      <c r="C585" s="89"/>
      <c r="D585" s="89"/>
    </row>
    <row r="586" spans="1:4" ht="15">
      <c r="A586" s="89"/>
      <c r="B586" s="89"/>
      <c r="C586" s="89"/>
      <c r="D586" s="89"/>
    </row>
    <row r="587" spans="1:4" ht="15">
      <c r="A587" s="89"/>
      <c r="B587" s="89"/>
      <c r="C587" s="89"/>
      <c r="D587" s="89"/>
    </row>
    <row r="588" spans="1:4" ht="15">
      <c r="A588" s="89"/>
      <c r="B588" s="89"/>
      <c r="C588" s="89"/>
      <c r="D588" s="89"/>
    </row>
    <row r="589" spans="1:4" ht="15">
      <c r="A589" s="89"/>
      <c r="B589" s="89"/>
      <c r="C589" s="89"/>
      <c r="D589" s="89"/>
    </row>
    <row r="590" spans="1:4" ht="15">
      <c r="A590" s="89"/>
      <c r="B590" s="89"/>
      <c r="C590" s="89"/>
      <c r="D590" s="89"/>
    </row>
    <row r="591" spans="1:4" ht="15">
      <c r="A591" s="89"/>
      <c r="B591" s="89"/>
      <c r="C591" s="89"/>
      <c r="D591" s="89"/>
    </row>
    <row r="592" spans="1:4" ht="15">
      <c r="A592" s="89"/>
      <c r="B592" s="89"/>
      <c r="C592" s="89"/>
      <c r="D592" s="89"/>
    </row>
    <row r="593" spans="1:4" ht="15">
      <c r="A593" s="89"/>
      <c r="B593" s="89"/>
      <c r="C593" s="89"/>
      <c r="D593" s="89"/>
    </row>
    <row r="594" spans="1:4" ht="15">
      <c r="A594" s="89"/>
      <c r="B594" s="89"/>
      <c r="C594" s="89"/>
      <c r="D594" s="89"/>
    </row>
    <row r="595" spans="1:4" ht="15">
      <c r="A595" s="89"/>
      <c r="B595" s="89"/>
      <c r="C595" s="89"/>
      <c r="D595" s="89"/>
    </row>
    <row r="596" spans="1:4" ht="15">
      <c r="A596" s="89"/>
      <c r="B596" s="89"/>
      <c r="C596" s="89"/>
      <c r="D596" s="89"/>
    </row>
    <row r="597" spans="1:4" ht="15">
      <c r="A597" s="89"/>
      <c r="B597" s="89"/>
      <c r="C597" s="89"/>
      <c r="D597" s="89"/>
    </row>
    <row r="598" spans="1:4" ht="15">
      <c r="A598" s="89"/>
      <c r="B598" s="89"/>
      <c r="C598" s="89"/>
      <c r="D598" s="89"/>
    </row>
    <row r="599" spans="1:4" ht="15">
      <c r="A599" s="89"/>
      <c r="B599" s="89"/>
      <c r="C599" s="89"/>
      <c r="D599" s="89"/>
    </row>
    <row r="600" spans="1:4" ht="15">
      <c r="A600" s="89"/>
      <c r="B600" s="89"/>
      <c r="C600" s="89"/>
      <c r="D600" s="89"/>
    </row>
    <row r="601" spans="1:4" ht="15">
      <c r="A601" s="89"/>
      <c r="B601" s="89"/>
      <c r="C601" s="89"/>
      <c r="D601" s="89"/>
    </row>
    <row r="602" spans="1:4" ht="15">
      <c r="A602" s="89"/>
      <c r="B602" s="89"/>
      <c r="C602" s="89"/>
      <c r="D602" s="89"/>
    </row>
    <row r="603" spans="1:4" ht="15">
      <c r="A603" s="89"/>
      <c r="B603" s="89"/>
      <c r="C603" s="89"/>
      <c r="D603" s="89"/>
    </row>
    <row r="604" spans="1:4" ht="15">
      <c r="A604" s="89"/>
      <c r="B604" s="89"/>
      <c r="C604" s="89"/>
      <c r="D604" s="89"/>
    </row>
    <row r="605" spans="1:4" ht="15">
      <c r="A605" s="89"/>
      <c r="B605" s="89"/>
      <c r="C605" s="89"/>
      <c r="D605" s="89"/>
    </row>
    <row r="606" spans="1:4" ht="15">
      <c r="A606" s="89"/>
      <c r="B606" s="89"/>
      <c r="C606" s="89"/>
      <c r="D606" s="89"/>
    </row>
    <row r="607" spans="1:4" ht="15">
      <c r="A607" s="89"/>
      <c r="B607" s="89"/>
      <c r="C607" s="89"/>
      <c r="D607" s="89"/>
    </row>
    <row r="608" spans="1:4" ht="15">
      <c r="A608" s="89"/>
      <c r="B608" s="89"/>
      <c r="C608" s="89"/>
      <c r="D608" s="89"/>
    </row>
    <row r="609" spans="1:4" ht="15">
      <c r="A609" s="89"/>
      <c r="B609" s="89"/>
      <c r="C609" s="89"/>
      <c r="D609" s="89"/>
    </row>
    <row r="610" spans="1:4" ht="15">
      <c r="A610" s="89"/>
      <c r="B610" s="89"/>
      <c r="C610" s="89"/>
      <c r="D610" s="89"/>
    </row>
    <row r="611" spans="1:4" ht="15">
      <c r="A611" s="89"/>
      <c r="B611" s="89"/>
      <c r="C611" s="89"/>
      <c r="D611" s="89"/>
    </row>
    <row r="612" spans="1:4" ht="15">
      <c r="A612" s="89"/>
      <c r="B612" s="89"/>
      <c r="C612" s="89"/>
      <c r="D612" s="89"/>
    </row>
    <row r="613" spans="1:4" ht="15">
      <c r="A613" s="89"/>
      <c r="B613" s="89"/>
      <c r="C613" s="89"/>
      <c r="D613" s="89"/>
    </row>
    <row r="614" spans="1:4" ht="15">
      <c r="A614" s="89"/>
      <c r="B614" s="89"/>
      <c r="C614" s="89"/>
      <c r="D614" s="89"/>
    </row>
    <row r="615" spans="1:4" ht="15">
      <c r="A615" s="89"/>
      <c r="B615" s="89"/>
      <c r="C615" s="89"/>
      <c r="D615" s="89"/>
    </row>
    <row r="616" spans="1:4" ht="15">
      <c r="A616" s="89"/>
      <c r="B616" s="89"/>
      <c r="C616" s="89"/>
      <c r="D616" s="89"/>
    </row>
    <row r="617" spans="1:4" ht="15">
      <c r="A617" s="89"/>
      <c r="B617" s="89"/>
      <c r="C617" s="89"/>
      <c r="D617" s="89"/>
    </row>
    <row r="618" spans="1:4" ht="15">
      <c r="A618" s="89"/>
      <c r="B618" s="89"/>
      <c r="C618" s="89"/>
      <c r="D618" s="89"/>
    </row>
    <row r="619" spans="1:4" ht="15">
      <c r="A619" s="89"/>
      <c r="B619" s="89"/>
      <c r="C619" s="89"/>
      <c r="D619" s="89"/>
    </row>
    <row r="620" spans="1:4" ht="15">
      <c r="A620" s="89"/>
      <c r="B620" s="89"/>
      <c r="C620" s="89"/>
      <c r="D620" s="89"/>
    </row>
    <row r="621" spans="1:4" ht="15">
      <c r="A621" s="89"/>
      <c r="B621" s="89"/>
      <c r="C621" s="89"/>
      <c r="D621" s="89"/>
    </row>
    <row r="622" spans="1:4" ht="15">
      <c r="A622" s="89"/>
      <c r="B622" s="89"/>
      <c r="C622" s="89"/>
      <c r="D622" s="89"/>
    </row>
    <row r="623" spans="1:4" ht="15">
      <c r="A623" s="89"/>
      <c r="B623" s="89"/>
      <c r="C623" s="89"/>
      <c r="D623" s="89"/>
    </row>
    <row r="624" spans="1:4" ht="15">
      <c r="A624" s="89"/>
      <c r="B624" s="89"/>
      <c r="C624" s="89"/>
      <c r="D624" s="89"/>
    </row>
    <row r="625" spans="1:4" ht="15">
      <c r="A625" s="89"/>
      <c r="B625" s="89"/>
      <c r="C625" s="89"/>
      <c r="D625" s="89"/>
    </row>
    <row r="626" spans="1:4" ht="15">
      <c r="A626" s="89"/>
      <c r="B626" s="89"/>
      <c r="C626" s="89"/>
      <c r="D626" s="89"/>
    </row>
    <row r="627" spans="1:4" ht="15">
      <c r="A627" s="89"/>
      <c r="B627" s="89"/>
      <c r="C627" s="89"/>
      <c r="D627" s="89"/>
    </row>
    <row r="628" spans="1:4" ht="15">
      <c r="A628" s="89"/>
      <c r="B628" s="89"/>
      <c r="C628" s="89"/>
      <c r="D628" s="89"/>
    </row>
    <row r="629" spans="1:4" ht="15">
      <c r="A629" s="89"/>
      <c r="B629" s="89"/>
      <c r="C629" s="89"/>
      <c r="D629" s="89"/>
    </row>
    <row r="630" spans="1:4" ht="15">
      <c r="A630" s="89"/>
      <c r="B630" s="89"/>
      <c r="C630" s="89"/>
      <c r="D630" s="89"/>
    </row>
    <row r="631" spans="1:4" ht="15">
      <c r="A631" s="89"/>
      <c r="B631" s="89"/>
      <c r="C631" s="89"/>
      <c r="D631" s="89"/>
    </row>
    <row r="632" spans="1:4" ht="15">
      <c r="A632" s="89"/>
      <c r="B632" s="89"/>
      <c r="C632" s="89"/>
      <c r="D632" s="89"/>
    </row>
    <row r="633" spans="1:4" ht="15">
      <c r="A633" s="89"/>
      <c r="B633" s="89"/>
      <c r="C633" s="89"/>
      <c r="D633" s="89"/>
    </row>
    <row r="634" spans="1:4" ht="15">
      <c r="A634" s="89"/>
      <c r="B634" s="89"/>
      <c r="C634" s="89"/>
      <c r="D634" s="89"/>
    </row>
    <row r="635" spans="1:4" ht="15">
      <c r="A635" s="89"/>
      <c r="B635" s="89"/>
      <c r="C635" s="89"/>
      <c r="D635" s="89"/>
    </row>
    <row r="636" spans="1:4" ht="15">
      <c r="A636" s="89"/>
      <c r="B636" s="89"/>
      <c r="C636" s="89"/>
      <c r="D636" s="89"/>
    </row>
    <row r="637" spans="1:4" ht="15">
      <c r="A637" s="89"/>
      <c r="B637" s="89"/>
      <c r="C637" s="89"/>
      <c r="D637" s="89"/>
    </row>
    <row r="638" spans="1:4" ht="15">
      <c r="A638" s="89"/>
      <c r="B638" s="89"/>
      <c r="C638" s="89"/>
      <c r="D638" s="89"/>
    </row>
    <row r="639" spans="1:4" ht="15">
      <c r="A639" s="89"/>
      <c r="B639" s="89"/>
      <c r="C639" s="89"/>
      <c r="D639" s="89"/>
    </row>
    <row r="640" spans="1:4" ht="15">
      <c r="A640" s="89"/>
      <c r="B640" s="89"/>
      <c r="C640" s="89"/>
      <c r="D640" s="89"/>
    </row>
    <row r="641" spans="1:4" ht="15">
      <c r="A641" s="89"/>
      <c r="B641" s="89"/>
      <c r="C641" s="89"/>
      <c r="D641" s="89"/>
    </row>
    <row r="642" spans="1:4" ht="15">
      <c r="A642" s="89"/>
      <c r="B642" s="89"/>
      <c r="C642" s="89"/>
      <c r="D642" s="89"/>
    </row>
    <row r="643" spans="1:4" ht="15">
      <c r="A643" s="89"/>
      <c r="B643" s="89"/>
      <c r="C643" s="89"/>
      <c r="D643" s="89"/>
    </row>
    <row r="644" spans="1:4" ht="15">
      <c r="A644" s="89"/>
      <c r="B644" s="89"/>
      <c r="C644" s="89"/>
      <c r="D644" s="89"/>
    </row>
    <row r="645" spans="1:4" ht="15">
      <c r="A645" s="89"/>
      <c r="B645" s="89"/>
      <c r="C645" s="89"/>
      <c r="D645" s="89"/>
    </row>
    <row r="646" spans="1:4" ht="15">
      <c r="A646" s="89"/>
      <c r="B646" s="89"/>
      <c r="C646" s="89"/>
      <c r="D646" s="89"/>
    </row>
    <row r="647" spans="1:4" ht="15">
      <c r="A647" s="89"/>
      <c r="B647" s="89"/>
      <c r="C647" s="89"/>
      <c r="D647" s="89"/>
    </row>
  </sheetData>
  <sheetProtection/>
  <mergeCells count="41">
    <mergeCell ref="D70:D71"/>
    <mergeCell ref="D72:D73"/>
    <mergeCell ref="D92:F92"/>
    <mergeCell ref="D62:D63"/>
    <mergeCell ref="D64:D65"/>
    <mergeCell ref="D66:D67"/>
    <mergeCell ref="D68:D69"/>
    <mergeCell ref="D52:D53"/>
    <mergeCell ref="D54:D55"/>
    <mergeCell ref="D56:D57"/>
    <mergeCell ref="D58:D59"/>
    <mergeCell ref="D60:D61"/>
    <mergeCell ref="F60:F61"/>
    <mergeCell ref="D42:D43"/>
    <mergeCell ref="D44:D45"/>
    <mergeCell ref="D46:D47"/>
    <mergeCell ref="D40:D41"/>
    <mergeCell ref="D48:D49"/>
    <mergeCell ref="D50:D51"/>
    <mergeCell ref="D36:D37"/>
    <mergeCell ref="D38:D39"/>
    <mergeCell ref="D14:D15"/>
    <mergeCell ref="D16:D17"/>
    <mergeCell ref="D18:D19"/>
    <mergeCell ref="D20:D21"/>
    <mergeCell ref="D26:D27"/>
    <mergeCell ref="D28:D29"/>
    <mergeCell ref="O6:P6"/>
    <mergeCell ref="D8:D9"/>
    <mergeCell ref="D10:D11"/>
    <mergeCell ref="D12:D13"/>
    <mergeCell ref="D32:D33"/>
    <mergeCell ref="D34:D35"/>
    <mergeCell ref="A3:H3"/>
    <mergeCell ref="M3:N3"/>
    <mergeCell ref="C6:C7"/>
    <mergeCell ref="I6:L6"/>
    <mergeCell ref="M6:N6"/>
    <mergeCell ref="D30:D31"/>
    <mergeCell ref="D22:D23"/>
    <mergeCell ref="D24:D25"/>
  </mergeCells>
  <conditionalFormatting sqref="R32 R8 R10 R12 R14 R18 R20 R22 R24 R26 R34 R36 R38 R40 R42 R44 R46">
    <cfRule type="cellIs" priority="4" dxfId="0" operator="notEqual" stopIfTrue="1">
      <formula>O8+P8</formula>
    </cfRule>
  </conditionalFormatting>
  <conditionalFormatting sqref="O40:Q40 L40 P58:Q58 O62:Q62 O64:Q64 O60:Q60 O66:Q66 O70:Q70 O68:Q68 L58 L60 L62:L64 L66 L68 L70 L72 O72:R75 P54:Q54 P56:Q56 L54:L56 O46:Q46 L46 O44:Q44 L44 O42:Q42 L42 O38:Q38 L38 O36:Q36 L36 O34:Q34 L34 O32:Q32 L32 P52:Q52 P50:Q50 L50 L52 L48 O26:Q26 L26 O24:Q24 L24 O22:Q22 L22 O20:Q20 L20 O18:Q18 L18 L16 O14:Q14 L14 O12:Q12 L12 O10:Q10 L10 O8:Q8 L8 P28:Q28 P30:Q30 O16:Q16 L30 L28 O78 O81:R84">
    <cfRule type="cellIs" priority="5" dxfId="29" operator="lessThan" stopIfTrue="1">
      <formula>0</formula>
    </cfRule>
    <cfRule type="cellIs" priority="6" dxfId="28" operator="equal" stopIfTrue="1">
      <formula>0</formula>
    </cfRule>
  </conditionalFormatting>
  <conditionalFormatting sqref="R28">
    <cfRule type="cellIs" priority="7" dxfId="0" operator="notEqual" stopIfTrue="1">
      <formula>$O$28+$P$28</formula>
    </cfRule>
  </conditionalFormatting>
  <conditionalFormatting sqref="R30">
    <cfRule type="cellIs" priority="8" dxfId="0" operator="notEqual" stopIfTrue="1">
      <formula>$O$30+$P$30</formula>
    </cfRule>
  </conditionalFormatting>
  <conditionalFormatting sqref="R50">
    <cfRule type="cellIs" priority="9" dxfId="0" operator="notEqual" stopIfTrue="1">
      <formula>$O$50+$P$50</formula>
    </cfRule>
  </conditionalFormatting>
  <conditionalFormatting sqref="R52">
    <cfRule type="cellIs" priority="10" dxfId="0" operator="notEqual" stopIfTrue="1">
      <formula>$O$52+$P$52</formula>
    </cfRule>
  </conditionalFormatting>
  <conditionalFormatting sqref="R54">
    <cfRule type="cellIs" priority="11" dxfId="0" operator="notEqual" stopIfTrue="1">
      <formula>$O$54+$P$54</formula>
    </cfRule>
  </conditionalFormatting>
  <conditionalFormatting sqref="R56">
    <cfRule type="cellIs" priority="12" dxfId="0" operator="notEqual" stopIfTrue="1">
      <formula>$O$56+$P$56</formula>
    </cfRule>
  </conditionalFormatting>
  <conditionalFormatting sqref="R58">
    <cfRule type="cellIs" priority="13" dxfId="0" operator="notEqual" stopIfTrue="1">
      <formula>$O$58+$P$58</formula>
    </cfRule>
  </conditionalFormatting>
  <conditionalFormatting sqref="R60">
    <cfRule type="cellIs" priority="14" dxfId="0" operator="notEqual" stopIfTrue="1">
      <formula>$O$60+$P$60</formula>
    </cfRule>
  </conditionalFormatting>
  <conditionalFormatting sqref="R62">
    <cfRule type="cellIs" priority="15" dxfId="0" operator="notEqual" stopIfTrue="1">
      <formula>$O$62+$P$62</formula>
    </cfRule>
  </conditionalFormatting>
  <conditionalFormatting sqref="R64">
    <cfRule type="cellIs" priority="16" dxfId="0" operator="notEqual" stopIfTrue="1">
      <formula>$O$64+$P$64</formula>
    </cfRule>
  </conditionalFormatting>
  <conditionalFormatting sqref="R66">
    <cfRule type="cellIs" priority="17" dxfId="0" operator="notEqual" stopIfTrue="1">
      <formula>$O$66+$P$66</formula>
    </cfRule>
  </conditionalFormatting>
  <conditionalFormatting sqref="R68">
    <cfRule type="cellIs" priority="18" dxfId="0" operator="notEqual" stopIfTrue="1">
      <formula>$O$68+$P$68</formula>
    </cfRule>
  </conditionalFormatting>
  <conditionalFormatting sqref="R70">
    <cfRule type="cellIs" priority="19" dxfId="0" operator="notEqual" stopIfTrue="1">
      <formula>$O$70+$P$70</formula>
    </cfRule>
  </conditionalFormatting>
  <conditionalFormatting sqref="R16">
    <cfRule type="cellIs" priority="20" dxfId="0" operator="notEqual" stopIfTrue="1">
      <formula>$O$16+$P$16</formula>
    </cfRule>
  </conditionalFormatting>
  <conditionalFormatting sqref="M76">
    <cfRule type="cellIs" priority="22" dxfId="0" operator="notEqual" stopIfTrue="1">
      <formula>$N$77-$N$76</formula>
    </cfRule>
  </conditionalFormatting>
  <conditionalFormatting sqref="G76">
    <cfRule type="cellIs" priority="23" dxfId="0" operator="notEqual" stopIfTrue="1">
      <formula>1110251565.11</formula>
    </cfRule>
  </conditionalFormatting>
  <conditionalFormatting sqref="H76">
    <cfRule type="cellIs" priority="24" dxfId="0" operator="notEqual" stopIfTrue="1">
      <formula>1112700644.8</formula>
    </cfRule>
  </conditionalFormatting>
  <conditionalFormatting sqref="N77">
    <cfRule type="cellIs" priority="25" dxfId="0" operator="notEqual" stopIfTrue="1">
      <formula>2449079.69</formula>
    </cfRule>
  </conditionalFormatting>
  <conditionalFormatting sqref="R76">
    <cfRule type="cellIs" priority="26" dxfId="2" operator="notEqual" stopIfTrue="1">
      <formula>$O$76+$P$76+$Q$76</formula>
    </cfRule>
  </conditionalFormatting>
  <conditionalFormatting sqref="R48">
    <cfRule type="cellIs" priority="1" dxfId="0" operator="notEqual" stopIfTrue="1">
      <formula>O48+P48</formula>
    </cfRule>
  </conditionalFormatting>
  <conditionalFormatting sqref="O48:Q48">
    <cfRule type="cellIs" priority="2" dxfId="29" operator="lessThan" stopIfTrue="1">
      <formula>0</formula>
    </cfRule>
    <cfRule type="cellIs" priority="3" dxfId="28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scale="90" r:id="rId3"/>
  <rowBreaks count="2" manualBreakCount="2">
    <brk id="33" max="255" man="1"/>
    <brk id="6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X718"/>
  <sheetViews>
    <sheetView zoomScalePageLayoutView="0" workbookViewId="0" topLeftCell="A16">
      <selection activeCell="R24" sqref="R24"/>
    </sheetView>
  </sheetViews>
  <sheetFormatPr defaultColWidth="9.140625" defaultRowHeight="12.75"/>
  <cols>
    <col min="1" max="2" width="5.8515625" style="0" customWidth="1"/>
    <col min="3" max="3" width="36.140625" style="8" customWidth="1"/>
    <col min="4" max="4" width="16.8515625" style="3" customWidth="1"/>
    <col min="5" max="5" width="16.140625" style="3" customWidth="1"/>
    <col min="6" max="6" width="11.00390625" style="0" customWidth="1"/>
    <col min="7" max="7" width="11.28125" style="0" customWidth="1"/>
    <col min="8" max="8" width="8.00390625" style="0" customWidth="1"/>
    <col min="9" max="9" width="13.8515625" style="0" customWidth="1"/>
    <col min="10" max="10" width="9.8515625" style="2" customWidth="1"/>
    <col min="11" max="11" width="8.57421875" style="2" customWidth="1"/>
    <col min="12" max="13" width="0" style="0" hidden="1" customWidth="1"/>
    <col min="14" max="14" width="9.140625" style="0" hidden="1" customWidth="1"/>
    <col min="15" max="15" width="0" style="186" hidden="1" customWidth="1"/>
    <col min="16" max="16" width="12.00390625" style="0" customWidth="1"/>
    <col min="21" max="21" width="12.7109375" style="0" customWidth="1"/>
    <col min="23" max="23" width="10.7109375" style="0" customWidth="1"/>
  </cols>
  <sheetData>
    <row r="1" spans="1:11" ht="20.25">
      <c r="A1" s="184" t="s">
        <v>226</v>
      </c>
      <c r="B1" s="184"/>
      <c r="C1" s="2"/>
      <c r="I1" s="4"/>
      <c r="J1" s="344"/>
      <c r="K1" s="4" t="s">
        <v>194</v>
      </c>
    </row>
    <row r="2" spans="1:5" ht="14.25">
      <c r="A2" s="5"/>
      <c r="B2" s="5"/>
      <c r="C2" s="2"/>
      <c r="E2" s="6"/>
    </row>
    <row r="3" ht="12.75">
      <c r="C3"/>
    </row>
    <row r="4" spans="1:11" ht="12.75">
      <c r="A4" s="1122" t="s">
        <v>283</v>
      </c>
      <c r="B4" s="1122"/>
      <c r="C4" s="1164"/>
      <c r="D4" s="1164"/>
      <c r="E4" s="1164"/>
      <c r="F4" s="1165"/>
      <c r="G4" s="1165"/>
      <c r="H4" s="1165"/>
      <c r="I4" s="1165"/>
      <c r="J4" s="1165"/>
      <c r="K4" s="1165"/>
    </row>
    <row r="5" spans="1:11" ht="12.75">
      <c r="A5" s="1164"/>
      <c r="B5" s="1164"/>
      <c r="C5" s="1164"/>
      <c r="D5" s="1164"/>
      <c r="E5" s="1164"/>
      <c r="F5" s="1165"/>
      <c r="G5" s="1165"/>
      <c r="H5" s="1165"/>
      <c r="I5" s="1165"/>
      <c r="J5" s="1165"/>
      <c r="K5" s="1165"/>
    </row>
    <row r="6" spans="1:11" ht="15">
      <c r="A6" s="188"/>
      <c r="B6" s="188"/>
      <c r="C6" s="188"/>
      <c r="D6" s="188"/>
      <c r="E6" s="188"/>
      <c r="F6" s="187"/>
      <c r="G6" s="187"/>
      <c r="H6" s="187"/>
      <c r="I6" s="187"/>
      <c r="J6" s="187"/>
      <c r="K6" s="187"/>
    </row>
    <row r="7" spans="1:11" ht="16.5" thickBot="1">
      <c r="A7" s="1166"/>
      <c r="B7" s="1166"/>
      <c r="C7" s="1167"/>
      <c r="D7" s="1167"/>
      <c r="E7" s="1167"/>
      <c r="F7" s="1167"/>
      <c r="G7" s="1167"/>
      <c r="H7" s="1167"/>
      <c r="I7" s="1167"/>
      <c r="J7"/>
      <c r="K7" s="787" t="s">
        <v>277</v>
      </c>
    </row>
    <row r="8" spans="1:15" ht="29.25" customHeight="1" thickTop="1">
      <c r="A8" s="345" t="s">
        <v>42</v>
      </c>
      <c r="B8" s="346" t="s">
        <v>43</v>
      </c>
      <c r="C8" s="183" t="s">
        <v>45</v>
      </c>
      <c r="D8" s="347" t="s">
        <v>46</v>
      </c>
      <c r="E8" s="348"/>
      <c r="F8" s="349" t="s">
        <v>2</v>
      </c>
      <c r="G8" s="195" t="s">
        <v>3</v>
      </c>
      <c r="H8" s="350" t="s">
        <v>195</v>
      </c>
      <c r="I8" s="453"/>
      <c r="J8" s="1104" t="s">
        <v>196</v>
      </c>
      <c r="K8" s="1168"/>
      <c r="L8" s="1138" t="s">
        <v>48</v>
      </c>
      <c r="M8" s="1139"/>
      <c r="N8" s="1158" t="s">
        <v>197</v>
      </c>
      <c r="O8" s="197"/>
    </row>
    <row r="9" spans="1:15" ht="24" customHeight="1" thickBot="1">
      <c r="A9" s="351"/>
      <c r="B9" s="352"/>
      <c r="C9" s="353"/>
      <c r="D9" s="354"/>
      <c r="E9" s="355"/>
      <c r="F9" s="356"/>
      <c r="G9" s="357"/>
      <c r="H9" s="452"/>
      <c r="I9" s="454" t="s">
        <v>52</v>
      </c>
      <c r="J9" s="358" t="s">
        <v>53</v>
      </c>
      <c r="K9" s="21" t="s">
        <v>7</v>
      </c>
      <c r="L9" s="359" t="s">
        <v>54</v>
      </c>
      <c r="M9" s="360" t="s">
        <v>198</v>
      </c>
      <c r="N9" s="1159"/>
      <c r="O9" s="208" t="s">
        <v>39</v>
      </c>
    </row>
    <row r="10" spans="1:16" ht="13.5" thickTop="1">
      <c r="A10" s="361">
        <v>1601</v>
      </c>
      <c r="B10" s="362" t="s">
        <v>199</v>
      </c>
      <c r="C10" s="1160" t="s">
        <v>200</v>
      </c>
      <c r="D10" s="363" t="s">
        <v>201</v>
      </c>
      <c r="E10" s="104" t="s">
        <v>202</v>
      </c>
      <c r="F10" s="695"/>
      <c r="G10" s="297"/>
      <c r="H10" s="696"/>
      <c r="I10" s="697"/>
      <c r="J10" s="698"/>
      <c r="K10" s="699"/>
      <c r="L10" s="245"/>
      <c r="M10" s="218"/>
      <c r="N10" s="267"/>
      <c r="O10" s="219">
        <f>L10+M10+N10</f>
        <v>0</v>
      </c>
      <c r="P10" s="297"/>
    </row>
    <row r="11" spans="1:24" ht="12.75">
      <c r="A11" s="364"/>
      <c r="B11" s="365"/>
      <c r="C11" s="1161"/>
      <c r="D11" s="366"/>
      <c r="E11" s="367"/>
      <c r="F11" s="700">
        <f>41748785.5+34320</f>
        <v>41783105.5</v>
      </c>
      <c r="G11" s="701">
        <f>42009765.57+129317</f>
        <v>42139082.57</v>
      </c>
      <c r="H11" s="702">
        <v>0</v>
      </c>
      <c r="I11" s="703">
        <f>-F11+G11-H11</f>
        <v>355977.0700000003</v>
      </c>
      <c r="J11" s="704">
        <f>IF((I11&lt;0),0,I11)</f>
        <v>355977.0700000003</v>
      </c>
      <c r="K11" s="705">
        <f>IF((I11&lt;0),I11,0)</f>
        <v>0</v>
      </c>
      <c r="L11" s="368" t="e">
        <f>L10/$O10</f>
        <v>#DIV/0!</v>
      </c>
      <c r="M11" s="369" t="e">
        <f>M10/$O10</f>
        <v>#DIV/0!</v>
      </c>
      <c r="N11" s="369"/>
      <c r="O11" s="370" t="e">
        <f>N11+M11+L11</f>
        <v>#DIV/0!</v>
      </c>
      <c r="P11" s="297">
        <f>260980.07+94997</f>
        <v>355977.07</v>
      </c>
      <c r="Q11" s="440" t="s">
        <v>258</v>
      </c>
      <c r="U11" s="297">
        <v>41748785.5</v>
      </c>
      <c r="V11" s="297">
        <v>34320</v>
      </c>
      <c r="W11" s="297">
        <f>SUM(U11:V11)</f>
        <v>41783105.5</v>
      </c>
      <c r="X11" s="95">
        <f>W11-F11</f>
        <v>0</v>
      </c>
    </row>
    <row r="12" spans="1:16" ht="12.75">
      <c r="A12" s="371">
        <v>1602</v>
      </c>
      <c r="B12" s="372" t="s">
        <v>203</v>
      </c>
      <c r="C12" s="1162" t="s">
        <v>204</v>
      </c>
      <c r="D12" s="373" t="s">
        <v>205</v>
      </c>
      <c r="E12" s="374" t="s">
        <v>206</v>
      </c>
      <c r="F12" s="706"/>
      <c r="G12" s="707"/>
      <c r="H12" s="708"/>
      <c r="I12" s="709"/>
      <c r="J12" s="710"/>
      <c r="K12" s="711"/>
      <c r="L12" s="245"/>
      <c r="M12" s="218"/>
      <c r="N12" s="218"/>
      <c r="O12" s="219">
        <f>L12+M12+N12</f>
        <v>0</v>
      </c>
      <c r="P12" s="297"/>
    </row>
    <row r="13" spans="1:24" ht="12.75">
      <c r="A13" s="364"/>
      <c r="B13" s="365"/>
      <c r="C13" s="1163"/>
      <c r="D13" s="376"/>
      <c r="E13" s="377"/>
      <c r="F13" s="712">
        <f>34306248.9+95973.22</f>
        <v>34402222.12</v>
      </c>
      <c r="G13" s="713">
        <f>33998026.31+414142</f>
        <v>34412168.31</v>
      </c>
      <c r="H13" s="714">
        <v>0</v>
      </c>
      <c r="I13" s="703">
        <f>-F13+G13-H13</f>
        <v>9946.190000005066</v>
      </c>
      <c r="J13" s="704">
        <f>IF((I13&lt;0),0,I13)</f>
        <v>9946.190000005066</v>
      </c>
      <c r="K13" s="705">
        <f>IF((I13&lt;0),I13,0)</f>
        <v>0</v>
      </c>
      <c r="L13" s="368" t="e">
        <f>L12/$O12</f>
        <v>#DIV/0!</v>
      </c>
      <c r="M13" s="369" t="e">
        <f>M12/$O12</f>
        <v>#DIV/0!</v>
      </c>
      <c r="N13" s="369"/>
      <c r="O13" s="370" t="e">
        <f>N13+M13+L13</f>
        <v>#DIV/0!</v>
      </c>
      <c r="P13" s="297">
        <f>-308222.59+318168.78</f>
        <v>9946.190000000002</v>
      </c>
      <c r="Q13" s="440" t="s">
        <v>258</v>
      </c>
      <c r="U13" s="297">
        <v>34306248.9</v>
      </c>
      <c r="V13" s="297">
        <v>95973.22</v>
      </c>
      <c r="W13" s="297">
        <f>SUM(U13:V13)</f>
        <v>34402222.12</v>
      </c>
      <c r="X13" s="297">
        <f>W13-F13</f>
        <v>0</v>
      </c>
    </row>
    <row r="14" spans="1:16" ht="15">
      <c r="A14" s="378">
        <v>1603</v>
      </c>
      <c r="B14" s="379" t="s">
        <v>203</v>
      </c>
      <c r="C14" s="380" t="s">
        <v>207</v>
      </c>
      <c r="D14" s="190" t="s">
        <v>208</v>
      </c>
      <c r="E14" s="381" t="s">
        <v>63</v>
      </c>
      <c r="F14" s="700"/>
      <c r="G14" s="701"/>
      <c r="H14" s="702"/>
      <c r="I14" s="703"/>
      <c r="J14" s="704"/>
      <c r="K14" s="705"/>
      <c r="L14" s="245"/>
      <c r="M14" s="218"/>
      <c r="N14" s="266"/>
      <c r="O14" s="382">
        <f>L14+M14+N14</f>
        <v>0</v>
      </c>
      <c r="P14" s="297"/>
    </row>
    <row r="15" spans="1:24" ht="15">
      <c r="A15" s="364"/>
      <c r="B15" s="365"/>
      <c r="C15" s="383" t="s">
        <v>209</v>
      </c>
      <c r="D15" s="384"/>
      <c r="E15" s="385"/>
      <c r="F15" s="715">
        <f>6795182.43+38971.46</f>
        <v>6834153.89</v>
      </c>
      <c r="G15" s="716">
        <f>6777093.92+60007</f>
        <v>6837100.92</v>
      </c>
      <c r="H15" s="717">
        <v>0</v>
      </c>
      <c r="I15" s="703">
        <f>-F15+G15-H15</f>
        <v>2947.0300000002608</v>
      </c>
      <c r="J15" s="718">
        <f>IF((I15&lt;0),0,I15)</f>
        <v>2947.0300000002608</v>
      </c>
      <c r="K15" s="719">
        <f>IF((I15&lt;0),I15,0)</f>
        <v>0</v>
      </c>
      <c r="L15" s="368" t="e">
        <f>L14/$O14</f>
        <v>#DIV/0!</v>
      </c>
      <c r="M15" s="369" t="e">
        <f>M14/$O14</f>
        <v>#DIV/0!</v>
      </c>
      <c r="N15" s="369"/>
      <c r="O15" s="370" t="e">
        <f>N15+M15+L15</f>
        <v>#DIV/0!</v>
      </c>
      <c r="P15" s="297">
        <f>21035.54-18088.51</f>
        <v>2947.0300000000025</v>
      </c>
      <c r="Q15" s="440" t="s">
        <v>258</v>
      </c>
      <c r="U15" s="297">
        <v>6795182.43</v>
      </c>
      <c r="V15" s="297">
        <v>38971.46</v>
      </c>
      <c r="W15" s="297">
        <f>SUM(U15:V15)</f>
        <v>6834153.89</v>
      </c>
      <c r="X15" s="297">
        <f>W15-F15</f>
        <v>0</v>
      </c>
    </row>
    <row r="16" spans="1:16" ht="15">
      <c r="A16" s="378">
        <v>1604</v>
      </c>
      <c r="B16" s="379" t="s">
        <v>203</v>
      </c>
      <c r="C16" s="386" t="s">
        <v>210</v>
      </c>
      <c r="D16" s="190" t="s">
        <v>211</v>
      </c>
      <c r="E16" s="381" t="s">
        <v>212</v>
      </c>
      <c r="F16" s="700"/>
      <c r="G16" s="701"/>
      <c r="H16" s="720"/>
      <c r="I16" s="721"/>
      <c r="J16" s="722"/>
      <c r="K16" s="723"/>
      <c r="L16" s="218"/>
      <c r="M16" s="218"/>
      <c r="N16" s="266"/>
      <c r="O16" s="219">
        <f>L16+M16+N16</f>
        <v>0</v>
      </c>
      <c r="P16" s="297"/>
    </row>
    <row r="17" spans="1:24" ht="15">
      <c r="A17" s="378"/>
      <c r="B17" s="379"/>
      <c r="C17" s="383" t="s">
        <v>209</v>
      </c>
      <c r="D17" s="190"/>
      <c r="E17" s="381"/>
      <c r="F17" s="700">
        <f>14577429.12+95003.14</f>
        <v>14672432.26</v>
      </c>
      <c r="G17" s="701">
        <f>14778276.56+161550</f>
        <v>14939826.56</v>
      </c>
      <c r="H17" s="717">
        <v>0</v>
      </c>
      <c r="I17" s="703">
        <f>-F17+G17-H17</f>
        <v>267394.30000000075</v>
      </c>
      <c r="J17" s="724">
        <f>IF((I17&lt;0),0,I17)</f>
        <v>267394.30000000075</v>
      </c>
      <c r="K17" s="725">
        <f>IF((I17&lt;0),I17,0)</f>
        <v>0</v>
      </c>
      <c r="L17" s="606"/>
      <c r="M17" s="607"/>
      <c r="N17" s="607"/>
      <c r="O17" s="608"/>
      <c r="P17" s="756">
        <f>200847.44+66546.86</f>
        <v>267394.3</v>
      </c>
      <c r="Q17" s="440" t="s">
        <v>258</v>
      </c>
      <c r="U17" s="297">
        <v>14577429.12</v>
      </c>
      <c r="V17" s="297">
        <v>95003.14</v>
      </c>
      <c r="W17" s="297">
        <f>SUM(U17:V17)</f>
        <v>14672432.26</v>
      </c>
      <c r="X17" s="297">
        <f>W17-F17</f>
        <v>0</v>
      </c>
    </row>
    <row r="18" spans="1:16" ht="15">
      <c r="A18" s="389">
        <v>1605</v>
      </c>
      <c r="B18" s="390" t="s">
        <v>203</v>
      </c>
      <c r="C18" s="738" t="s">
        <v>213</v>
      </c>
      <c r="D18" s="739" t="s">
        <v>214</v>
      </c>
      <c r="E18" s="740" t="s">
        <v>215</v>
      </c>
      <c r="F18" s="741"/>
      <c r="G18" s="742"/>
      <c r="H18" s="743"/>
      <c r="I18" s="744"/>
      <c r="J18" s="745"/>
      <c r="K18" s="746"/>
      <c r="L18" s="256"/>
      <c r="M18" s="256"/>
      <c r="N18" s="609"/>
      <c r="O18" s="613">
        <f>L18+M18+N18</f>
        <v>0</v>
      </c>
      <c r="P18" s="756"/>
    </row>
    <row r="19" spans="1:24" ht="15">
      <c r="A19" s="393"/>
      <c r="B19" s="394"/>
      <c r="C19" s="747" t="s">
        <v>209</v>
      </c>
      <c r="D19" s="265"/>
      <c r="E19" s="561"/>
      <c r="F19" s="748">
        <f>23830103.65+74398</f>
        <v>23904501.65</v>
      </c>
      <c r="G19" s="749">
        <f>23814400.34+274700</f>
        <v>24089100.34</v>
      </c>
      <c r="H19" s="750">
        <v>0</v>
      </c>
      <c r="I19" s="751">
        <f>-F19+G19-H19</f>
        <v>184598.69000000134</v>
      </c>
      <c r="J19" s="752">
        <f>IF((I19&lt;0),0,I19)</f>
        <v>184598.69000000134</v>
      </c>
      <c r="K19" s="753">
        <f>IF((I19&lt;0),I19,0)</f>
        <v>0</v>
      </c>
      <c r="L19" s="610" t="e">
        <f>L18/$O18</f>
        <v>#DIV/0!</v>
      </c>
      <c r="M19" s="611" t="e">
        <f>M18/$O18</f>
        <v>#DIV/0!</v>
      </c>
      <c r="N19" s="611"/>
      <c r="O19" s="612" t="e">
        <f>N19+M19+L19</f>
        <v>#DIV/0!</v>
      </c>
      <c r="P19" s="943">
        <f>-15703.31+200302</f>
        <v>184598.69</v>
      </c>
      <c r="Q19" s="440" t="s">
        <v>258</v>
      </c>
      <c r="U19" s="297">
        <v>23830103.65</v>
      </c>
      <c r="V19" s="297">
        <v>74398</v>
      </c>
      <c r="W19" s="297">
        <f>SUM(U19:V19)</f>
        <v>23904501.65</v>
      </c>
      <c r="X19" s="297">
        <f>W19-F19</f>
        <v>0</v>
      </c>
    </row>
    <row r="20" spans="1:16" ht="15">
      <c r="A20" s="389">
        <v>1607</v>
      </c>
      <c r="B20" s="390" t="s">
        <v>203</v>
      </c>
      <c r="C20" s="391" t="s">
        <v>216</v>
      </c>
      <c r="D20" s="375" t="s">
        <v>217</v>
      </c>
      <c r="E20" s="392" t="s">
        <v>218</v>
      </c>
      <c r="F20" s="706"/>
      <c r="G20" s="707"/>
      <c r="H20" s="720"/>
      <c r="I20" s="721"/>
      <c r="J20" s="728"/>
      <c r="K20" s="729"/>
      <c r="L20" s="256"/>
      <c r="M20" s="256"/>
      <c r="N20" s="609"/>
      <c r="O20" s="613">
        <f>L20+M20+N20</f>
        <v>0</v>
      </c>
      <c r="P20" s="756"/>
    </row>
    <row r="21" spans="1:24" ht="15">
      <c r="A21" s="393"/>
      <c r="B21" s="394"/>
      <c r="C21" s="383" t="s">
        <v>209</v>
      </c>
      <c r="D21" s="395"/>
      <c r="E21" s="396"/>
      <c r="F21" s="712">
        <f>22703308.91+256040.57</f>
        <v>22959349.48</v>
      </c>
      <c r="G21" s="713">
        <f>22918661.06+420564.6</f>
        <v>23339225.66</v>
      </c>
      <c r="H21" s="717">
        <v>0</v>
      </c>
      <c r="I21" s="703">
        <f>-F21+G21-H21</f>
        <v>379876.1799999997</v>
      </c>
      <c r="J21" s="724">
        <f>IF((I21&lt;0),0,I21)</f>
        <v>379876.1799999997</v>
      </c>
      <c r="K21" s="725">
        <f>IF((I21&lt;0),I21,0)</f>
        <v>0</v>
      </c>
      <c r="L21" s="610" t="e">
        <f>L20/$O20</f>
        <v>#DIV/0!</v>
      </c>
      <c r="M21" s="611" t="e">
        <f>M20/$O20</f>
        <v>#DIV/0!</v>
      </c>
      <c r="N21" s="611"/>
      <c r="O21" s="612" t="e">
        <f>N21+M21+L21</f>
        <v>#DIV/0!</v>
      </c>
      <c r="P21" s="297">
        <f>215352.15+164524.03</f>
        <v>379876.18</v>
      </c>
      <c r="Q21" s="440" t="s">
        <v>258</v>
      </c>
      <c r="U21" s="297">
        <v>22703308.91</v>
      </c>
      <c r="V21" s="297">
        <v>256040.57</v>
      </c>
      <c r="W21" s="297">
        <f>SUM(U21:V21)</f>
        <v>22959349.48</v>
      </c>
      <c r="X21" s="297">
        <f>W21-F21</f>
        <v>0</v>
      </c>
    </row>
    <row r="22" spans="1:16" ht="15">
      <c r="A22" s="371">
        <v>1608</v>
      </c>
      <c r="B22" s="390" t="s">
        <v>203</v>
      </c>
      <c r="C22" s="387" t="s">
        <v>219</v>
      </c>
      <c r="D22" s="397" t="s">
        <v>220</v>
      </c>
      <c r="E22" s="398" t="s">
        <v>221</v>
      </c>
      <c r="F22" s="726"/>
      <c r="G22" s="727"/>
      <c r="H22" s="720"/>
      <c r="I22" s="709"/>
      <c r="J22" s="730"/>
      <c r="K22" s="731"/>
      <c r="L22" s="255"/>
      <c r="M22" s="256"/>
      <c r="N22" s="256"/>
      <c r="O22" s="257">
        <f>L22+M22+N22</f>
        <v>0</v>
      </c>
      <c r="P22" s="756"/>
    </row>
    <row r="23" spans="1:24" ht="15.75" thickBot="1">
      <c r="A23" s="364"/>
      <c r="B23" s="399"/>
      <c r="C23" s="383" t="s">
        <v>209</v>
      </c>
      <c r="D23" s="366"/>
      <c r="E23" s="367"/>
      <c r="F23" s="715">
        <f>18452265.02-H23</f>
        <v>18436495.02</v>
      </c>
      <c r="G23" s="716">
        <v>18261248.97</v>
      </c>
      <c r="H23" s="717">
        <v>15770</v>
      </c>
      <c r="I23" s="703">
        <f>-F23+G23-H23</f>
        <v>-191016.05000000075</v>
      </c>
      <c r="J23" s="724">
        <f>IF((I23&lt;0),0,I23)</f>
        <v>0</v>
      </c>
      <c r="K23" s="725">
        <f>IF((I23&lt;0),I23,0)</f>
        <v>-191016.05000000075</v>
      </c>
      <c r="L23" s="610" t="e">
        <f>L22/$O22</f>
        <v>#DIV/0!</v>
      </c>
      <c r="M23" s="611" t="e">
        <f>M22/$O22</f>
        <v>#DIV/0!</v>
      </c>
      <c r="N23" s="611"/>
      <c r="O23" s="612" t="e">
        <f>N23+M23+L23</f>
        <v>#DIV/0!</v>
      </c>
      <c r="P23" s="756">
        <v>-191016.05</v>
      </c>
      <c r="U23" s="297">
        <v>18452265.02</v>
      </c>
      <c r="V23" s="297">
        <v>0</v>
      </c>
      <c r="W23" s="297">
        <f>SUM(U23:V23)</f>
        <v>18452265.02</v>
      </c>
      <c r="X23" s="297">
        <f>W23-F23</f>
        <v>15770</v>
      </c>
    </row>
    <row r="24" spans="1:16" ht="15.75" thickTop="1">
      <c r="A24" s="400" t="s">
        <v>18</v>
      </c>
      <c r="B24" s="401"/>
      <c r="C24" s="401"/>
      <c r="D24" s="401"/>
      <c r="E24" s="401"/>
      <c r="F24" s="732">
        <f>SUM(F10:F23)</f>
        <v>162992259.92000002</v>
      </c>
      <c r="G24" s="732">
        <f>SUM(G10:G23)</f>
        <v>164017753.33</v>
      </c>
      <c r="H24" s="732">
        <f>SUM(H10:H23)</f>
        <v>15770</v>
      </c>
      <c r="I24" s="733">
        <f>ROUND(SUM(I10:I23),2)</f>
        <v>1009723.41</v>
      </c>
      <c r="J24" s="734">
        <f>ROUND(SUM(J10:J23),2)</f>
        <v>1200739.46</v>
      </c>
      <c r="K24" s="735">
        <f>SUM(K10:K23)</f>
        <v>-191016.05000000075</v>
      </c>
      <c r="L24" s="404" t="e">
        <f>L20+L18+#REF!+L16+L14+L22+L12+L10</f>
        <v>#REF!</v>
      </c>
      <c r="M24" s="405" t="e">
        <f>M20+M18+#REF!+M16+M14+M22+M12+M10</f>
        <v>#REF!</v>
      </c>
      <c r="N24" s="405" t="e">
        <f>N20+N18+#REF!+N16+N14+#REF!+N22+N12+N10</f>
        <v>#REF!</v>
      </c>
      <c r="O24" s="406" t="e">
        <f>O20+O18+#REF!+O16+O14+O22+O12+O10</f>
        <v>#REF!</v>
      </c>
      <c r="P24">
        <f>144149.2+865574.21</f>
        <v>1009723.4099999999</v>
      </c>
    </row>
    <row r="25" spans="1:24" ht="18" customHeight="1">
      <c r="A25" s="1154" t="s">
        <v>290</v>
      </c>
      <c r="B25" s="1155"/>
      <c r="C25" s="1155"/>
      <c r="D25" s="1155"/>
      <c r="E25" s="1155"/>
      <c r="F25" s="977"/>
      <c r="G25" s="977"/>
      <c r="H25" s="407"/>
      <c r="I25" s="408"/>
      <c r="J25" s="409"/>
      <c r="K25" s="410"/>
      <c r="L25" s="215"/>
      <c r="M25" s="44"/>
      <c r="N25" s="214"/>
      <c r="O25" s="381"/>
      <c r="P25" s="95"/>
      <c r="U25" s="297">
        <f>SUM(U11:U23)</f>
        <v>162413323.53000003</v>
      </c>
      <c r="V25" s="297">
        <f>SUM(V11:V23)</f>
        <v>594706.39</v>
      </c>
      <c r="W25" s="297">
        <f>SUM(W11:W23)</f>
        <v>163008029.92000002</v>
      </c>
      <c r="X25" s="297"/>
    </row>
    <row r="26" spans="1:23" ht="21.75" customHeight="1" thickBot="1">
      <c r="A26" s="1156" t="s">
        <v>291</v>
      </c>
      <c r="B26" s="1157"/>
      <c r="C26" s="1157"/>
      <c r="D26" s="1157"/>
      <c r="E26" s="1157"/>
      <c r="F26" s="978"/>
      <c r="G26" s="978"/>
      <c r="H26" s="87"/>
      <c r="I26" s="87"/>
      <c r="J26" s="166" t="s">
        <v>9</v>
      </c>
      <c r="K26" s="754">
        <f>J24+K24</f>
        <v>1009723.4099999992</v>
      </c>
      <c r="L26" s="250"/>
      <c r="M26" s="87"/>
      <c r="N26" s="411"/>
      <c r="O26" s="412"/>
      <c r="W26" s="297">
        <f>W25-X23</f>
        <v>162992259.92000002</v>
      </c>
    </row>
    <row r="27" spans="1:16" ht="16.5" thickTop="1">
      <c r="A27" s="91" t="s">
        <v>13</v>
      </c>
      <c r="B27" s="91"/>
      <c r="C27" s="291"/>
      <c r="D27" s="292"/>
      <c r="E27" s="292"/>
      <c r="F27" s="295">
        <f>F28+F29</f>
        <v>162992259.92</v>
      </c>
      <c r="G27" s="295">
        <f>G28+G29</f>
        <v>164017753.32999998</v>
      </c>
      <c r="H27" s="295">
        <f>H28+H29</f>
        <v>15770</v>
      </c>
      <c r="I27" s="295">
        <f>I28+I29</f>
        <v>1009723.4099999882</v>
      </c>
      <c r="J27" s="755">
        <f>G27-F27-H27</f>
        <v>1009723.4099999964</v>
      </c>
      <c r="K27" s="413"/>
      <c r="L27" s="294"/>
      <c r="M27" s="294"/>
      <c r="N27" s="167"/>
      <c r="O27" s="167"/>
      <c r="P27" s="297">
        <f>162348237.83+594706.39</f>
        <v>162942944.22</v>
      </c>
    </row>
    <row r="28" spans="3:16" ht="15">
      <c r="C28" s="42" t="s">
        <v>14</v>
      </c>
      <c r="D28" s="266"/>
      <c r="E28" s="266"/>
      <c r="F28" s="297">
        <f>162413323.53-H28</f>
        <v>162397553.53</v>
      </c>
      <c r="G28" s="297">
        <v>162557472.73</v>
      </c>
      <c r="H28" s="670">
        <v>15770</v>
      </c>
      <c r="I28" s="297">
        <f>G28-F28-H28</f>
        <v>144149.19999998808</v>
      </c>
      <c r="J28" s="756">
        <f>865574.21+144149.2</f>
        <v>1009723.4099999999</v>
      </c>
      <c r="K28" s="414"/>
      <c r="P28">
        <f>144149.2+865574.21</f>
        <v>1009723.4099999999</v>
      </c>
    </row>
    <row r="29" spans="3:11" ht="15">
      <c r="C29" s="89" t="s">
        <v>15</v>
      </c>
      <c r="D29" s="266"/>
      <c r="E29" s="415"/>
      <c r="F29" s="310">
        <v>594706.39</v>
      </c>
      <c r="G29" s="310">
        <v>1460280.6</v>
      </c>
      <c r="H29" s="670">
        <v>0</v>
      </c>
      <c r="I29" s="297">
        <f>G29-F29-H29</f>
        <v>865574.2100000001</v>
      </c>
      <c r="J29" s="756"/>
      <c r="K29" s="414"/>
    </row>
    <row r="30" spans="1:14" ht="29.25" customHeight="1" thickBot="1">
      <c r="A30" s="299" t="s">
        <v>16</v>
      </c>
      <c r="B30" s="299"/>
      <c r="C30" s="300"/>
      <c r="D30" s="301"/>
      <c r="E30" s="301"/>
      <c r="F30" s="304">
        <f>F24-F27</f>
        <v>0</v>
      </c>
      <c r="G30" s="304">
        <f>G24-G27</f>
        <v>0</v>
      </c>
      <c r="H30" s="304">
        <f>H24-H27</f>
        <v>0</v>
      </c>
      <c r="I30" s="304">
        <f>I24-I27</f>
        <v>1.1874362826347351E-08</v>
      </c>
      <c r="J30" s="416"/>
      <c r="K30" s="416"/>
      <c r="L30" s="299"/>
      <c r="M30" s="299"/>
      <c r="N30" s="299"/>
    </row>
    <row r="31" spans="1:15" ht="15.75" thickTop="1">
      <c r="A31" s="417"/>
      <c r="B31" s="417"/>
      <c r="C31" s="418" t="s">
        <v>199</v>
      </c>
      <c r="D31" s="419" t="s">
        <v>123</v>
      </c>
      <c r="E31" s="420">
        <f>1</f>
        <v>1</v>
      </c>
      <c r="F31" s="736">
        <f aca="true" t="shared" si="0" ref="F31:K31">F11</f>
        <v>41783105.5</v>
      </c>
      <c r="G31" s="736">
        <f t="shared" si="0"/>
        <v>42139082.57</v>
      </c>
      <c r="H31" s="736">
        <f t="shared" si="0"/>
        <v>0</v>
      </c>
      <c r="I31" s="736">
        <f t="shared" si="0"/>
        <v>355977.0700000003</v>
      </c>
      <c r="J31" s="736">
        <f t="shared" si="0"/>
        <v>355977.0700000003</v>
      </c>
      <c r="K31" s="757">
        <f t="shared" si="0"/>
        <v>0</v>
      </c>
      <c r="L31" s="421"/>
      <c r="M31" s="421"/>
      <c r="N31" s="421"/>
      <c r="O31" s="422"/>
    </row>
    <row r="32" spans="1:15" ht="15.75" thickBot="1">
      <c r="A32" s="937"/>
      <c r="B32" s="937"/>
      <c r="C32" s="938" t="s">
        <v>203</v>
      </c>
      <c r="D32" s="939" t="s">
        <v>123</v>
      </c>
      <c r="E32" s="940">
        <f>6</f>
        <v>6</v>
      </c>
      <c r="F32" s="941">
        <f aca="true" t="shared" si="1" ref="F32:K32">F13+F15+F17+F19+F21+F23</f>
        <v>121209154.41999999</v>
      </c>
      <c r="G32" s="941">
        <f t="shared" si="1"/>
        <v>121878670.76</v>
      </c>
      <c r="H32" s="941">
        <f t="shared" si="1"/>
        <v>15770</v>
      </c>
      <c r="I32" s="941">
        <f t="shared" si="1"/>
        <v>653746.3400000064</v>
      </c>
      <c r="J32" s="941">
        <f t="shared" si="1"/>
        <v>844762.3900000071</v>
      </c>
      <c r="K32" s="942">
        <f t="shared" si="1"/>
        <v>-191016.05000000075</v>
      </c>
      <c r="L32" s="214"/>
      <c r="M32" s="214"/>
      <c r="N32" s="214"/>
      <c r="O32" s="427"/>
    </row>
    <row r="33" spans="1:15" ht="16.5" thickBot="1" thickTop="1">
      <c r="A33" s="433"/>
      <c r="B33" s="433"/>
      <c r="C33" s="434" t="s">
        <v>124</v>
      </c>
      <c r="D33" s="936" t="s">
        <v>124</v>
      </c>
      <c r="E33" s="436">
        <f aca="true" t="shared" si="2" ref="E33:K33">SUM(E31:E32)</f>
        <v>7</v>
      </c>
      <c r="F33" s="737">
        <f t="shared" si="2"/>
        <v>162992259.92</v>
      </c>
      <c r="G33" s="737">
        <f t="shared" si="2"/>
        <v>164017753.33</v>
      </c>
      <c r="H33" s="737">
        <f t="shared" si="2"/>
        <v>15770</v>
      </c>
      <c r="I33" s="737">
        <f t="shared" si="2"/>
        <v>1009723.4100000067</v>
      </c>
      <c r="J33" s="737">
        <f t="shared" si="2"/>
        <v>1200739.4600000074</v>
      </c>
      <c r="K33" s="758">
        <f t="shared" si="2"/>
        <v>-191016.05000000075</v>
      </c>
      <c r="L33" s="437"/>
      <c r="M33" s="437"/>
      <c r="N33" s="437"/>
      <c r="O33" s="438"/>
    </row>
    <row r="34" spans="1:14" ht="15.75" thickTop="1">
      <c r="A34" s="89"/>
      <c r="B34" s="89"/>
      <c r="C34" s="89"/>
      <c r="N34" s="299"/>
    </row>
    <row r="35" spans="1:15" ht="15.75">
      <c r="A35" s="323" t="s">
        <v>222</v>
      </c>
      <c r="B35" s="323"/>
      <c r="C35" s="91"/>
      <c r="D35" s="439"/>
      <c r="E35" s="439"/>
      <c r="F35" s="167"/>
      <c r="G35" s="167"/>
      <c r="H35" s="167"/>
      <c r="I35" s="167"/>
      <c r="J35" s="440"/>
      <c r="K35" s="440"/>
      <c r="L35" s="294"/>
      <c r="N35" s="441"/>
      <c r="O35" s="167"/>
    </row>
    <row r="36" spans="1:9" ht="15">
      <c r="A36" s="89"/>
      <c r="B36" s="89"/>
      <c r="C36" s="671" t="s">
        <v>292</v>
      </c>
      <c r="G36" s="95"/>
      <c r="H36" s="297">
        <f>J24</f>
        <v>1200739.46</v>
      </c>
      <c r="I36" s="89" t="s">
        <v>120</v>
      </c>
    </row>
    <row r="37" spans="1:11" ht="15">
      <c r="A37" s="89"/>
      <c r="B37" s="89"/>
      <c r="C37" s="307" t="s">
        <v>260</v>
      </c>
      <c r="H37" s="670">
        <v>0</v>
      </c>
      <c r="I37" s="89" t="s">
        <v>120</v>
      </c>
      <c r="J37"/>
      <c r="K37"/>
    </row>
    <row r="38" spans="1:11" ht="15">
      <c r="A38" s="89"/>
      <c r="B38" s="89"/>
      <c r="C38" s="671" t="s">
        <v>293</v>
      </c>
      <c r="H38" s="297">
        <f>K24</f>
        <v>-191016.05000000075</v>
      </c>
      <c r="I38" s="89" t="s">
        <v>120</v>
      </c>
      <c r="J38"/>
      <c r="K38"/>
    </row>
    <row r="39" spans="1:16" ht="15">
      <c r="A39" s="442"/>
      <c r="B39" s="442"/>
      <c r="C39" s="442"/>
      <c r="D39" s="442"/>
      <c r="E39" s="442"/>
      <c r="F39" s="442"/>
      <c r="G39" s="442"/>
      <c r="H39" s="455">
        <v>0</v>
      </c>
      <c r="I39" s="89" t="s">
        <v>120</v>
      </c>
      <c r="J39" s="442"/>
      <c r="K39" s="442"/>
      <c r="L39" s="443"/>
      <c r="M39" s="443"/>
      <c r="N39" s="443"/>
      <c r="O39" s="443"/>
      <c r="P39" t="s">
        <v>190</v>
      </c>
    </row>
    <row r="40" spans="1:18" ht="15">
      <c r="A40" s="89" t="s">
        <v>122</v>
      </c>
      <c r="B40" s="89"/>
      <c r="C40" s="89"/>
      <c r="D40" s="307"/>
      <c r="F40" s="185"/>
      <c r="J40"/>
      <c r="K40"/>
      <c r="O40"/>
      <c r="P40" t="s">
        <v>191</v>
      </c>
      <c r="Q40" t="s">
        <v>192</v>
      </c>
      <c r="R40" t="s">
        <v>7</v>
      </c>
    </row>
    <row r="41" spans="1:16" ht="15">
      <c r="A41" s="89" t="s">
        <v>121</v>
      </c>
      <c r="B41" s="89">
        <v>1</v>
      </c>
      <c r="C41" s="309" t="s">
        <v>223</v>
      </c>
      <c r="D41" s="44"/>
      <c r="E41" s="43"/>
      <c r="F41" s="444">
        <f aca="true" t="shared" si="3" ref="F41:O41">F11</f>
        <v>41783105.5</v>
      </c>
      <c r="G41" s="444">
        <f t="shared" si="3"/>
        <v>42139082.57</v>
      </c>
      <c r="H41" s="444">
        <f t="shared" si="3"/>
        <v>0</v>
      </c>
      <c r="I41" s="444">
        <f t="shared" si="3"/>
        <v>355977.0700000003</v>
      </c>
      <c r="J41" s="444">
        <f t="shared" si="3"/>
        <v>355977.0700000003</v>
      </c>
      <c r="K41" s="444">
        <f t="shared" si="3"/>
        <v>0</v>
      </c>
      <c r="L41" s="444" t="e">
        <f t="shared" si="3"/>
        <v>#DIV/0!</v>
      </c>
      <c r="M41" s="444" t="e">
        <f t="shared" si="3"/>
        <v>#DIV/0!</v>
      </c>
      <c r="N41" s="444">
        <f t="shared" si="3"/>
        <v>0</v>
      </c>
      <c r="O41" s="444" t="e">
        <f t="shared" si="3"/>
        <v>#DIV/0!</v>
      </c>
      <c r="P41" s="341">
        <f>B41-Q41-R41</f>
        <v>1</v>
      </c>
    </row>
    <row r="42" spans="1:18" ht="15">
      <c r="A42" s="89"/>
      <c r="B42" s="89">
        <v>6</v>
      </c>
      <c r="C42" s="309" t="s">
        <v>224</v>
      </c>
      <c r="D42" s="44"/>
      <c r="E42" s="43"/>
      <c r="F42" s="444">
        <f aca="true" t="shared" si="4" ref="F42:O42">F23+F21+F19+F17+F15+F13</f>
        <v>121209154.41999999</v>
      </c>
      <c r="G42" s="444">
        <f t="shared" si="4"/>
        <v>121878670.76</v>
      </c>
      <c r="H42" s="444">
        <f t="shared" si="4"/>
        <v>15770</v>
      </c>
      <c r="I42" s="444">
        <f t="shared" si="4"/>
        <v>653746.3400000064</v>
      </c>
      <c r="J42" s="444">
        <f t="shared" si="4"/>
        <v>844762.3900000071</v>
      </c>
      <c r="K42" s="444">
        <f t="shared" si="4"/>
        <v>-191016.05000000075</v>
      </c>
      <c r="L42" s="444" t="e">
        <f t="shared" si="4"/>
        <v>#DIV/0!</v>
      </c>
      <c r="M42" s="444" t="e">
        <f t="shared" si="4"/>
        <v>#DIV/0!</v>
      </c>
      <c r="N42" s="444">
        <f t="shared" si="4"/>
        <v>0</v>
      </c>
      <c r="O42" s="444" t="e">
        <f t="shared" si="4"/>
        <v>#DIV/0!</v>
      </c>
      <c r="P42" s="341">
        <f>B42-Q42-R42</f>
        <v>6</v>
      </c>
      <c r="R42">
        <v>0</v>
      </c>
    </row>
    <row r="43" spans="1:16" ht="15">
      <c r="A43" s="89"/>
      <c r="B43" s="89"/>
      <c r="C43" s="309" t="s">
        <v>225</v>
      </c>
      <c r="D43" s="44"/>
      <c r="E43" s="43"/>
      <c r="F43" s="444"/>
      <c r="G43" s="444"/>
      <c r="H43" s="444"/>
      <c r="I43" s="444"/>
      <c r="J43" s="444"/>
      <c r="K43" s="444"/>
      <c r="L43" s="444" t="e">
        <f>#REF!</f>
        <v>#REF!</v>
      </c>
      <c r="M43" s="444" t="e">
        <f>#REF!</f>
        <v>#REF!</v>
      </c>
      <c r="N43" s="444" t="e">
        <f>#REF!</f>
        <v>#REF!</v>
      </c>
      <c r="O43" s="444" t="e">
        <f>#REF!</f>
        <v>#REF!</v>
      </c>
      <c r="P43" s="341"/>
    </row>
    <row r="44" spans="1:18" ht="15">
      <c r="A44" s="445" t="s">
        <v>18</v>
      </c>
      <c r="B44" s="445"/>
      <c r="C44" s="446">
        <f>B43+B42+B41</f>
        <v>7</v>
      </c>
      <c r="D44" s="44"/>
      <c r="E44" s="43"/>
      <c r="F44" s="447">
        <f>SUM(F41:F43)</f>
        <v>162992259.92</v>
      </c>
      <c r="G44" s="447">
        <f aca="true" t="shared" si="5" ref="G44:O44">SUM(G41:G43)</f>
        <v>164017753.33</v>
      </c>
      <c r="H44" s="447">
        <f t="shared" si="5"/>
        <v>15770</v>
      </c>
      <c r="I44" s="447">
        <f t="shared" si="5"/>
        <v>1009723.4100000067</v>
      </c>
      <c r="J44" s="447">
        <f t="shared" si="5"/>
        <v>1200739.4600000074</v>
      </c>
      <c r="K44" s="447">
        <f t="shared" si="5"/>
        <v>-191016.05000000075</v>
      </c>
      <c r="L44" s="447" t="e">
        <f t="shared" si="5"/>
        <v>#DIV/0!</v>
      </c>
      <c r="M44" s="447" t="e">
        <f t="shared" si="5"/>
        <v>#DIV/0!</v>
      </c>
      <c r="N44" s="447" t="e">
        <f t="shared" si="5"/>
        <v>#REF!</v>
      </c>
      <c r="O44" s="447" t="e">
        <f t="shared" si="5"/>
        <v>#DIV/0!</v>
      </c>
      <c r="P44" s="456">
        <f>SUM(P41:P43)</f>
        <v>7</v>
      </c>
      <c r="Q44" s="456">
        <f>SUM(Q41:Q43)</f>
        <v>0</v>
      </c>
      <c r="R44" s="456">
        <f>SUM(R41:R43)</f>
        <v>0</v>
      </c>
    </row>
    <row r="45" spans="1:15" ht="15">
      <c r="A45" s="89"/>
      <c r="B45" s="89"/>
      <c r="C45" s="309"/>
      <c r="D45" s="44"/>
      <c r="E45" s="43"/>
      <c r="F45" s="185"/>
      <c r="G45" s="310"/>
      <c r="H45" s="310"/>
      <c r="I45" s="310"/>
      <c r="J45" s="310"/>
      <c r="K45" s="310"/>
      <c r="L45" s="310"/>
      <c r="M45" s="310"/>
      <c r="N45" s="310"/>
      <c r="O45" s="310"/>
    </row>
    <row r="46" spans="1:15" ht="15">
      <c r="A46" s="89"/>
      <c r="B46" s="89"/>
      <c r="C46" s="309"/>
      <c r="D46" s="44"/>
      <c r="E46" s="43"/>
      <c r="F46" s="185"/>
      <c r="G46" s="310"/>
      <c r="H46" s="310"/>
      <c r="I46" s="310"/>
      <c r="J46" s="310"/>
      <c r="K46" s="310"/>
      <c r="L46" s="310"/>
      <c r="M46" s="310"/>
      <c r="N46" s="310"/>
      <c r="O46" s="310"/>
    </row>
    <row r="47" spans="1:15" ht="15">
      <c r="A47" s="89"/>
      <c r="B47" s="89"/>
      <c r="C47" s="448"/>
      <c r="D47" s="44"/>
      <c r="E47" s="43"/>
      <c r="F47" s="185"/>
      <c r="G47" s="310"/>
      <c r="H47" s="310"/>
      <c r="I47" s="310"/>
      <c r="J47" s="310"/>
      <c r="K47" s="310"/>
      <c r="L47" s="310"/>
      <c r="M47" s="310"/>
      <c r="N47" s="310"/>
      <c r="O47" s="310"/>
    </row>
    <row r="48" spans="1:15" ht="15">
      <c r="A48" s="89"/>
      <c r="B48" s="89"/>
      <c r="C48" s="89"/>
      <c r="D48" s="44"/>
      <c r="F48" s="185"/>
      <c r="G48" s="310"/>
      <c r="H48" s="310"/>
      <c r="I48" s="310"/>
      <c r="J48" s="310"/>
      <c r="K48" s="310"/>
      <c r="L48" s="310"/>
      <c r="M48" s="310"/>
      <c r="N48" s="310"/>
      <c r="O48" s="310"/>
    </row>
    <row r="49" spans="1:15" ht="15">
      <c r="A49" s="89"/>
      <c r="B49" s="89"/>
      <c r="C49" s="89"/>
      <c r="D49" s="44"/>
      <c r="F49" s="185"/>
      <c r="G49" s="310"/>
      <c r="H49" s="310"/>
      <c r="I49" s="310"/>
      <c r="J49" s="310"/>
      <c r="K49" s="310"/>
      <c r="L49" s="310"/>
      <c r="M49" s="310"/>
      <c r="N49" s="310"/>
      <c r="O49" s="310"/>
    </row>
    <row r="50" spans="1:15" ht="15">
      <c r="A50" s="445"/>
      <c r="B50" s="445"/>
      <c r="C50" s="446"/>
      <c r="D50" s="445"/>
      <c r="E50" s="449"/>
      <c r="F50" s="450"/>
      <c r="G50" s="451"/>
      <c r="H50" s="451"/>
      <c r="I50" s="451"/>
      <c r="J50" s="451"/>
      <c r="K50" s="451"/>
      <c r="L50" s="451"/>
      <c r="M50" s="451"/>
      <c r="N50" s="451"/>
      <c r="O50" s="451"/>
    </row>
    <row r="51" spans="1:3" ht="15">
      <c r="A51" s="89"/>
      <c r="B51" s="89"/>
      <c r="C51" s="89"/>
    </row>
    <row r="52" spans="1:3" ht="15">
      <c r="A52" s="89"/>
      <c r="B52" s="89"/>
      <c r="C52" s="89"/>
    </row>
    <row r="53" spans="1:3" ht="15">
      <c r="A53" s="89"/>
      <c r="B53" s="89"/>
      <c r="C53" s="89"/>
    </row>
    <row r="54" spans="1:3" ht="15">
      <c r="A54" s="89"/>
      <c r="B54" s="89"/>
      <c r="C54" s="89"/>
    </row>
    <row r="55" spans="1:3" ht="15">
      <c r="A55" s="89"/>
      <c r="B55" s="89"/>
      <c r="C55" s="89"/>
    </row>
    <row r="56" spans="1:3" ht="15">
      <c r="A56" s="89"/>
      <c r="B56" s="89"/>
      <c r="C56" s="89"/>
    </row>
    <row r="57" spans="1:3" ht="15">
      <c r="A57" s="89"/>
      <c r="B57" s="89"/>
      <c r="C57" s="89"/>
    </row>
    <row r="58" spans="1:3" ht="15">
      <c r="A58" s="89"/>
      <c r="B58" s="89"/>
      <c r="C58" s="89"/>
    </row>
    <row r="59" spans="1:3" ht="15">
      <c r="A59" s="89"/>
      <c r="B59" s="89"/>
      <c r="C59" s="89"/>
    </row>
    <row r="60" spans="1:3" ht="15">
      <c r="A60" s="89"/>
      <c r="B60" s="89"/>
      <c r="C60" s="89"/>
    </row>
    <row r="61" spans="1:3" ht="15">
      <c r="A61" s="89"/>
      <c r="B61" s="89"/>
      <c r="C61" s="89"/>
    </row>
    <row r="62" spans="1:3" ht="15">
      <c r="A62" s="89"/>
      <c r="B62" s="89"/>
      <c r="C62" s="89"/>
    </row>
    <row r="63" spans="1:3" ht="15">
      <c r="A63" s="89"/>
      <c r="B63" s="89"/>
      <c r="C63" s="89"/>
    </row>
    <row r="64" spans="1:3" ht="15">
      <c r="A64" s="89"/>
      <c r="B64" s="89"/>
      <c r="C64" s="89"/>
    </row>
    <row r="65" spans="1:3" ht="15">
      <c r="A65" s="89"/>
      <c r="B65" s="89"/>
      <c r="C65" s="89"/>
    </row>
    <row r="66" spans="1:3" ht="15">
      <c r="A66" s="89"/>
      <c r="B66" s="89"/>
      <c r="C66" s="89"/>
    </row>
    <row r="67" spans="1:3" ht="15">
      <c r="A67" s="89"/>
      <c r="B67" s="89"/>
      <c r="C67" s="89"/>
    </row>
    <row r="68" spans="1:3" ht="15">
      <c r="A68" s="89"/>
      <c r="B68" s="89"/>
      <c r="C68" s="89"/>
    </row>
    <row r="69" spans="1:3" ht="15">
      <c r="A69" s="89"/>
      <c r="B69" s="89"/>
      <c r="C69" s="89"/>
    </row>
    <row r="70" spans="1:3" ht="15">
      <c r="A70" s="89"/>
      <c r="B70" s="89"/>
      <c r="C70" s="89"/>
    </row>
    <row r="71" spans="1:3" ht="15">
      <c r="A71" s="89"/>
      <c r="B71" s="89"/>
      <c r="C71" s="89"/>
    </row>
    <row r="72" spans="1:3" ht="15">
      <c r="A72" s="89"/>
      <c r="B72" s="89"/>
      <c r="C72" s="89"/>
    </row>
    <row r="73" spans="1:3" ht="15">
      <c r="A73" s="89"/>
      <c r="B73" s="89"/>
      <c r="C73" s="89"/>
    </row>
    <row r="74" spans="1:3" ht="15">
      <c r="A74" s="89"/>
      <c r="B74" s="89"/>
      <c r="C74" s="89"/>
    </row>
    <row r="75" spans="1:3" ht="15">
      <c r="A75" s="89"/>
      <c r="B75" s="89"/>
      <c r="C75" s="89"/>
    </row>
    <row r="76" spans="1:3" ht="15">
      <c r="A76" s="89"/>
      <c r="B76" s="89"/>
      <c r="C76" s="89"/>
    </row>
    <row r="77" spans="1:3" ht="15">
      <c r="A77" s="89"/>
      <c r="B77" s="89"/>
      <c r="C77" s="89"/>
    </row>
    <row r="78" spans="1:3" ht="15">
      <c r="A78" s="89"/>
      <c r="B78" s="89"/>
      <c r="C78" s="89"/>
    </row>
    <row r="79" spans="1:3" ht="15">
      <c r="A79" s="89"/>
      <c r="B79" s="89"/>
      <c r="C79" s="89"/>
    </row>
    <row r="80" spans="1:3" ht="15">
      <c r="A80" s="89"/>
      <c r="B80" s="89"/>
      <c r="C80" s="89"/>
    </row>
    <row r="81" spans="1:3" ht="15">
      <c r="A81" s="89"/>
      <c r="B81" s="89"/>
      <c r="C81" s="89"/>
    </row>
    <row r="82" spans="1:3" ht="15">
      <c r="A82" s="89"/>
      <c r="B82" s="89"/>
      <c r="C82" s="89"/>
    </row>
    <row r="83" spans="1:3" ht="15">
      <c r="A83" s="89"/>
      <c r="B83" s="89"/>
      <c r="C83" s="89"/>
    </row>
    <row r="84" spans="1:3" ht="15">
      <c r="A84" s="89"/>
      <c r="B84" s="89"/>
      <c r="C84" s="89"/>
    </row>
    <row r="85" spans="1:3" ht="15">
      <c r="A85" s="89"/>
      <c r="B85" s="89"/>
      <c r="C85" s="89"/>
    </row>
    <row r="86" spans="1:3" ht="15">
      <c r="A86" s="89"/>
      <c r="B86" s="89"/>
      <c r="C86" s="89"/>
    </row>
    <row r="87" spans="1:3" ht="15">
      <c r="A87" s="89"/>
      <c r="B87" s="89"/>
      <c r="C87" s="89"/>
    </row>
    <row r="88" spans="1:3" ht="15">
      <c r="A88" s="89"/>
      <c r="B88" s="89"/>
      <c r="C88" s="89"/>
    </row>
    <row r="89" spans="1:3" ht="15">
      <c r="A89" s="89"/>
      <c r="B89" s="89"/>
      <c r="C89" s="89"/>
    </row>
    <row r="90" spans="1:3" ht="15">
      <c r="A90" s="89"/>
      <c r="B90" s="89"/>
      <c r="C90" s="89"/>
    </row>
    <row r="91" spans="1:3" ht="15">
      <c r="A91" s="89"/>
      <c r="B91" s="89"/>
      <c r="C91" s="89"/>
    </row>
    <row r="92" spans="1:3" ht="15">
      <c r="A92" s="89"/>
      <c r="B92" s="89"/>
      <c r="C92" s="89"/>
    </row>
    <row r="93" spans="1:3" ht="15">
      <c r="A93" s="89"/>
      <c r="B93" s="89"/>
      <c r="C93" s="89"/>
    </row>
    <row r="94" spans="1:3" ht="15">
      <c r="A94" s="89"/>
      <c r="B94" s="89"/>
      <c r="C94" s="89"/>
    </row>
    <row r="95" spans="1:3" ht="15">
      <c r="A95" s="89"/>
      <c r="B95" s="89"/>
      <c r="C95" s="89"/>
    </row>
    <row r="96" spans="1:3" ht="15">
      <c r="A96" s="89"/>
      <c r="B96" s="89"/>
      <c r="C96" s="89"/>
    </row>
    <row r="97" spans="1:3" ht="15">
      <c r="A97" s="89"/>
      <c r="B97" s="89"/>
      <c r="C97" s="89"/>
    </row>
    <row r="98" spans="1:3" ht="15">
      <c r="A98" s="89"/>
      <c r="B98" s="89"/>
      <c r="C98" s="89"/>
    </row>
    <row r="99" spans="1:3" ht="15">
      <c r="A99" s="89"/>
      <c r="B99" s="89"/>
      <c r="C99" s="89"/>
    </row>
    <row r="100" spans="1:3" ht="15">
      <c r="A100" s="89"/>
      <c r="B100" s="89"/>
      <c r="C100" s="89"/>
    </row>
    <row r="101" spans="1:3" ht="15">
      <c r="A101" s="89"/>
      <c r="B101" s="89"/>
      <c r="C101" s="89"/>
    </row>
    <row r="102" spans="1:3" ht="15">
      <c r="A102" s="89"/>
      <c r="B102" s="89"/>
      <c r="C102" s="89"/>
    </row>
    <row r="103" spans="1:3" ht="15">
      <c r="A103" s="89"/>
      <c r="B103" s="89"/>
      <c r="C103" s="89"/>
    </row>
    <row r="104" spans="1:3" ht="15">
      <c r="A104" s="89"/>
      <c r="B104" s="89"/>
      <c r="C104" s="89"/>
    </row>
    <row r="105" spans="1:3" ht="15">
      <c r="A105" s="89"/>
      <c r="B105" s="89"/>
      <c r="C105" s="89"/>
    </row>
    <row r="106" spans="1:3" ht="15">
      <c r="A106" s="89"/>
      <c r="B106" s="89"/>
      <c r="C106" s="89"/>
    </row>
    <row r="107" spans="1:3" ht="15">
      <c r="A107" s="89"/>
      <c r="B107" s="89"/>
      <c r="C107" s="89"/>
    </row>
    <row r="108" spans="1:3" ht="15">
      <c r="A108" s="89"/>
      <c r="B108" s="89"/>
      <c r="C108" s="89"/>
    </row>
    <row r="109" spans="1:3" ht="15">
      <c r="A109" s="89"/>
      <c r="B109" s="89"/>
      <c r="C109" s="89"/>
    </row>
    <row r="110" spans="1:3" ht="15">
      <c r="A110" s="89"/>
      <c r="B110" s="89"/>
      <c r="C110" s="89"/>
    </row>
    <row r="111" spans="1:3" ht="15">
      <c r="A111" s="89"/>
      <c r="B111" s="89"/>
      <c r="C111" s="89"/>
    </row>
    <row r="112" spans="1:3" ht="15">
      <c r="A112" s="89"/>
      <c r="B112" s="89"/>
      <c r="C112" s="89"/>
    </row>
    <row r="113" spans="1:3" ht="15">
      <c r="A113" s="89"/>
      <c r="B113" s="89"/>
      <c r="C113" s="89"/>
    </row>
    <row r="114" spans="1:3" ht="15">
      <c r="A114" s="89"/>
      <c r="B114" s="89"/>
      <c r="C114" s="89"/>
    </row>
    <row r="115" spans="1:3" ht="15">
      <c r="A115" s="89"/>
      <c r="B115" s="89"/>
      <c r="C115" s="89"/>
    </row>
    <row r="116" spans="1:3" ht="15">
      <c r="A116" s="89"/>
      <c r="B116" s="89"/>
      <c r="C116" s="89"/>
    </row>
    <row r="117" spans="1:3" ht="15">
      <c r="A117" s="89"/>
      <c r="B117" s="89"/>
      <c r="C117" s="89"/>
    </row>
    <row r="118" spans="1:3" ht="15">
      <c r="A118" s="89"/>
      <c r="B118" s="89"/>
      <c r="C118" s="89"/>
    </row>
    <row r="119" spans="1:3" ht="15">
      <c r="A119" s="89"/>
      <c r="B119" s="89"/>
      <c r="C119" s="89"/>
    </row>
    <row r="120" spans="1:3" ht="15">
      <c r="A120" s="89"/>
      <c r="B120" s="89"/>
      <c r="C120" s="89"/>
    </row>
    <row r="121" spans="1:3" ht="15">
      <c r="A121" s="89"/>
      <c r="B121" s="89"/>
      <c r="C121" s="89"/>
    </row>
    <row r="122" spans="1:3" ht="15">
      <c r="A122" s="89"/>
      <c r="B122" s="89"/>
      <c r="C122" s="89"/>
    </row>
    <row r="123" spans="1:3" ht="15">
      <c r="A123" s="89"/>
      <c r="B123" s="89"/>
      <c r="C123" s="89"/>
    </row>
    <row r="124" spans="1:3" ht="15">
      <c r="A124" s="89"/>
      <c r="B124" s="89"/>
      <c r="C124" s="89"/>
    </row>
    <row r="125" spans="1:3" ht="15">
      <c r="A125" s="89"/>
      <c r="B125" s="89"/>
      <c r="C125" s="89"/>
    </row>
    <row r="126" spans="1:3" ht="15">
      <c r="A126" s="89"/>
      <c r="B126" s="89"/>
      <c r="C126" s="89"/>
    </row>
    <row r="127" spans="1:3" ht="15">
      <c r="A127" s="89"/>
      <c r="B127" s="89"/>
      <c r="C127" s="89"/>
    </row>
    <row r="128" spans="1:3" ht="15">
      <c r="A128" s="89"/>
      <c r="B128" s="89"/>
      <c r="C128" s="89"/>
    </row>
    <row r="129" spans="1:3" ht="15">
      <c r="A129" s="89"/>
      <c r="B129" s="89"/>
      <c r="C129" s="89"/>
    </row>
    <row r="130" spans="1:3" ht="15">
      <c r="A130" s="89"/>
      <c r="B130" s="89"/>
      <c r="C130" s="89"/>
    </row>
    <row r="131" spans="1:3" ht="15">
      <c r="A131" s="89"/>
      <c r="B131" s="89"/>
      <c r="C131" s="89"/>
    </row>
    <row r="132" spans="1:3" ht="15">
      <c r="A132" s="89"/>
      <c r="B132" s="89"/>
      <c r="C132" s="89"/>
    </row>
    <row r="133" spans="1:3" ht="15">
      <c r="A133" s="89"/>
      <c r="B133" s="89"/>
      <c r="C133" s="89"/>
    </row>
    <row r="134" spans="1:3" ht="15">
      <c r="A134" s="89"/>
      <c r="B134" s="89"/>
      <c r="C134" s="89"/>
    </row>
    <row r="135" spans="1:3" ht="15">
      <c r="A135" s="89"/>
      <c r="B135" s="89"/>
      <c r="C135" s="89"/>
    </row>
    <row r="136" spans="1:3" ht="15">
      <c r="A136" s="89"/>
      <c r="B136" s="89"/>
      <c r="C136" s="89"/>
    </row>
    <row r="137" spans="1:3" ht="15">
      <c r="A137" s="89"/>
      <c r="B137" s="89"/>
      <c r="C137" s="89"/>
    </row>
    <row r="138" spans="1:3" ht="15">
      <c r="A138" s="89"/>
      <c r="B138" s="89"/>
      <c r="C138" s="89"/>
    </row>
    <row r="139" spans="1:3" ht="15">
      <c r="A139" s="89"/>
      <c r="B139" s="89"/>
      <c r="C139" s="89"/>
    </row>
    <row r="140" spans="1:3" ht="15">
      <c r="A140" s="89"/>
      <c r="B140" s="89"/>
      <c r="C140" s="89"/>
    </row>
    <row r="141" spans="1:3" ht="15">
      <c r="A141" s="89"/>
      <c r="B141" s="89"/>
      <c r="C141" s="89"/>
    </row>
    <row r="142" spans="1:3" ht="15">
      <c r="A142" s="89"/>
      <c r="B142" s="89"/>
      <c r="C142" s="89"/>
    </row>
    <row r="143" spans="1:3" ht="15">
      <c r="A143" s="89"/>
      <c r="B143" s="89"/>
      <c r="C143" s="89"/>
    </row>
    <row r="144" spans="1:3" ht="15">
      <c r="A144" s="89"/>
      <c r="B144" s="89"/>
      <c r="C144" s="89"/>
    </row>
    <row r="145" spans="1:3" ht="15">
      <c r="A145" s="89"/>
      <c r="B145" s="89"/>
      <c r="C145" s="89"/>
    </row>
    <row r="146" spans="1:3" ht="15">
      <c r="A146" s="89"/>
      <c r="B146" s="89"/>
      <c r="C146" s="89"/>
    </row>
    <row r="147" spans="1:3" ht="15">
      <c r="A147" s="89"/>
      <c r="B147" s="89"/>
      <c r="C147" s="89"/>
    </row>
    <row r="148" spans="1:3" ht="15">
      <c r="A148" s="89"/>
      <c r="B148" s="89"/>
      <c r="C148" s="89"/>
    </row>
    <row r="149" spans="1:3" ht="15">
      <c r="A149" s="89"/>
      <c r="B149" s="89"/>
      <c r="C149" s="89"/>
    </row>
    <row r="150" spans="1:3" ht="15">
      <c r="A150" s="89"/>
      <c r="B150" s="89"/>
      <c r="C150" s="89"/>
    </row>
    <row r="151" spans="1:3" ht="15">
      <c r="A151" s="89"/>
      <c r="B151" s="89"/>
      <c r="C151" s="89"/>
    </row>
    <row r="152" spans="1:3" ht="15">
      <c r="A152" s="89"/>
      <c r="B152" s="89"/>
      <c r="C152" s="89"/>
    </row>
    <row r="153" spans="1:3" ht="15">
      <c r="A153" s="89"/>
      <c r="B153" s="89"/>
      <c r="C153" s="89"/>
    </row>
    <row r="154" spans="1:3" ht="15">
      <c r="A154" s="89"/>
      <c r="B154" s="89"/>
      <c r="C154" s="89"/>
    </row>
    <row r="155" spans="1:3" ht="15">
      <c r="A155" s="89"/>
      <c r="B155" s="89"/>
      <c r="C155" s="89"/>
    </row>
    <row r="156" spans="1:3" ht="15">
      <c r="A156" s="89"/>
      <c r="B156" s="89"/>
      <c r="C156" s="89"/>
    </row>
    <row r="157" spans="1:3" ht="15">
      <c r="A157" s="89"/>
      <c r="B157" s="89"/>
      <c r="C157" s="89"/>
    </row>
    <row r="158" spans="1:3" ht="15">
      <c r="A158" s="89"/>
      <c r="B158" s="89"/>
      <c r="C158" s="89"/>
    </row>
    <row r="159" spans="1:3" ht="15">
      <c r="A159" s="89"/>
      <c r="B159" s="89"/>
      <c r="C159" s="89"/>
    </row>
    <row r="160" spans="1:3" ht="15">
      <c r="A160" s="89"/>
      <c r="B160" s="89"/>
      <c r="C160" s="89"/>
    </row>
    <row r="161" spans="1:3" ht="15">
      <c r="A161" s="89"/>
      <c r="B161" s="89"/>
      <c r="C161" s="89"/>
    </row>
    <row r="162" spans="1:3" ht="15">
      <c r="A162" s="89"/>
      <c r="B162" s="89"/>
      <c r="C162" s="89"/>
    </row>
    <row r="163" spans="1:3" ht="15">
      <c r="A163" s="89"/>
      <c r="B163" s="89"/>
      <c r="C163" s="89"/>
    </row>
    <row r="164" spans="1:3" ht="15">
      <c r="A164" s="89"/>
      <c r="B164" s="89"/>
      <c r="C164" s="89"/>
    </row>
    <row r="165" spans="1:3" ht="15">
      <c r="A165" s="89"/>
      <c r="B165" s="89"/>
      <c r="C165" s="89"/>
    </row>
    <row r="166" spans="1:3" ht="15">
      <c r="A166" s="89"/>
      <c r="B166" s="89"/>
      <c r="C166" s="89"/>
    </row>
    <row r="167" spans="1:3" ht="15">
      <c r="A167" s="89"/>
      <c r="B167" s="89"/>
      <c r="C167" s="89"/>
    </row>
    <row r="168" spans="1:3" ht="15">
      <c r="A168" s="89"/>
      <c r="B168" s="89"/>
      <c r="C168" s="89"/>
    </row>
    <row r="169" spans="1:3" ht="15">
      <c r="A169" s="89"/>
      <c r="B169" s="89"/>
      <c r="C169" s="89"/>
    </row>
    <row r="170" spans="1:3" ht="15">
      <c r="A170" s="89"/>
      <c r="B170" s="89"/>
      <c r="C170" s="89"/>
    </row>
    <row r="171" spans="1:3" ht="15">
      <c r="A171" s="89"/>
      <c r="B171" s="89"/>
      <c r="C171" s="89"/>
    </row>
    <row r="172" spans="1:3" ht="15">
      <c r="A172" s="89"/>
      <c r="B172" s="89"/>
      <c r="C172" s="89"/>
    </row>
    <row r="173" spans="1:3" ht="15">
      <c r="A173" s="89"/>
      <c r="B173" s="89"/>
      <c r="C173" s="89"/>
    </row>
    <row r="174" spans="1:3" ht="15">
      <c r="A174" s="89"/>
      <c r="B174" s="89"/>
      <c r="C174" s="89"/>
    </row>
    <row r="175" spans="1:3" ht="15">
      <c r="A175" s="89"/>
      <c r="B175" s="89"/>
      <c r="C175" s="89"/>
    </row>
    <row r="176" spans="1:3" ht="15">
      <c r="A176" s="89"/>
      <c r="B176" s="89"/>
      <c r="C176" s="89"/>
    </row>
    <row r="177" spans="1:3" ht="15">
      <c r="A177" s="89"/>
      <c r="B177" s="89"/>
      <c r="C177" s="89"/>
    </row>
    <row r="178" spans="1:3" ht="15">
      <c r="A178" s="89"/>
      <c r="B178" s="89"/>
      <c r="C178" s="89"/>
    </row>
    <row r="179" spans="1:3" ht="15">
      <c r="A179" s="89"/>
      <c r="B179" s="89"/>
      <c r="C179" s="89"/>
    </row>
    <row r="180" spans="1:3" ht="15">
      <c r="A180" s="89"/>
      <c r="B180" s="89"/>
      <c r="C180" s="89"/>
    </row>
    <row r="181" spans="1:3" ht="15">
      <c r="A181" s="89"/>
      <c r="B181" s="89"/>
      <c r="C181" s="89"/>
    </row>
    <row r="182" spans="1:3" ht="15">
      <c r="A182" s="89"/>
      <c r="B182" s="89"/>
      <c r="C182" s="89"/>
    </row>
    <row r="183" spans="1:3" ht="15">
      <c r="A183" s="89"/>
      <c r="B183" s="89"/>
      <c r="C183" s="89"/>
    </row>
    <row r="184" spans="1:3" ht="15">
      <c r="A184" s="89"/>
      <c r="B184" s="89"/>
      <c r="C184" s="89"/>
    </row>
    <row r="185" spans="1:3" ht="15">
      <c r="A185" s="89"/>
      <c r="B185" s="89"/>
      <c r="C185" s="89"/>
    </row>
    <row r="186" spans="1:3" ht="15">
      <c r="A186" s="89"/>
      <c r="B186" s="89"/>
      <c r="C186" s="89"/>
    </row>
    <row r="187" spans="1:3" ht="15">
      <c r="A187" s="89"/>
      <c r="B187" s="89"/>
      <c r="C187" s="89"/>
    </row>
    <row r="188" spans="1:3" ht="15">
      <c r="A188" s="89"/>
      <c r="B188" s="89"/>
      <c r="C188" s="89"/>
    </row>
    <row r="189" spans="1:3" ht="15">
      <c r="A189" s="89"/>
      <c r="B189" s="89"/>
      <c r="C189" s="89"/>
    </row>
    <row r="190" spans="1:3" ht="15">
      <c r="A190" s="89"/>
      <c r="B190" s="89"/>
      <c r="C190" s="89"/>
    </row>
    <row r="191" spans="1:3" ht="15">
      <c r="A191" s="89"/>
      <c r="B191" s="89"/>
      <c r="C191" s="89"/>
    </row>
    <row r="192" spans="1:3" ht="15">
      <c r="A192" s="89"/>
      <c r="B192" s="89"/>
      <c r="C192" s="89"/>
    </row>
    <row r="193" spans="1:3" ht="15">
      <c r="A193" s="89"/>
      <c r="B193" s="89"/>
      <c r="C193" s="89"/>
    </row>
    <row r="194" spans="1:3" ht="15">
      <c r="A194" s="89"/>
      <c r="B194" s="89"/>
      <c r="C194" s="89"/>
    </row>
    <row r="195" spans="1:3" ht="15">
      <c r="A195" s="89"/>
      <c r="B195" s="89"/>
      <c r="C195" s="89"/>
    </row>
    <row r="196" spans="1:3" ht="15">
      <c r="A196" s="89"/>
      <c r="B196" s="89"/>
      <c r="C196" s="89"/>
    </row>
    <row r="197" spans="1:3" ht="15">
      <c r="A197" s="89"/>
      <c r="B197" s="89"/>
      <c r="C197" s="89"/>
    </row>
    <row r="198" spans="1:3" ht="15">
      <c r="A198" s="89"/>
      <c r="B198" s="89"/>
      <c r="C198" s="89"/>
    </row>
    <row r="199" spans="1:3" ht="15">
      <c r="A199" s="89"/>
      <c r="B199" s="89"/>
      <c r="C199" s="89"/>
    </row>
    <row r="200" spans="1:3" ht="15">
      <c r="A200" s="89"/>
      <c r="B200" s="89"/>
      <c r="C200" s="89"/>
    </row>
    <row r="201" spans="1:3" ht="15">
      <c r="A201" s="89"/>
      <c r="B201" s="89"/>
      <c r="C201" s="89"/>
    </row>
    <row r="202" spans="1:3" ht="15">
      <c r="A202" s="89"/>
      <c r="B202" s="89"/>
      <c r="C202" s="89"/>
    </row>
    <row r="203" spans="1:3" ht="15">
      <c r="A203" s="89"/>
      <c r="B203" s="89"/>
      <c r="C203" s="89"/>
    </row>
    <row r="204" spans="1:3" ht="15">
      <c r="A204" s="89"/>
      <c r="B204" s="89"/>
      <c r="C204" s="89"/>
    </row>
    <row r="205" spans="1:3" ht="15">
      <c r="A205" s="89"/>
      <c r="B205" s="89"/>
      <c r="C205" s="89"/>
    </row>
    <row r="206" spans="1:3" ht="15">
      <c r="A206" s="89"/>
      <c r="B206" s="89"/>
      <c r="C206" s="89"/>
    </row>
    <row r="207" spans="1:3" ht="15">
      <c r="A207" s="89"/>
      <c r="B207" s="89"/>
      <c r="C207" s="89"/>
    </row>
    <row r="208" spans="1:3" ht="15">
      <c r="A208" s="89"/>
      <c r="B208" s="89"/>
      <c r="C208" s="89"/>
    </row>
    <row r="209" spans="1:3" ht="15">
      <c r="A209" s="89"/>
      <c r="B209" s="89"/>
      <c r="C209" s="89"/>
    </row>
    <row r="210" spans="1:3" ht="15">
      <c r="A210" s="89"/>
      <c r="B210" s="89"/>
      <c r="C210" s="89"/>
    </row>
    <row r="211" spans="1:3" ht="15">
      <c r="A211" s="89"/>
      <c r="B211" s="89"/>
      <c r="C211" s="89"/>
    </row>
    <row r="212" spans="1:3" ht="15">
      <c r="A212" s="89"/>
      <c r="B212" s="89"/>
      <c r="C212" s="89"/>
    </row>
    <row r="213" spans="1:3" ht="15">
      <c r="A213" s="89"/>
      <c r="B213" s="89"/>
      <c r="C213" s="89"/>
    </row>
    <row r="214" spans="1:3" ht="15">
      <c r="A214" s="89"/>
      <c r="B214" s="89"/>
      <c r="C214" s="89"/>
    </row>
    <row r="215" spans="1:3" ht="15">
      <c r="A215" s="89"/>
      <c r="B215" s="89"/>
      <c r="C215" s="89"/>
    </row>
    <row r="216" spans="1:3" ht="15">
      <c r="A216" s="89"/>
      <c r="B216" s="89"/>
      <c r="C216" s="89"/>
    </row>
    <row r="217" spans="1:3" ht="15">
      <c r="A217" s="89"/>
      <c r="B217" s="89"/>
      <c r="C217" s="89"/>
    </row>
    <row r="218" spans="1:3" ht="15">
      <c r="A218" s="89"/>
      <c r="B218" s="89"/>
      <c r="C218" s="89"/>
    </row>
    <row r="219" spans="1:3" ht="15">
      <c r="A219" s="89"/>
      <c r="B219" s="89"/>
      <c r="C219" s="89"/>
    </row>
    <row r="220" spans="1:3" ht="15">
      <c r="A220" s="89"/>
      <c r="B220" s="89"/>
      <c r="C220" s="89"/>
    </row>
    <row r="221" spans="1:3" ht="15">
      <c r="A221" s="89"/>
      <c r="B221" s="89"/>
      <c r="C221" s="89"/>
    </row>
    <row r="222" spans="1:3" ht="15">
      <c r="A222" s="89"/>
      <c r="B222" s="89"/>
      <c r="C222" s="89"/>
    </row>
    <row r="223" spans="1:3" ht="15">
      <c r="A223" s="89"/>
      <c r="B223" s="89"/>
      <c r="C223" s="89"/>
    </row>
    <row r="224" spans="1:3" ht="15">
      <c r="A224" s="89"/>
      <c r="B224" s="89"/>
      <c r="C224" s="89"/>
    </row>
    <row r="225" spans="1:3" ht="15">
      <c r="A225" s="89"/>
      <c r="B225" s="89"/>
      <c r="C225" s="89"/>
    </row>
    <row r="226" spans="1:3" ht="15">
      <c r="A226" s="89"/>
      <c r="B226" s="89"/>
      <c r="C226" s="89"/>
    </row>
    <row r="227" spans="1:3" ht="15">
      <c r="A227" s="89"/>
      <c r="B227" s="89"/>
      <c r="C227" s="89"/>
    </row>
    <row r="228" spans="1:3" ht="15">
      <c r="A228" s="89"/>
      <c r="B228" s="89"/>
      <c r="C228" s="89"/>
    </row>
    <row r="229" spans="1:3" ht="15">
      <c r="A229" s="89"/>
      <c r="B229" s="89"/>
      <c r="C229" s="89"/>
    </row>
    <row r="230" spans="1:3" ht="15">
      <c r="A230" s="89"/>
      <c r="B230" s="89"/>
      <c r="C230" s="89"/>
    </row>
    <row r="231" spans="1:3" ht="15">
      <c r="A231" s="89"/>
      <c r="B231" s="89"/>
      <c r="C231" s="89"/>
    </row>
    <row r="232" spans="1:3" ht="15">
      <c r="A232" s="89"/>
      <c r="B232" s="89"/>
      <c r="C232" s="89"/>
    </row>
    <row r="233" spans="1:3" ht="15">
      <c r="A233" s="89"/>
      <c r="B233" s="89"/>
      <c r="C233" s="89"/>
    </row>
    <row r="234" spans="1:3" ht="15">
      <c r="A234" s="89"/>
      <c r="B234" s="89"/>
      <c r="C234" s="89"/>
    </row>
    <row r="235" spans="1:3" ht="15">
      <c r="A235" s="89"/>
      <c r="B235" s="89"/>
      <c r="C235" s="89"/>
    </row>
    <row r="236" spans="1:3" ht="15">
      <c r="A236" s="89"/>
      <c r="B236" s="89"/>
      <c r="C236" s="89"/>
    </row>
    <row r="237" spans="1:3" ht="15">
      <c r="A237" s="89"/>
      <c r="B237" s="89"/>
      <c r="C237" s="89"/>
    </row>
    <row r="238" spans="1:3" ht="15">
      <c r="A238" s="89"/>
      <c r="B238" s="89"/>
      <c r="C238" s="89"/>
    </row>
    <row r="239" spans="1:3" ht="15">
      <c r="A239" s="89"/>
      <c r="B239" s="89"/>
      <c r="C239" s="89"/>
    </row>
    <row r="240" spans="1:3" ht="15">
      <c r="A240" s="89"/>
      <c r="B240" s="89"/>
      <c r="C240" s="89"/>
    </row>
    <row r="241" spans="1:3" ht="15">
      <c r="A241" s="89"/>
      <c r="B241" s="89"/>
      <c r="C241" s="89"/>
    </row>
    <row r="242" spans="1:3" ht="15">
      <c r="A242" s="89"/>
      <c r="B242" s="89"/>
      <c r="C242" s="89"/>
    </row>
    <row r="243" spans="1:3" ht="15">
      <c r="A243" s="89"/>
      <c r="B243" s="89"/>
      <c r="C243" s="89"/>
    </row>
    <row r="244" spans="1:3" ht="15">
      <c r="A244" s="89"/>
      <c r="B244" s="89"/>
      <c r="C244" s="89"/>
    </row>
    <row r="245" spans="1:3" ht="15">
      <c r="A245" s="89"/>
      <c r="B245" s="89"/>
      <c r="C245" s="89"/>
    </row>
    <row r="246" spans="1:3" ht="15">
      <c r="A246" s="89"/>
      <c r="B246" s="89"/>
      <c r="C246" s="89"/>
    </row>
    <row r="247" spans="1:3" ht="15">
      <c r="A247" s="89"/>
      <c r="B247" s="89"/>
      <c r="C247" s="89"/>
    </row>
    <row r="248" spans="1:3" ht="15">
      <c r="A248" s="89"/>
      <c r="B248" s="89"/>
      <c r="C248" s="89"/>
    </row>
    <row r="249" spans="1:3" ht="15">
      <c r="A249" s="89"/>
      <c r="B249" s="89"/>
      <c r="C249" s="89"/>
    </row>
    <row r="250" spans="1:3" ht="15">
      <c r="A250" s="89"/>
      <c r="B250" s="89"/>
      <c r="C250" s="89"/>
    </row>
    <row r="251" spans="1:3" ht="15">
      <c r="A251" s="89"/>
      <c r="B251" s="89"/>
      <c r="C251" s="89"/>
    </row>
    <row r="252" spans="1:3" ht="15">
      <c r="A252" s="89"/>
      <c r="B252" s="89"/>
      <c r="C252" s="89"/>
    </row>
    <row r="253" spans="1:3" ht="15">
      <c r="A253" s="89"/>
      <c r="B253" s="89"/>
      <c r="C253" s="89"/>
    </row>
    <row r="254" spans="1:3" ht="15">
      <c r="A254" s="89"/>
      <c r="B254" s="89"/>
      <c r="C254" s="89"/>
    </row>
    <row r="255" spans="1:3" ht="15">
      <c r="A255" s="89"/>
      <c r="B255" s="89"/>
      <c r="C255" s="89"/>
    </row>
    <row r="256" spans="1:3" ht="15">
      <c r="A256" s="89"/>
      <c r="B256" s="89"/>
      <c r="C256" s="89"/>
    </row>
    <row r="257" spans="1:3" ht="15">
      <c r="A257" s="89"/>
      <c r="B257" s="89"/>
      <c r="C257" s="89"/>
    </row>
    <row r="258" spans="1:3" ht="15">
      <c r="A258" s="89"/>
      <c r="B258" s="89"/>
      <c r="C258" s="89"/>
    </row>
    <row r="259" spans="1:3" ht="15">
      <c r="A259" s="89"/>
      <c r="B259" s="89"/>
      <c r="C259" s="89"/>
    </row>
    <row r="260" spans="1:3" ht="15">
      <c r="A260" s="89"/>
      <c r="B260" s="89"/>
      <c r="C260" s="89"/>
    </row>
    <row r="261" spans="1:3" ht="15">
      <c r="A261" s="89"/>
      <c r="B261" s="89"/>
      <c r="C261" s="89"/>
    </row>
    <row r="262" spans="1:3" ht="15">
      <c r="A262" s="89"/>
      <c r="B262" s="89"/>
      <c r="C262" s="89"/>
    </row>
    <row r="263" spans="1:3" ht="15">
      <c r="A263" s="89"/>
      <c r="B263" s="89"/>
      <c r="C263" s="89"/>
    </row>
    <row r="264" spans="1:3" ht="15">
      <c r="A264" s="89"/>
      <c r="B264" s="89"/>
      <c r="C264" s="89"/>
    </row>
    <row r="265" spans="1:3" ht="15">
      <c r="A265" s="89"/>
      <c r="B265" s="89"/>
      <c r="C265" s="89"/>
    </row>
    <row r="266" spans="1:3" ht="15">
      <c r="A266" s="89"/>
      <c r="B266" s="89"/>
      <c r="C266" s="89"/>
    </row>
    <row r="267" spans="1:3" ht="15">
      <c r="A267" s="89"/>
      <c r="B267" s="89"/>
      <c r="C267" s="89"/>
    </row>
    <row r="268" spans="1:3" ht="15">
      <c r="A268" s="89"/>
      <c r="B268" s="89"/>
      <c r="C268" s="89"/>
    </row>
    <row r="269" spans="1:3" ht="15">
      <c r="A269" s="89"/>
      <c r="B269" s="89"/>
      <c r="C269" s="89"/>
    </row>
    <row r="270" spans="1:3" ht="15">
      <c r="A270" s="89"/>
      <c r="B270" s="89"/>
      <c r="C270" s="89"/>
    </row>
    <row r="271" spans="1:3" ht="15">
      <c r="A271" s="89"/>
      <c r="B271" s="89"/>
      <c r="C271" s="89"/>
    </row>
    <row r="272" spans="1:3" ht="15">
      <c r="A272" s="89"/>
      <c r="B272" s="89"/>
      <c r="C272" s="89"/>
    </row>
    <row r="273" spans="1:3" ht="15">
      <c r="A273" s="89"/>
      <c r="B273" s="89"/>
      <c r="C273" s="89"/>
    </row>
    <row r="274" spans="1:3" ht="15">
      <c r="A274" s="89"/>
      <c r="B274" s="89"/>
      <c r="C274" s="89"/>
    </row>
    <row r="275" spans="1:3" ht="15">
      <c r="A275" s="89"/>
      <c r="B275" s="89"/>
      <c r="C275" s="89"/>
    </row>
    <row r="276" spans="1:3" ht="15">
      <c r="A276" s="89"/>
      <c r="B276" s="89"/>
      <c r="C276" s="89"/>
    </row>
    <row r="277" spans="1:3" ht="15">
      <c r="A277" s="89"/>
      <c r="B277" s="89"/>
      <c r="C277" s="89"/>
    </row>
    <row r="278" spans="1:3" ht="15">
      <c r="A278" s="89"/>
      <c r="B278" s="89"/>
      <c r="C278" s="89"/>
    </row>
    <row r="279" spans="1:3" ht="15">
      <c r="A279" s="89"/>
      <c r="B279" s="89"/>
      <c r="C279" s="89"/>
    </row>
    <row r="280" spans="1:3" ht="15">
      <c r="A280" s="89"/>
      <c r="B280" s="89"/>
      <c r="C280" s="89"/>
    </row>
    <row r="281" spans="1:3" ht="15">
      <c r="A281" s="89"/>
      <c r="B281" s="89"/>
      <c r="C281" s="89"/>
    </row>
    <row r="282" spans="1:3" ht="15">
      <c r="A282" s="89"/>
      <c r="B282" s="89"/>
      <c r="C282" s="89"/>
    </row>
    <row r="283" spans="1:3" ht="15">
      <c r="A283" s="89"/>
      <c r="B283" s="89"/>
      <c r="C283" s="89"/>
    </row>
    <row r="284" spans="1:3" ht="15">
      <c r="A284" s="89"/>
      <c r="B284" s="89"/>
      <c r="C284" s="89"/>
    </row>
    <row r="285" spans="1:3" ht="15">
      <c r="A285" s="89"/>
      <c r="B285" s="89"/>
      <c r="C285" s="89"/>
    </row>
    <row r="286" spans="1:3" ht="15">
      <c r="A286" s="89"/>
      <c r="B286" s="89"/>
      <c r="C286" s="89"/>
    </row>
    <row r="287" spans="1:3" ht="15">
      <c r="A287" s="89"/>
      <c r="B287" s="89"/>
      <c r="C287" s="89"/>
    </row>
    <row r="288" spans="1:3" ht="15">
      <c r="A288" s="89"/>
      <c r="B288" s="89"/>
      <c r="C288" s="89"/>
    </row>
    <row r="289" spans="1:3" ht="15">
      <c r="A289" s="89"/>
      <c r="B289" s="89"/>
      <c r="C289" s="89"/>
    </row>
    <row r="290" spans="1:3" ht="15">
      <c r="A290" s="89"/>
      <c r="B290" s="89"/>
      <c r="C290" s="89"/>
    </row>
    <row r="291" spans="1:3" ht="15">
      <c r="A291" s="89"/>
      <c r="B291" s="89"/>
      <c r="C291" s="89"/>
    </row>
    <row r="292" spans="1:3" ht="15">
      <c r="A292" s="89"/>
      <c r="B292" s="89"/>
      <c r="C292" s="89"/>
    </row>
    <row r="293" spans="1:3" ht="15">
      <c r="A293" s="89"/>
      <c r="B293" s="89"/>
      <c r="C293" s="89"/>
    </row>
    <row r="294" spans="1:3" ht="15">
      <c r="A294" s="89"/>
      <c r="B294" s="89"/>
      <c r="C294" s="89"/>
    </row>
    <row r="295" spans="1:3" ht="15">
      <c r="A295" s="89"/>
      <c r="B295" s="89"/>
      <c r="C295" s="89"/>
    </row>
    <row r="296" spans="1:3" ht="15">
      <c r="A296" s="89"/>
      <c r="B296" s="89"/>
      <c r="C296" s="89"/>
    </row>
    <row r="297" spans="1:3" ht="15">
      <c r="A297" s="89"/>
      <c r="B297" s="89"/>
      <c r="C297" s="89"/>
    </row>
    <row r="298" spans="1:3" ht="15">
      <c r="A298" s="89"/>
      <c r="B298" s="89"/>
      <c r="C298" s="89"/>
    </row>
    <row r="299" spans="1:3" ht="15">
      <c r="A299" s="89"/>
      <c r="B299" s="89"/>
      <c r="C299" s="89"/>
    </row>
    <row r="300" spans="1:3" ht="15">
      <c r="A300" s="89"/>
      <c r="B300" s="89"/>
      <c r="C300" s="89"/>
    </row>
    <row r="301" spans="1:3" ht="15">
      <c r="A301" s="89"/>
      <c r="B301" s="89"/>
      <c r="C301" s="89"/>
    </row>
    <row r="302" spans="1:3" ht="15">
      <c r="A302" s="89"/>
      <c r="B302" s="89"/>
      <c r="C302" s="89"/>
    </row>
    <row r="303" spans="1:3" ht="15">
      <c r="A303" s="89"/>
      <c r="B303" s="89"/>
      <c r="C303" s="89"/>
    </row>
    <row r="304" spans="1:3" ht="15">
      <c r="A304" s="89"/>
      <c r="B304" s="89"/>
      <c r="C304" s="89"/>
    </row>
    <row r="305" spans="1:3" ht="15">
      <c r="A305" s="89"/>
      <c r="B305" s="89"/>
      <c r="C305" s="89"/>
    </row>
    <row r="306" spans="1:3" ht="15">
      <c r="A306" s="89"/>
      <c r="B306" s="89"/>
      <c r="C306" s="89"/>
    </row>
    <row r="307" spans="1:3" ht="15">
      <c r="A307" s="89"/>
      <c r="B307" s="89"/>
      <c r="C307" s="89"/>
    </row>
    <row r="308" spans="1:3" ht="15">
      <c r="A308" s="89"/>
      <c r="B308" s="89"/>
      <c r="C308" s="89"/>
    </row>
    <row r="309" spans="1:3" ht="15">
      <c r="A309" s="89"/>
      <c r="B309" s="89"/>
      <c r="C309" s="89"/>
    </row>
    <row r="310" spans="1:3" ht="15">
      <c r="A310" s="89"/>
      <c r="B310" s="89"/>
      <c r="C310" s="89"/>
    </row>
    <row r="311" spans="1:3" ht="15">
      <c r="A311" s="89"/>
      <c r="B311" s="89"/>
      <c r="C311" s="89"/>
    </row>
    <row r="312" spans="1:3" ht="15">
      <c r="A312" s="89"/>
      <c r="B312" s="89"/>
      <c r="C312" s="89"/>
    </row>
    <row r="313" spans="1:3" ht="15">
      <c r="A313" s="89"/>
      <c r="B313" s="89"/>
      <c r="C313" s="89"/>
    </row>
    <row r="314" spans="1:3" ht="15">
      <c r="A314" s="89"/>
      <c r="B314" s="89"/>
      <c r="C314" s="89"/>
    </row>
    <row r="315" spans="1:3" ht="15">
      <c r="A315" s="89"/>
      <c r="B315" s="89"/>
      <c r="C315" s="89"/>
    </row>
    <row r="316" spans="1:3" ht="15">
      <c r="A316" s="89"/>
      <c r="B316" s="89"/>
      <c r="C316" s="89"/>
    </row>
    <row r="317" spans="1:3" ht="15">
      <c r="A317" s="89"/>
      <c r="B317" s="89"/>
      <c r="C317" s="89"/>
    </row>
    <row r="318" spans="1:3" ht="15">
      <c r="A318" s="89"/>
      <c r="B318" s="89"/>
      <c r="C318" s="89"/>
    </row>
    <row r="319" spans="1:3" ht="15">
      <c r="A319" s="89"/>
      <c r="B319" s="89"/>
      <c r="C319" s="89"/>
    </row>
    <row r="320" spans="1:3" ht="15">
      <c r="A320" s="89"/>
      <c r="B320" s="89"/>
      <c r="C320" s="89"/>
    </row>
    <row r="321" spans="1:3" ht="15">
      <c r="A321" s="89"/>
      <c r="B321" s="89"/>
      <c r="C321" s="89"/>
    </row>
    <row r="322" spans="1:3" ht="15">
      <c r="A322" s="89"/>
      <c r="B322" s="89"/>
      <c r="C322" s="89"/>
    </row>
    <row r="323" spans="1:3" ht="15">
      <c r="A323" s="89"/>
      <c r="B323" s="89"/>
      <c r="C323" s="89"/>
    </row>
    <row r="324" spans="1:3" ht="15">
      <c r="A324" s="89"/>
      <c r="B324" s="89"/>
      <c r="C324" s="89"/>
    </row>
    <row r="325" spans="1:3" ht="15">
      <c r="A325" s="89"/>
      <c r="B325" s="89"/>
      <c r="C325" s="89"/>
    </row>
    <row r="326" spans="1:3" ht="15">
      <c r="A326" s="89"/>
      <c r="B326" s="89"/>
      <c r="C326" s="89"/>
    </row>
    <row r="327" spans="1:3" ht="15">
      <c r="A327" s="89"/>
      <c r="B327" s="89"/>
      <c r="C327" s="89"/>
    </row>
    <row r="328" spans="1:3" ht="15">
      <c r="A328" s="89"/>
      <c r="B328" s="89"/>
      <c r="C328" s="89"/>
    </row>
    <row r="329" spans="1:3" ht="15">
      <c r="A329" s="89"/>
      <c r="B329" s="89"/>
      <c r="C329" s="89"/>
    </row>
    <row r="330" spans="1:3" ht="15">
      <c r="A330" s="89"/>
      <c r="B330" s="89"/>
      <c r="C330" s="89"/>
    </row>
    <row r="331" spans="1:3" ht="15">
      <c r="A331" s="89"/>
      <c r="B331" s="89"/>
      <c r="C331" s="89"/>
    </row>
    <row r="332" spans="1:3" ht="15">
      <c r="A332" s="89"/>
      <c r="B332" s="89"/>
      <c r="C332" s="89"/>
    </row>
    <row r="333" spans="1:3" ht="15">
      <c r="A333" s="89"/>
      <c r="B333" s="89"/>
      <c r="C333" s="89"/>
    </row>
    <row r="334" spans="1:3" ht="15">
      <c r="A334" s="89"/>
      <c r="B334" s="89"/>
      <c r="C334" s="89"/>
    </row>
    <row r="335" spans="1:3" ht="15">
      <c r="A335" s="89"/>
      <c r="B335" s="89"/>
      <c r="C335" s="89"/>
    </row>
    <row r="336" spans="1:3" ht="15">
      <c r="A336" s="89"/>
      <c r="B336" s="89"/>
      <c r="C336" s="89"/>
    </row>
    <row r="337" spans="1:3" ht="15">
      <c r="A337" s="89"/>
      <c r="B337" s="89"/>
      <c r="C337" s="89"/>
    </row>
    <row r="338" spans="1:3" ht="15">
      <c r="A338" s="89"/>
      <c r="B338" s="89"/>
      <c r="C338" s="89"/>
    </row>
    <row r="339" spans="1:3" ht="15">
      <c r="A339" s="89"/>
      <c r="B339" s="89"/>
      <c r="C339" s="89"/>
    </row>
    <row r="340" spans="1:3" ht="15">
      <c r="A340" s="89"/>
      <c r="B340" s="89"/>
      <c r="C340" s="89"/>
    </row>
    <row r="341" spans="1:3" ht="15">
      <c r="A341" s="89"/>
      <c r="B341" s="89"/>
      <c r="C341" s="89"/>
    </row>
    <row r="342" spans="1:3" ht="15">
      <c r="A342" s="89"/>
      <c r="B342" s="89"/>
      <c r="C342" s="89"/>
    </row>
    <row r="343" spans="1:3" ht="15">
      <c r="A343" s="89"/>
      <c r="B343" s="89"/>
      <c r="C343" s="89"/>
    </row>
    <row r="344" spans="1:3" ht="15">
      <c r="A344" s="89"/>
      <c r="B344" s="89"/>
      <c r="C344" s="89"/>
    </row>
    <row r="345" spans="1:3" ht="15">
      <c r="A345" s="89"/>
      <c r="B345" s="89"/>
      <c r="C345" s="89"/>
    </row>
    <row r="346" spans="1:3" ht="15">
      <c r="A346" s="89"/>
      <c r="B346" s="89"/>
      <c r="C346" s="89"/>
    </row>
    <row r="347" spans="1:3" ht="15">
      <c r="A347" s="89"/>
      <c r="B347" s="89"/>
      <c r="C347" s="89"/>
    </row>
    <row r="348" spans="1:3" ht="15">
      <c r="A348" s="89"/>
      <c r="B348" s="89"/>
      <c r="C348" s="89"/>
    </row>
    <row r="349" spans="1:3" ht="15">
      <c r="A349" s="89"/>
      <c r="B349" s="89"/>
      <c r="C349" s="89"/>
    </row>
    <row r="350" spans="1:3" ht="15">
      <c r="A350" s="89"/>
      <c r="B350" s="89"/>
      <c r="C350" s="89"/>
    </row>
    <row r="351" spans="1:3" ht="15">
      <c r="A351" s="89"/>
      <c r="B351" s="89"/>
      <c r="C351" s="89"/>
    </row>
    <row r="352" spans="1:3" ht="15">
      <c r="A352" s="89"/>
      <c r="B352" s="89"/>
      <c r="C352" s="89"/>
    </row>
    <row r="353" spans="1:3" ht="15">
      <c r="A353" s="89"/>
      <c r="B353" s="89"/>
      <c r="C353" s="89"/>
    </row>
    <row r="354" spans="1:3" ht="15">
      <c r="A354" s="89"/>
      <c r="B354" s="89"/>
      <c r="C354" s="89"/>
    </row>
    <row r="355" spans="1:3" ht="15">
      <c r="A355" s="89"/>
      <c r="B355" s="89"/>
      <c r="C355" s="89"/>
    </row>
    <row r="356" spans="1:3" ht="15">
      <c r="A356" s="89"/>
      <c r="B356" s="89"/>
      <c r="C356" s="89"/>
    </row>
    <row r="357" spans="1:3" ht="15">
      <c r="A357" s="89"/>
      <c r="B357" s="89"/>
      <c r="C357" s="89"/>
    </row>
    <row r="358" spans="1:3" ht="15">
      <c r="A358" s="89"/>
      <c r="B358" s="89"/>
      <c r="C358" s="89"/>
    </row>
    <row r="359" spans="1:3" ht="15">
      <c r="A359" s="89"/>
      <c r="B359" s="89"/>
      <c r="C359" s="89"/>
    </row>
    <row r="360" spans="1:3" ht="15">
      <c r="A360" s="89"/>
      <c r="B360" s="89"/>
      <c r="C360" s="89"/>
    </row>
    <row r="361" spans="1:3" ht="15">
      <c r="A361" s="89"/>
      <c r="B361" s="89"/>
      <c r="C361" s="89"/>
    </row>
    <row r="362" spans="1:3" ht="15">
      <c r="A362" s="89"/>
      <c r="B362" s="89"/>
      <c r="C362" s="89"/>
    </row>
    <row r="363" spans="1:3" ht="15">
      <c r="A363" s="89"/>
      <c r="B363" s="89"/>
      <c r="C363" s="89"/>
    </row>
    <row r="364" spans="1:3" ht="15">
      <c r="A364" s="89"/>
      <c r="B364" s="89"/>
      <c r="C364" s="89"/>
    </row>
    <row r="365" spans="1:3" ht="15">
      <c r="A365" s="89"/>
      <c r="B365" s="89"/>
      <c r="C365" s="89"/>
    </row>
    <row r="366" spans="1:3" ht="15">
      <c r="A366" s="89"/>
      <c r="B366" s="89"/>
      <c r="C366" s="89"/>
    </row>
    <row r="367" spans="1:3" ht="15">
      <c r="A367" s="89"/>
      <c r="B367" s="89"/>
      <c r="C367" s="89"/>
    </row>
    <row r="368" spans="1:3" ht="15">
      <c r="A368" s="89"/>
      <c r="B368" s="89"/>
      <c r="C368" s="89"/>
    </row>
    <row r="369" spans="1:3" ht="15">
      <c r="A369" s="89"/>
      <c r="B369" s="89"/>
      <c r="C369" s="89"/>
    </row>
    <row r="370" spans="1:3" ht="15">
      <c r="A370" s="89"/>
      <c r="B370" s="89"/>
      <c r="C370" s="89"/>
    </row>
    <row r="371" spans="1:3" ht="15">
      <c r="A371" s="89"/>
      <c r="B371" s="89"/>
      <c r="C371" s="89"/>
    </row>
    <row r="372" spans="1:3" ht="15">
      <c r="A372" s="89"/>
      <c r="B372" s="89"/>
      <c r="C372" s="89"/>
    </row>
    <row r="373" spans="1:3" ht="15">
      <c r="A373" s="89"/>
      <c r="B373" s="89"/>
      <c r="C373" s="89"/>
    </row>
    <row r="374" spans="1:3" ht="15">
      <c r="A374" s="89"/>
      <c r="B374" s="89"/>
      <c r="C374" s="89"/>
    </row>
    <row r="375" spans="1:3" ht="15">
      <c r="A375" s="89"/>
      <c r="B375" s="89"/>
      <c r="C375" s="89"/>
    </row>
    <row r="376" spans="1:3" ht="15">
      <c r="A376" s="89"/>
      <c r="B376" s="89"/>
      <c r="C376" s="89"/>
    </row>
    <row r="377" spans="1:3" ht="15">
      <c r="A377" s="89"/>
      <c r="B377" s="89"/>
      <c r="C377" s="89"/>
    </row>
    <row r="378" spans="1:3" ht="15">
      <c r="A378" s="89"/>
      <c r="B378" s="89"/>
      <c r="C378" s="89"/>
    </row>
    <row r="379" spans="1:3" ht="15">
      <c r="A379" s="89"/>
      <c r="B379" s="89"/>
      <c r="C379" s="89"/>
    </row>
    <row r="380" spans="1:3" ht="15">
      <c r="A380" s="89"/>
      <c r="B380" s="89"/>
      <c r="C380" s="89"/>
    </row>
    <row r="381" spans="1:3" ht="15">
      <c r="A381" s="89"/>
      <c r="B381" s="89"/>
      <c r="C381" s="89"/>
    </row>
    <row r="382" spans="1:3" ht="15">
      <c r="A382" s="89"/>
      <c r="B382" s="89"/>
      <c r="C382" s="89"/>
    </row>
    <row r="383" spans="1:3" ht="15">
      <c r="A383" s="89"/>
      <c r="B383" s="89"/>
      <c r="C383" s="89"/>
    </row>
    <row r="384" spans="1:3" ht="15">
      <c r="A384" s="89"/>
      <c r="B384" s="89"/>
      <c r="C384" s="89"/>
    </row>
    <row r="385" spans="1:3" ht="15">
      <c r="A385" s="89"/>
      <c r="B385" s="89"/>
      <c r="C385" s="89"/>
    </row>
    <row r="386" spans="1:3" ht="15">
      <c r="A386" s="89"/>
      <c r="B386" s="89"/>
      <c r="C386" s="89"/>
    </row>
    <row r="387" spans="1:3" ht="15">
      <c r="A387" s="89"/>
      <c r="B387" s="89"/>
      <c r="C387" s="89"/>
    </row>
    <row r="388" spans="1:3" ht="15">
      <c r="A388" s="89"/>
      <c r="B388" s="89"/>
      <c r="C388" s="89"/>
    </row>
    <row r="389" spans="1:3" ht="15">
      <c r="A389" s="89"/>
      <c r="B389" s="89"/>
      <c r="C389" s="89"/>
    </row>
    <row r="390" spans="1:3" ht="15">
      <c r="A390" s="89"/>
      <c r="B390" s="89"/>
      <c r="C390" s="89"/>
    </row>
    <row r="391" spans="1:3" ht="15">
      <c r="A391" s="89"/>
      <c r="B391" s="89"/>
      <c r="C391" s="89"/>
    </row>
    <row r="392" spans="1:3" ht="15">
      <c r="A392" s="89"/>
      <c r="B392" s="89"/>
      <c r="C392" s="89"/>
    </row>
    <row r="393" spans="1:3" ht="15">
      <c r="A393" s="89"/>
      <c r="B393" s="89"/>
      <c r="C393" s="89"/>
    </row>
    <row r="394" spans="1:3" ht="15">
      <c r="A394" s="89"/>
      <c r="B394" s="89"/>
      <c r="C394" s="89"/>
    </row>
    <row r="395" spans="1:3" ht="15">
      <c r="A395" s="89"/>
      <c r="B395" s="89"/>
      <c r="C395" s="89"/>
    </row>
    <row r="396" spans="1:3" ht="15">
      <c r="A396" s="89"/>
      <c r="B396" s="89"/>
      <c r="C396" s="89"/>
    </row>
    <row r="397" spans="1:3" ht="15">
      <c r="A397" s="89"/>
      <c r="B397" s="89"/>
      <c r="C397" s="89"/>
    </row>
    <row r="398" spans="1:3" ht="15">
      <c r="A398" s="89"/>
      <c r="B398" s="89"/>
      <c r="C398" s="89"/>
    </row>
    <row r="399" spans="1:3" ht="15">
      <c r="A399" s="89"/>
      <c r="B399" s="89"/>
      <c r="C399" s="89"/>
    </row>
    <row r="400" spans="1:3" ht="15">
      <c r="A400" s="89"/>
      <c r="B400" s="89"/>
      <c r="C400" s="89"/>
    </row>
    <row r="401" spans="1:3" ht="15">
      <c r="A401" s="89"/>
      <c r="B401" s="89"/>
      <c r="C401" s="89"/>
    </row>
    <row r="402" spans="1:3" ht="15">
      <c r="A402" s="89"/>
      <c r="B402" s="89"/>
      <c r="C402" s="89"/>
    </row>
    <row r="403" spans="1:3" ht="15">
      <c r="A403" s="89"/>
      <c r="B403" s="89"/>
      <c r="C403" s="89"/>
    </row>
    <row r="404" spans="1:3" ht="15">
      <c r="A404" s="89"/>
      <c r="B404" s="89"/>
      <c r="C404" s="89"/>
    </row>
    <row r="405" spans="1:3" ht="15">
      <c r="A405" s="89"/>
      <c r="B405" s="89"/>
      <c r="C405" s="89"/>
    </row>
    <row r="406" spans="1:3" ht="15">
      <c r="A406" s="89"/>
      <c r="B406" s="89"/>
      <c r="C406" s="89"/>
    </row>
    <row r="407" spans="1:3" ht="15">
      <c r="A407" s="89"/>
      <c r="B407" s="89"/>
      <c r="C407" s="89"/>
    </row>
    <row r="408" spans="1:3" ht="15">
      <c r="A408" s="89"/>
      <c r="B408" s="89"/>
      <c r="C408" s="89"/>
    </row>
    <row r="409" spans="1:3" ht="15">
      <c r="A409" s="89"/>
      <c r="B409" s="89"/>
      <c r="C409" s="89"/>
    </row>
    <row r="410" spans="1:3" ht="15">
      <c r="A410" s="89"/>
      <c r="B410" s="89"/>
      <c r="C410" s="89"/>
    </row>
    <row r="411" spans="1:3" ht="15">
      <c r="A411" s="89"/>
      <c r="B411" s="89"/>
      <c r="C411" s="89"/>
    </row>
    <row r="412" spans="1:3" ht="15">
      <c r="A412" s="89"/>
      <c r="B412" s="89"/>
      <c r="C412" s="89"/>
    </row>
    <row r="413" spans="1:3" ht="15">
      <c r="A413" s="89"/>
      <c r="B413" s="89"/>
      <c r="C413" s="89"/>
    </row>
    <row r="414" spans="1:3" ht="15">
      <c r="A414" s="89"/>
      <c r="B414" s="89"/>
      <c r="C414" s="89"/>
    </row>
    <row r="415" spans="1:3" ht="15">
      <c r="A415" s="89"/>
      <c r="B415" s="89"/>
      <c r="C415" s="89"/>
    </row>
    <row r="416" spans="1:3" ht="15">
      <c r="A416" s="89"/>
      <c r="B416" s="89"/>
      <c r="C416" s="89"/>
    </row>
    <row r="417" spans="1:3" ht="15">
      <c r="A417" s="89"/>
      <c r="B417" s="89"/>
      <c r="C417" s="89"/>
    </row>
    <row r="418" spans="1:3" ht="15">
      <c r="A418" s="89"/>
      <c r="B418" s="89"/>
      <c r="C418" s="89"/>
    </row>
    <row r="419" spans="1:3" ht="15">
      <c r="A419" s="89"/>
      <c r="B419" s="89"/>
      <c r="C419" s="89"/>
    </row>
    <row r="420" spans="1:3" ht="15">
      <c r="A420" s="89"/>
      <c r="B420" s="89"/>
      <c r="C420" s="89"/>
    </row>
    <row r="421" spans="1:3" ht="15">
      <c r="A421" s="89"/>
      <c r="B421" s="89"/>
      <c r="C421" s="89"/>
    </row>
    <row r="422" spans="1:3" ht="15">
      <c r="A422" s="89"/>
      <c r="B422" s="89"/>
      <c r="C422" s="89"/>
    </row>
    <row r="423" spans="1:3" ht="15">
      <c r="A423" s="89"/>
      <c r="B423" s="89"/>
      <c r="C423" s="89"/>
    </row>
    <row r="424" spans="1:3" ht="15">
      <c r="A424" s="89"/>
      <c r="B424" s="89"/>
      <c r="C424" s="89"/>
    </row>
    <row r="425" spans="1:3" ht="15">
      <c r="A425" s="89"/>
      <c r="B425" s="89"/>
      <c r="C425" s="89"/>
    </row>
    <row r="426" spans="1:3" ht="15">
      <c r="A426" s="89"/>
      <c r="B426" s="89"/>
      <c r="C426" s="89"/>
    </row>
    <row r="427" spans="1:3" ht="15">
      <c r="A427" s="89"/>
      <c r="B427" s="89"/>
      <c r="C427" s="89"/>
    </row>
    <row r="428" spans="1:3" ht="15">
      <c r="A428" s="89"/>
      <c r="B428" s="89"/>
      <c r="C428" s="89"/>
    </row>
    <row r="429" spans="1:3" ht="15">
      <c r="A429" s="89"/>
      <c r="B429" s="89"/>
      <c r="C429" s="89"/>
    </row>
    <row r="430" spans="1:3" ht="15">
      <c r="A430" s="89"/>
      <c r="B430" s="89"/>
      <c r="C430" s="89"/>
    </row>
    <row r="431" spans="1:3" ht="15">
      <c r="A431" s="89"/>
      <c r="B431" s="89"/>
      <c r="C431" s="89"/>
    </row>
    <row r="432" spans="1:3" ht="15">
      <c r="A432" s="89"/>
      <c r="B432" s="89"/>
      <c r="C432" s="89"/>
    </row>
    <row r="433" spans="1:3" ht="15">
      <c r="A433" s="89"/>
      <c r="B433" s="89"/>
      <c r="C433" s="89"/>
    </row>
    <row r="434" spans="1:3" ht="15">
      <c r="A434" s="89"/>
      <c r="B434" s="89"/>
      <c r="C434" s="89"/>
    </row>
    <row r="435" spans="1:3" ht="15">
      <c r="A435" s="89"/>
      <c r="B435" s="89"/>
      <c r="C435" s="89"/>
    </row>
    <row r="436" spans="1:3" ht="15">
      <c r="A436" s="89"/>
      <c r="B436" s="89"/>
      <c r="C436" s="89"/>
    </row>
    <row r="437" spans="1:3" ht="15">
      <c r="A437" s="89"/>
      <c r="B437" s="89"/>
      <c r="C437" s="89"/>
    </row>
    <row r="438" spans="1:3" ht="15">
      <c r="A438" s="89"/>
      <c r="B438" s="89"/>
      <c r="C438" s="89"/>
    </row>
    <row r="439" spans="1:3" ht="15">
      <c r="A439" s="89"/>
      <c r="B439" s="89"/>
      <c r="C439" s="89"/>
    </row>
    <row r="440" spans="1:3" ht="15">
      <c r="A440" s="89"/>
      <c r="B440" s="89"/>
      <c r="C440" s="89"/>
    </row>
    <row r="441" spans="1:3" ht="15">
      <c r="A441" s="89"/>
      <c r="B441" s="89"/>
      <c r="C441" s="89"/>
    </row>
    <row r="442" spans="1:3" ht="15">
      <c r="A442" s="89"/>
      <c r="B442" s="89"/>
      <c r="C442" s="89"/>
    </row>
    <row r="443" spans="1:3" ht="15">
      <c r="A443" s="89"/>
      <c r="B443" s="89"/>
      <c r="C443" s="89"/>
    </row>
    <row r="444" spans="1:3" ht="15">
      <c r="A444" s="89"/>
      <c r="B444" s="89"/>
      <c r="C444" s="89"/>
    </row>
    <row r="445" spans="1:3" ht="15">
      <c r="A445" s="89"/>
      <c r="B445" s="89"/>
      <c r="C445" s="89"/>
    </row>
    <row r="446" spans="1:3" ht="15">
      <c r="A446" s="89"/>
      <c r="B446" s="89"/>
      <c r="C446" s="89"/>
    </row>
    <row r="447" spans="1:3" ht="15">
      <c r="A447" s="89"/>
      <c r="B447" s="89"/>
      <c r="C447" s="89"/>
    </row>
    <row r="448" spans="1:3" ht="15">
      <c r="A448" s="89"/>
      <c r="B448" s="89"/>
      <c r="C448" s="89"/>
    </row>
    <row r="449" spans="1:3" ht="15">
      <c r="A449" s="89"/>
      <c r="B449" s="89"/>
      <c r="C449" s="89"/>
    </row>
    <row r="450" spans="1:3" ht="15">
      <c r="A450" s="89"/>
      <c r="B450" s="89"/>
      <c r="C450" s="89"/>
    </row>
    <row r="451" spans="1:3" ht="15">
      <c r="A451" s="89"/>
      <c r="B451" s="89"/>
      <c r="C451" s="89"/>
    </row>
    <row r="452" spans="1:3" ht="15">
      <c r="A452" s="89"/>
      <c r="B452" s="89"/>
      <c r="C452" s="89"/>
    </row>
    <row r="453" spans="1:3" ht="15">
      <c r="A453" s="89"/>
      <c r="B453" s="89"/>
      <c r="C453" s="89"/>
    </row>
    <row r="454" spans="1:3" ht="15">
      <c r="A454" s="89"/>
      <c r="B454" s="89"/>
      <c r="C454" s="89"/>
    </row>
    <row r="455" spans="1:3" ht="15">
      <c r="A455" s="89"/>
      <c r="B455" s="89"/>
      <c r="C455" s="89"/>
    </row>
    <row r="456" spans="1:3" ht="15">
      <c r="A456" s="89"/>
      <c r="B456" s="89"/>
      <c r="C456" s="89"/>
    </row>
    <row r="457" spans="1:3" ht="15">
      <c r="A457" s="89"/>
      <c r="B457" s="89"/>
      <c r="C457" s="89"/>
    </row>
    <row r="458" spans="1:3" ht="15">
      <c r="A458" s="89"/>
      <c r="B458" s="89"/>
      <c r="C458" s="89"/>
    </row>
    <row r="459" spans="1:3" ht="15">
      <c r="A459" s="89"/>
      <c r="B459" s="89"/>
      <c r="C459" s="89"/>
    </row>
    <row r="460" spans="1:3" ht="15">
      <c r="A460" s="89"/>
      <c r="B460" s="89"/>
      <c r="C460" s="89"/>
    </row>
    <row r="461" spans="1:3" ht="15">
      <c r="A461" s="89"/>
      <c r="B461" s="89"/>
      <c r="C461" s="89"/>
    </row>
    <row r="462" spans="1:3" ht="15">
      <c r="A462" s="89"/>
      <c r="B462" s="89"/>
      <c r="C462" s="89"/>
    </row>
    <row r="463" spans="1:3" ht="15">
      <c r="A463" s="89"/>
      <c r="B463" s="89"/>
      <c r="C463" s="89"/>
    </row>
    <row r="464" spans="1:3" ht="15">
      <c r="A464" s="89"/>
      <c r="B464" s="89"/>
      <c r="C464" s="89"/>
    </row>
    <row r="465" spans="1:3" ht="15">
      <c r="A465" s="89"/>
      <c r="B465" s="89"/>
      <c r="C465" s="89"/>
    </row>
    <row r="466" spans="1:3" ht="15">
      <c r="A466" s="89"/>
      <c r="B466" s="89"/>
      <c r="C466" s="89"/>
    </row>
    <row r="467" spans="1:3" ht="15">
      <c r="A467" s="89"/>
      <c r="B467" s="89"/>
      <c r="C467" s="89"/>
    </row>
    <row r="468" spans="1:3" ht="15">
      <c r="A468" s="89"/>
      <c r="B468" s="89"/>
      <c r="C468" s="89"/>
    </row>
    <row r="469" spans="1:3" ht="15">
      <c r="A469" s="89"/>
      <c r="B469" s="89"/>
      <c r="C469" s="89"/>
    </row>
    <row r="470" spans="1:3" ht="15">
      <c r="A470" s="89"/>
      <c r="B470" s="89"/>
      <c r="C470" s="89"/>
    </row>
    <row r="471" spans="1:3" ht="15">
      <c r="A471" s="89"/>
      <c r="B471" s="89"/>
      <c r="C471" s="89"/>
    </row>
    <row r="472" spans="1:3" ht="15">
      <c r="A472" s="89"/>
      <c r="B472" s="89"/>
      <c r="C472" s="89"/>
    </row>
    <row r="473" spans="1:3" ht="15">
      <c r="A473" s="89"/>
      <c r="B473" s="89"/>
      <c r="C473" s="89"/>
    </row>
    <row r="474" spans="1:3" ht="15">
      <c r="A474" s="89"/>
      <c r="B474" s="89"/>
      <c r="C474" s="89"/>
    </row>
    <row r="475" spans="1:3" ht="15">
      <c r="A475" s="89"/>
      <c r="B475" s="89"/>
      <c r="C475" s="89"/>
    </row>
    <row r="476" spans="1:3" ht="15">
      <c r="A476" s="89"/>
      <c r="B476" s="89"/>
      <c r="C476" s="89"/>
    </row>
    <row r="477" spans="1:3" ht="15">
      <c r="A477" s="89"/>
      <c r="B477" s="89"/>
      <c r="C477" s="89"/>
    </row>
    <row r="478" spans="1:3" ht="15">
      <c r="A478" s="89"/>
      <c r="B478" s="89"/>
      <c r="C478" s="89"/>
    </row>
    <row r="479" spans="1:3" ht="15">
      <c r="A479" s="89"/>
      <c r="B479" s="89"/>
      <c r="C479" s="89"/>
    </row>
    <row r="480" spans="1:3" ht="15">
      <c r="A480" s="89"/>
      <c r="B480" s="89"/>
      <c r="C480" s="89"/>
    </row>
    <row r="481" spans="1:3" ht="15">
      <c r="A481" s="89"/>
      <c r="B481" s="89"/>
      <c r="C481" s="89"/>
    </row>
    <row r="482" spans="1:3" ht="15">
      <c r="A482" s="89"/>
      <c r="B482" s="89"/>
      <c r="C482" s="89"/>
    </row>
    <row r="483" spans="1:3" ht="15">
      <c r="A483" s="89"/>
      <c r="B483" s="89"/>
      <c r="C483" s="89"/>
    </row>
    <row r="484" spans="1:3" ht="15">
      <c r="A484" s="89"/>
      <c r="B484" s="89"/>
      <c r="C484" s="89"/>
    </row>
    <row r="485" spans="1:3" ht="15">
      <c r="A485" s="89"/>
      <c r="B485" s="89"/>
      <c r="C485" s="89"/>
    </row>
    <row r="486" spans="1:3" ht="15">
      <c r="A486" s="89"/>
      <c r="B486" s="89"/>
      <c r="C486" s="89"/>
    </row>
    <row r="487" spans="1:3" ht="15">
      <c r="A487" s="89"/>
      <c r="B487" s="89"/>
      <c r="C487" s="89"/>
    </row>
    <row r="488" spans="1:3" ht="15">
      <c r="A488" s="89"/>
      <c r="B488" s="89"/>
      <c r="C488" s="89"/>
    </row>
    <row r="489" spans="1:3" ht="15">
      <c r="A489" s="89"/>
      <c r="B489" s="89"/>
      <c r="C489" s="89"/>
    </row>
    <row r="490" spans="1:3" ht="15">
      <c r="A490" s="89"/>
      <c r="B490" s="89"/>
      <c r="C490" s="89"/>
    </row>
    <row r="491" spans="1:3" ht="15">
      <c r="A491" s="89"/>
      <c r="B491" s="89"/>
      <c r="C491" s="89"/>
    </row>
    <row r="492" spans="1:3" ht="15">
      <c r="A492" s="89"/>
      <c r="B492" s="89"/>
      <c r="C492" s="89"/>
    </row>
    <row r="493" spans="1:3" ht="15">
      <c r="A493" s="89"/>
      <c r="B493" s="89"/>
      <c r="C493" s="89"/>
    </row>
    <row r="494" spans="1:3" ht="15">
      <c r="A494" s="89"/>
      <c r="B494" s="89"/>
      <c r="C494" s="89"/>
    </row>
    <row r="495" spans="1:3" ht="15">
      <c r="A495" s="89"/>
      <c r="B495" s="89"/>
      <c r="C495" s="89"/>
    </row>
    <row r="496" spans="1:3" ht="15">
      <c r="A496" s="89"/>
      <c r="B496" s="89"/>
      <c r="C496" s="89"/>
    </row>
    <row r="497" spans="1:3" ht="15">
      <c r="A497" s="89"/>
      <c r="B497" s="89"/>
      <c r="C497" s="89"/>
    </row>
    <row r="498" spans="1:3" ht="15">
      <c r="A498" s="89"/>
      <c r="B498" s="89"/>
      <c r="C498" s="89"/>
    </row>
    <row r="499" spans="1:3" ht="15">
      <c r="A499" s="89"/>
      <c r="B499" s="89"/>
      <c r="C499" s="89"/>
    </row>
    <row r="500" spans="1:3" ht="15">
      <c r="A500" s="89"/>
      <c r="B500" s="89"/>
      <c r="C500" s="89"/>
    </row>
    <row r="501" spans="1:3" ht="15">
      <c r="A501" s="89"/>
      <c r="B501" s="89"/>
      <c r="C501" s="89"/>
    </row>
    <row r="502" spans="1:3" ht="15">
      <c r="A502" s="89"/>
      <c r="B502" s="89"/>
      <c r="C502" s="89"/>
    </row>
    <row r="503" spans="1:3" ht="15">
      <c r="A503" s="89"/>
      <c r="B503" s="89"/>
      <c r="C503" s="89"/>
    </row>
    <row r="504" spans="1:3" ht="15">
      <c r="A504" s="89"/>
      <c r="B504" s="89"/>
      <c r="C504" s="89"/>
    </row>
    <row r="505" spans="1:3" ht="15">
      <c r="A505" s="89"/>
      <c r="B505" s="89"/>
      <c r="C505" s="89"/>
    </row>
    <row r="506" spans="1:3" ht="15">
      <c r="A506" s="89"/>
      <c r="B506" s="89"/>
      <c r="C506" s="89"/>
    </row>
    <row r="507" spans="1:3" ht="15">
      <c r="A507" s="89"/>
      <c r="B507" s="89"/>
      <c r="C507" s="89"/>
    </row>
    <row r="508" spans="1:3" ht="15">
      <c r="A508" s="89"/>
      <c r="B508" s="89"/>
      <c r="C508" s="89"/>
    </row>
    <row r="509" spans="1:3" ht="15">
      <c r="A509" s="89"/>
      <c r="B509" s="89"/>
      <c r="C509" s="89"/>
    </row>
    <row r="510" spans="1:3" ht="15">
      <c r="A510" s="89"/>
      <c r="B510" s="89"/>
      <c r="C510" s="89"/>
    </row>
    <row r="511" spans="1:3" ht="15">
      <c r="A511" s="89"/>
      <c r="B511" s="89"/>
      <c r="C511" s="89"/>
    </row>
    <row r="512" spans="1:3" ht="15">
      <c r="A512" s="89"/>
      <c r="B512" s="89"/>
      <c r="C512" s="89"/>
    </row>
    <row r="513" spans="1:3" ht="15">
      <c r="A513" s="89"/>
      <c r="B513" s="89"/>
      <c r="C513" s="89"/>
    </row>
    <row r="514" spans="1:3" ht="15">
      <c r="A514" s="89"/>
      <c r="B514" s="89"/>
      <c r="C514" s="89"/>
    </row>
    <row r="515" spans="1:3" ht="15">
      <c r="A515" s="89"/>
      <c r="B515" s="89"/>
      <c r="C515" s="89"/>
    </row>
    <row r="516" spans="1:3" ht="15">
      <c r="A516" s="89"/>
      <c r="B516" s="89"/>
      <c r="C516" s="89"/>
    </row>
    <row r="517" spans="1:3" ht="15">
      <c r="A517" s="89"/>
      <c r="B517" s="89"/>
      <c r="C517" s="89"/>
    </row>
    <row r="518" spans="1:3" ht="15">
      <c r="A518" s="89"/>
      <c r="B518" s="89"/>
      <c r="C518" s="89"/>
    </row>
    <row r="519" spans="1:3" ht="15">
      <c r="A519" s="89"/>
      <c r="B519" s="89"/>
      <c r="C519" s="89"/>
    </row>
    <row r="520" spans="1:3" ht="15">
      <c r="A520" s="89"/>
      <c r="B520" s="89"/>
      <c r="C520" s="89"/>
    </row>
    <row r="521" spans="1:3" ht="15">
      <c r="A521" s="89"/>
      <c r="B521" s="89"/>
      <c r="C521" s="89"/>
    </row>
    <row r="522" spans="1:3" ht="15">
      <c r="A522" s="89"/>
      <c r="B522" s="89"/>
      <c r="C522" s="89"/>
    </row>
    <row r="523" spans="1:3" ht="15">
      <c r="A523" s="89"/>
      <c r="B523" s="89"/>
      <c r="C523" s="89"/>
    </row>
    <row r="524" spans="1:3" ht="15">
      <c r="A524" s="89"/>
      <c r="B524" s="89"/>
      <c r="C524" s="89"/>
    </row>
    <row r="525" spans="1:3" ht="15">
      <c r="A525" s="89"/>
      <c r="B525" s="89"/>
      <c r="C525" s="89"/>
    </row>
    <row r="526" spans="1:3" ht="15">
      <c r="A526" s="89"/>
      <c r="B526" s="89"/>
      <c r="C526" s="89"/>
    </row>
    <row r="527" spans="1:3" ht="15">
      <c r="A527" s="89"/>
      <c r="B527" s="89"/>
      <c r="C527" s="89"/>
    </row>
    <row r="528" spans="1:3" ht="15">
      <c r="A528" s="89"/>
      <c r="B528" s="89"/>
      <c r="C528" s="89"/>
    </row>
    <row r="529" spans="1:3" ht="15">
      <c r="A529" s="89"/>
      <c r="B529" s="89"/>
      <c r="C529" s="89"/>
    </row>
    <row r="530" spans="1:3" ht="15">
      <c r="A530" s="89"/>
      <c r="B530" s="89"/>
      <c r="C530" s="89"/>
    </row>
    <row r="531" spans="1:3" ht="15">
      <c r="A531" s="89"/>
      <c r="B531" s="89"/>
      <c r="C531" s="89"/>
    </row>
    <row r="532" spans="1:3" ht="15">
      <c r="A532" s="89"/>
      <c r="B532" s="89"/>
      <c r="C532" s="89"/>
    </row>
    <row r="533" spans="1:3" ht="15">
      <c r="A533" s="89"/>
      <c r="B533" s="89"/>
      <c r="C533" s="89"/>
    </row>
    <row r="534" spans="1:3" ht="15">
      <c r="A534" s="89"/>
      <c r="B534" s="89"/>
      <c r="C534" s="89"/>
    </row>
    <row r="535" spans="1:3" ht="15">
      <c r="A535" s="89"/>
      <c r="B535" s="89"/>
      <c r="C535" s="89"/>
    </row>
    <row r="536" spans="1:3" ht="15">
      <c r="A536" s="89"/>
      <c r="B536" s="89"/>
      <c r="C536" s="89"/>
    </row>
    <row r="537" spans="1:3" ht="15">
      <c r="A537" s="89"/>
      <c r="B537" s="89"/>
      <c r="C537" s="89"/>
    </row>
    <row r="538" spans="1:3" ht="15">
      <c r="A538" s="89"/>
      <c r="B538" s="89"/>
      <c r="C538" s="89"/>
    </row>
    <row r="539" spans="1:3" ht="15">
      <c r="A539" s="89"/>
      <c r="B539" s="89"/>
      <c r="C539" s="89"/>
    </row>
    <row r="540" spans="1:3" ht="15">
      <c r="A540" s="89"/>
      <c r="B540" s="89"/>
      <c r="C540" s="89"/>
    </row>
    <row r="541" spans="1:3" ht="15">
      <c r="A541" s="89"/>
      <c r="B541" s="89"/>
      <c r="C541" s="89"/>
    </row>
    <row r="542" spans="1:3" ht="15">
      <c r="A542" s="89"/>
      <c r="B542" s="89"/>
      <c r="C542" s="89"/>
    </row>
    <row r="543" spans="1:3" ht="15">
      <c r="A543" s="89"/>
      <c r="B543" s="89"/>
      <c r="C543" s="89"/>
    </row>
    <row r="544" spans="1:3" ht="15">
      <c r="A544" s="89"/>
      <c r="B544" s="89"/>
      <c r="C544" s="89"/>
    </row>
    <row r="545" spans="1:3" ht="15">
      <c r="A545" s="89"/>
      <c r="B545" s="89"/>
      <c r="C545" s="89"/>
    </row>
    <row r="546" spans="1:3" ht="15">
      <c r="A546" s="89"/>
      <c r="B546" s="89"/>
      <c r="C546" s="89"/>
    </row>
    <row r="547" spans="1:3" ht="15">
      <c r="A547" s="89"/>
      <c r="B547" s="89"/>
      <c r="C547" s="89"/>
    </row>
    <row r="548" spans="1:3" ht="15">
      <c r="A548" s="89"/>
      <c r="B548" s="89"/>
      <c r="C548" s="89"/>
    </row>
    <row r="549" spans="1:3" ht="15">
      <c r="A549" s="89"/>
      <c r="B549" s="89"/>
      <c r="C549" s="89"/>
    </row>
    <row r="550" spans="1:3" ht="15">
      <c r="A550" s="89"/>
      <c r="B550" s="89"/>
      <c r="C550" s="89"/>
    </row>
    <row r="551" spans="1:3" ht="15">
      <c r="A551" s="89"/>
      <c r="B551" s="89"/>
      <c r="C551" s="89"/>
    </row>
    <row r="552" spans="1:3" ht="15">
      <c r="A552" s="89"/>
      <c r="B552" s="89"/>
      <c r="C552" s="89"/>
    </row>
    <row r="553" spans="1:3" ht="15">
      <c r="A553" s="89"/>
      <c r="B553" s="89"/>
      <c r="C553" s="89"/>
    </row>
    <row r="554" spans="1:3" ht="15">
      <c r="A554" s="89"/>
      <c r="B554" s="89"/>
      <c r="C554" s="89"/>
    </row>
    <row r="555" spans="1:3" ht="15">
      <c r="A555" s="89"/>
      <c r="B555" s="89"/>
      <c r="C555" s="89"/>
    </row>
    <row r="556" spans="1:3" ht="15">
      <c r="A556" s="89"/>
      <c r="B556" s="89"/>
      <c r="C556" s="89"/>
    </row>
    <row r="557" spans="1:3" ht="15">
      <c r="A557" s="89"/>
      <c r="B557" s="89"/>
      <c r="C557" s="89"/>
    </row>
    <row r="558" spans="1:3" ht="15">
      <c r="A558" s="89"/>
      <c r="B558" s="89"/>
      <c r="C558" s="89"/>
    </row>
    <row r="559" spans="1:3" ht="15">
      <c r="A559" s="89"/>
      <c r="B559" s="89"/>
      <c r="C559" s="89"/>
    </row>
    <row r="560" spans="1:3" ht="15">
      <c r="A560" s="89"/>
      <c r="B560" s="89"/>
      <c r="C560" s="89"/>
    </row>
    <row r="561" spans="1:3" ht="15">
      <c r="A561" s="89"/>
      <c r="B561" s="89"/>
      <c r="C561" s="89"/>
    </row>
    <row r="562" spans="1:3" ht="15">
      <c r="A562" s="89"/>
      <c r="B562" s="89"/>
      <c r="C562" s="89"/>
    </row>
    <row r="563" spans="1:3" ht="15">
      <c r="A563" s="89"/>
      <c r="B563" s="89"/>
      <c r="C563" s="89"/>
    </row>
    <row r="564" spans="1:3" ht="15">
      <c r="A564" s="89"/>
      <c r="B564" s="89"/>
      <c r="C564" s="89"/>
    </row>
    <row r="565" spans="1:3" ht="15">
      <c r="A565" s="89"/>
      <c r="B565" s="89"/>
      <c r="C565" s="89"/>
    </row>
    <row r="566" spans="1:3" ht="15">
      <c r="A566" s="89"/>
      <c r="B566" s="89"/>
      <c r="C566" s="89"/>
    </row>
    <row r="567" spans="1:3" ht="15">
      <c r="A567" s="89"/>
      <c r="B567" s="89"/>
      <c r="C567" s="89"/>
    </row>
    <row r="568" spans="1:3" ht="15">
      <c r="A568" s="89"/>
      <c r="B568" s="89"/>
      <c r="C568" s="89"/>
    </row>
    <row r="569" spans="1:3" ht="15">
      <c r="A569" s="89"/>
      <c r="B569" s="89"/>
      <c r="C569" s="89"/>
    </row>
    <row r="570" spans="1:3" ht="15">
      <c r="A570" s="89"/>
      <c r="B570" s="89"/>
      <c r="C570" s="89"/>
    </row>
    <row r="571" spans="1:3" ht="15">
      <c r="A571" s="89"/>
      <c r="B571" s="89"/>
      <c r="C571" s="89"/>
    </row>
    <row r="572" spans="1:3" ht="15">
      <c r="A572" s="89"/>
      <c r="B572" s="89"/>
      <c r="C572" s="89"/>
    </row>
    <row r="573" spans="1:3" ht="15">
      <c r="A573" s="89"/>
      <c r="B573" s="89"/>
      <c r="C573" s="89"/>
    </row>
    <row r="574" spans="1:3" ht="15">
      <c r="A574" s="89"/>
      <c r="B574" s="89"/>
      <c r="C574" s="89"/>
    </row>
    <row r="575" spans="1:3" ht="15">
      <c r="A575" s="89"/>
      <c r="B575" s="89"/>
      <c r="C575" s="89"/>
    </row>
    <row r="576" spans="1:3" ht="15">
      <c r="A576" s="89"/>
      <c r="B576" s="89"/>
      <c r="C576" s="89"/>
    </row>
    <row r="577" spans="1:3" ht="15">
      <c r="A577" s="89"/>
      <c r="B577" s="89"/>
      <c r="C577" s="89"/>
    </row>
    <row r="578" spans="1:3" ht="15">
      <c r="A578" s="89"/>
      <c r="B578" s="89"/>
      <c r="C578" s="89"/>
    </row>
    <row r="579" spans="1:3" ht="15">
      <c r="A579" s="89"/>
      <c r="B579" s="89"/>
      <c r="C579" s="89"/>
    </row>
    <row r="580" spans="1:3" ht="15">
      <c r="A580" s="89"/>
      <c r="B580" s="89"/>
      <c r="C580" s="89"/>
    </row>
    <row r="581" spans="1:3" ht="15">
      <c r="A581" s="89"/>
      <c r="B581" s="89"/>
      <c r="C581" s="89"/>
    </row>
    <row r="582" spans="1:3" ht="15">
      <c r="A582" s="89"/>
      <c r="B582" s="89"/>
      <c r="C582" s="89"/>
    </row>
    <row r="583" spans="1:3" ht="15">
      <c r="A583" s="89"/>
      <c r="B583" s="89"/>
      <c r="C583" s="89"/>
    </row>
    <row r="584" spans="1:3" ht="15">
      <c r="A584" s="89"/>
      <c r="B584" s="89"/>
      <c r="C584" s="89"/>
    </row>
    <row r="585" spans="1:3" ht="15">
      <c r="A585" s="89"/>
      <c r="B585" s="89"/>
      <c r="C585" s="89"/>
    </row>
    <row r="586" spans="1:3" ht="15">
      <c r="A586" s="89"/>
      <c r="B586" s="89"/>
      <c r="C586" s="89"/>
    </row>
    <row r="587" spans="1:3" ht="15">
      <c r="A587" s="89"/>
      <c r="B587" s="89"/>
      <c r="C587" s="89"/>
    </row>
    <row r="588" spans="1:3" ht="15">
      <c r="A588" s="89"/>
      <c r="B588" s="89"/>
      <c r="C588" s="89"/>
    </row>
    <row r="589" spans="1:3" ht="15">
      <c r="A589" s="89"/>
      <c r="B589" s="89"/>
      <c r="C589" s="89"/>
    </row>
    <row r="590" spans="1:3" ht="15">
      <c r="A590" s="89"/>
      <c r="B590" s="89"/>
      <c r="C590" s="89"/>
    </row>
    <row r="591" spans="1:3" ht="15">
      <c r="A591" s="89"/>
      <c r="B591" s="89"/>
      <c r="C591" s="89"/>
    </row>
    <row r="592" spans="1:3" ht="15">
      <c r="A592" s="89"/>
      <c r="B592" s="89"/>
      <c r="C592" s="89"/>
    </row>
    <row r="593" spans="1:3" ht="15">
      <c r="A593" s="89"/>
      <c r="B593" s="89"/>
      <c r="C593" s="89"/>
    </row>
    <row r="594" spans="1:3" ht="15">
      <c r="A594" s="89"/>
      <c r="B594" s="89"/>
      <c r="C594" s="89"/>
    </row>
    <row r="595" spans="1:3" ht="15">
      <c r="A595" s="89"/>
      <c r="B595" s="89"/>
      <c r="C595" s="89"/>
    </row>
    <row r="596" spans="1:3" ht="15">
      <c r="A596" s="89"/>
      <c r="B596" s="89"/>
      <c r="C596" s="89"/>
    </row>
    <row r="597" spans="1:3" ht="15">
      <c r="A597" s="89"/>
      <c r="B597" s="89"/>
      <c r="C597" s="89"/>
    </row>
    <row r="598" spans="1:3" ht="15">
      <c r="A598" s="89"/>
      <c r="B598" s="89"/>
      <c r="C598" s="89"/>
    </row>
    <row r="599" spans="1:3" ht="15">
      <c r="A599" s="89"/>
      <c r="B599" s="89"/>
      <c r="C599" s="89"/>
    </row>
    <row r="600" spans="1:3" ht="15">
      <c r="A600" s="89"/>
      <c r="B600" s="89"/>
      <c r="C600" s="89"/>
    </row>
    <row r="601" spans="1:3" ht="15">
      <c r="A601" s="89"/>
      <c r="B601" s="89"/>
      <c r="C601" s="89"/>
    </row>
    <row r="602" spans="1:3" ht="15">
      <c r="A602" s="89"/>
      <c r="B602" s="89"/>
      <c r="C602" s="89"/>
    </row>
    <row r="603" spans="1:3" ht="15">
      <c r="A603" s="89"/>
      <c r="B603" s="89"/>
      <c r="C603" s="89"/>
    </row>
    <row r="604" spans="1:3" ht="15">
      <c r="A604" s="89"/>
      <c r="B604" s="89"/>
      <c r="C604" s="89"/>
    </row>
    <row r="605" spans="1:3" ht="15">
      <c r="A605" s="89"/>
      <c r="B605" s="89"/>
      <c r="C605" s="89"/>
    </row>
    <row r="606" spans="1:3" ht="15">
      <c r="A606" s="89"/>
      <c r="B606" s="89"/>
      <c r="C606" s="89"/>
    </row>
    <row r="607" spans="1:3" ht="15">
      <c r="A607" s="89"/>
      <c r="B607" s="89"/>
      <c r="C607" s="89"/>
    </row>
    <row r="608" spans="1:3" ht="15">
      <c r="A608" s="89"/>
      <c r="B608" s="89"/>
      <c r="C608" s="89"/>
    </row>
    <row r="609" spans="1:3" ht="15">
      <c r="A609" s="89"/>
      <c r="B609" s="89"/>
      <c r="C609" s="89"/>
    </row>
    <row r="610" spans="1:3" ht="15">
      <c r="A610" s="89"/>
      <c r="B610" s="89"/>
      <c r="C610" s="89"/>
    </row>
    <row r="611" spans="1:3" ht="15">
      <c r="A611" s="89"/>
      <c r="B611" s="89"/>
      <c r="C611" s="89"/>
    </row>
    <row r="612" spans="1:3" ht="15">
      <c r="A612" s="89"/>
      <c r="B612" s="89"/>
      <c r="C612" s="89"/>
    </row>
    <row r="613" spans="1:3" ht="15">
      <c r="A613" s="89"/>
      <c r="B613" s="89"/>
      <c r="C613" s="89"/>
    </row>
    <row r="614" spans="1:3" ht="15">
      <c r="A614" s="89"/>
      <c r="B614" s="89"/>
      <c r="C614" s="89"/>
    </row>
    <row r="615" spans="1:3" ht="15">
      <c r="A615" s="89"/>
      <c r="B615" s="89"/>
      <c r="C615" s="89"/>
    </row>
    <row r="616" spans="1:3" ht="15">
      <c r="A616" s="89"/>
      <c r="B616" s="89"/>
      <c r="C616" s="89"/>
    </row>
    <row r="617" spans="1:3" ht="15">
      <c r="A617" s="89"/>
      <c r="B617" s="89"/>
      <c r="C617" s="89"/>
    </row>
    <row r="618" spans="1:3" ht="15">
      <c r="A618" s="89"/>
      <c r="B618" s="89"/>
      <c r="C618" s="89"/>
    </row>
    <row r="619" spans="1:3" ht="15">
      <c r="A619" s="89"/>
      <c r="B619" s="89"/>
      <c r="C619" s="89"/>
    </row>
    <row r="620" spans="1:3" ht="15">
      <c r="A620" s="89"/>
      <c r="B620" s="89"/>
      <c r="C620" s="89"/>
    </row>
    <row r="621" spans="1:3" ht="15">
      <c r="A621" s="89"/>
      <c r="B621" s="89"/>
      <c r="C621" s="89"/>
    </row>
    <row r="622" spans="1:3" ht="15">
      <c r="A622" s="89"/>
      <c r="B622" s="89"/>
      <c r="C622" s="89"/>
    </row>
    <row r="623" spans="1:3" ht="15">
      <c r="A623" s="89"/>
      <c r="B623" s="89"/>
      <c r="C623" s="89"/>
    </row>
    <row r="624" spans="1:3" ht="15">
      <c r="A624" s="89"/>
      <c r="B624" s="89"/>
      <c r="C624" s="89"/>
    </row>
    <row r="625" spans="1:3" ht="15">
      <c r="A625" s="89"/>
      <c r="B625" s="89"/>
      <c r="C625" s="89"/>
    </row>
    <row r="626" spans="1:3" ht="15">
      <c r="A626" s="89"/>
      <c r="B626" s="89"/>
      <c r="C626" s="89"/>
    </row>
    <row r="627" spans="1:3" ht="15">
      <c r="A627" s="89"/>
      <c r="B627" s="89"/>
      <c r="C627" s="89"/>
    </row>
    <row r="628" spans="1:3" ht="15">
      <c r="A628" s="89"/>
      <c r="B628" s="89"/>
      <c r="C628" s="89"/>
    </row>
    <row r="629" spans="1:3" ht="15">
      <c r="A629" s="89"/>
      <c r="B629" s="89"/>
      <c r="C629" s="89"/>
    </row>
    <row r="630" spans="1:3" ht="15">
      <c r="A630" s="89"/>
      <c r="B630" s="89"/>
      <c r="C630" s="89"/>
    </row>
    <row r="631" spans="1:3" ht="15">
      <c r="A631" s="89"/>
      <c r="B631" s="89"/>
      <c r="C631" s="89"/>
    </row>
    <row r="632" spans="1:3" ht="15">
      <c r="A632" s="89"/>
      <c r="B632" s="89"/>
      <c r="C632" s="89"/>
    </row>
    <row r="633" spans="1:3" ht="15">
      <c r="A633" s="89"/>
      <c r="B633" s="89"/>
      <c r="C633" s="89"/>
    </row>
    <row r="634" spans="1:3" ht="15">
      <c r="A634" s="89"/>
      <c r="B634" s="89"/>
      <c r="C634" s="89"/>
    </row>
    <row r="635" spans="1:3" ht="15">
      <c r="A635" s="89"/>
      <c r="B635" s="89"/>
      <c r="C635" s="89"/>
    </row>
    <row r="636" spans="1:3" ht="15">
      <c r="A636" s="89"/>
      <c r="B636" s="89"/>
      <c r="C636" s="89"/>
    </row>
    <row r="637" spans="1:3" ht="15">
      <c r="A637" s="89"/>
      <c r="B637" s="89"/>
      <c r="C637" s="89"/>
    </row>
    <row r="638" spans="1:3" ht="15">
      <c r="A638" s="89"/>
      <c r="B638" s="89"/>
      <c r="C638" s="89"/>
    </row>
    <row r="639" spans="1:3" ht="15">
      <c r="A639" s="89"/>
      <c r="B639" s="89"/>
      <c r="C639" s="89"/>
    </row>
    <row r="640" spans="1:3" ht="15">
      <c r="A640" s="89"/>
      <c r="B640" s="89"/>
      <c r="C640" s="89"/>
    </row>
    <row r="641" spans="1:3" ht="15">
      <c r="A641" s="89"/>
      <c r="B641" s="89"/>
      <c r="C641" s="89"/>
    </row>
    <row r="642" spans="1:3" ht="15">
      <c r="A642" s="89"/>
      <c r="B642" s="89"/>
      <c r="C642" s="89"/>
    </row>
    <row r="643" spans="1:3" ht="15">
      <c r="A643" s="89"/>
      <c r="B643" s="89"/>
      <c r="C643" s="89"/>
    </row>
    <row r="644" spans="1:3" ht="15">
      <c r="A644" s="89"/>
      <c r="B644" s="89"/>
      <c r="C644" s="89"/>
    </row>
    <row r="645" spans="1:3" ht="15">
      <c r="A645" s="89"/>
      <c r="B645" s="89"/>
      <c r="C645" s="89"/>
    </row>
    <row r="646" spans="1:3" ht="15">
      <c r="A646" s="89"/>
      <c r="B646" s="89"/>
      <c r="C646" s="89"/>
    </row>
    <row r="647" spans="1:3" ht="15">
      <c r="A647" s="89"/>
      <c r="B647" s="89"/>
      <c r="C647" s="89"/>
    </row>
    <row r="648" spans="1:3" ht="15">
      <c r="A648" s="89"/>
      <c r="B648" s="89"/>
      <c r="C648" s="89"/>
    </row>
    <row r="649" spans="1:3" ht="15">
      <c r="A649" s="89"/>
      <c r="B649" s="89"/>
      <c r="C649" s="89"/>
    </row>
    <row r="650" spans="1:3" ht="15">
      <c r="A650" s="89"/>
      <c r="B650" s="89"/>
      <c r="C650" s="89"/>
    </row>
    <row r="651" spans="1:3" ht="15">
      <c r="A651" s="89"/>
      <c r="B651" s="89"/>
      <c r="C651" s="89"/>
    </row>
    <row r="652" spans="1:3" ht="15">
      <c r="A652" s="89"/>
      <c r="B652" s="89"/>
      <c r="C652" s="89"/>
    </row>
    <row r="653" spans="1:3" ht="15">
      <c r="A653" s="89"/>
      <c r="B653" s="89"/>
      <c r="C653" s="89"/>
    </row>
    <row r="654" spans="1:3" ht="15">
      <c r="A654" s="89"/>
      <c r="B654" s="89"/>
      <c r="C654" s="89"/>
    </row>
    <row r="655" spans="1:3" ht="15">
      <c r="A655" s="89"/>
      <c r="B655" s="89"/>
      <c r="C655" s="89"/>
    </row>
    <row r="656" spans="1:3" ht="15">
      <c r="A656" s="89"/>
      <c r="B656" s="89"/>
      <c r="C656" s="89"/>
    </row>
    <row r="657" spans="1:3" ht="15">
      <c r="A657" s="89"/>
      <c r="B657" s="89"/>
      <c r="C657" s="89"/>
    </row>
    <row r="658" spans="1:3" ht="15">
      <c r="A658" s="89"/>
      <c r="B658" s="89"/>
      <c r="C658" s="89"/>
    </row>
    <row r="659" spans="1:3" ht="15">
      <c r="A659" s="89"/>
      <c r="B659" s="89"/>
      <c r="C659" s="89"/>
    </row>
    <row r="660" spans="1:3" ht="15">
      <c r="A660" s="89"/>
      <c r="B660" s="89"/>
      <c r="C660" s="89"/>
    </row>
    <row r="661" spans="1:3" ht="15">
      <c r="A661" s="89"/>
      <c r="B661" s="89"/>
      <c r="C661" s="89"/>
    </row>
    <row r="662" spans="1:3" ht="15">
      <c r="A662" s="89"/>
      <c r="B662" s="89"/>
      <c r="C662" s="89"/>
    </row>
    <row r="663" spans="1:3" ht="15">
      <c r="A663" s="89"/>
      <c r="B663" s="89"/>
      <c r="C663" s="89"/>
    </row>
    <row r="664" spans="1:3" ht="15">
      <c r="A664" s="89"/>
      <c r="B664" s="89"/>
      <c r="C664" s="89"/>
    </row>
    <row r="665" spans="1:3" ht="15">
      <c r="A665" s="89"/>
      <c r="B665" s="89"/>
      <c r="C665" s="89"/>
    </row>
    <row r="666" spans="1:3" ht="15">
      <c r="A666" s="89"/>
      <c r="B666" s="89"/>
      <c r="C666" s="89"/>
    </row>
    <row r="667" spans="1:3" ht="15">
      <c r="A667" s="89"/>
      <c r="B667" s="89"/>
      <c r="C667" s="89"/>
    </row>
    <row r="668" spans="1:3" ht="15">
      <c r="A668" s="89"/>
      <c r="B668" s="89"/>
      <c r="C668" s="89"/>
    </row>
    <row r="669" spans="1:3" ht="15">
      <c r="A669" s="89"/>
      <c r="B669" s="89"/>
      <c r="C669" s="89"/>
    </row>
    <row r="670" spans="1:3" ht="15">
      <c r="A670" s="89"/>
      <c r="B670" s="89"/>
      <c r="C670" s="89"/>
    </row>
    <row r="671" spans="1:3" ht="15">
      <c r="A671" s="89"/>
      <c r="B671" s="89"/>
      <c r="C671" s="89"/>
    </row>
    <row r="672" spans="1:3" ht="15">
      <c r="A672" s="89"/>
      <c r="B672" s="89"/>
      <c r="C672" s="89"/>
    </row>
    <row r="673" spans="1:3" ht="15">
      <c r="A673" s="89"/>
      <c r="B673" s="89"/>
      <c r="C673" s="89"/>
    </row>
    <row r="674" spans="1:3" ht="15">
      <c r="A674" s="89"/>
      <c r="B674" s="89"/>
      <c r="C674" s="89"/>
    </row>
    <row r="675" spans="1:3" ht="15">
      <c r="A675" s="89"/>
      <c r="B675" s="89"/>
      <c r="C675" s="89"/>
    </row>
    <row r="676" spans="1:3" ht="15">
      <c r="A676" s="89"/>
      <c r="B676" s="89"/>
      <c r="C676" s="89"/>
    </row>
    <row r="677" spans="1:3" ht="15">
      <c r="A677" s="89"/>
      <c r="B677" s="89"/>
      <c r="C677" s="89"/>
    </row>
    <row r="678" spans="1:3" ht="15">
      <c r="A678" s="89"/>
      <c r="B678" s="89"/>
      <c r="C678" s="89"/>
    </row>
    <row r="679" spans="1:3" ht="15">
      <c r="A679" s="89"/>
      <c r="B679" s="89"/>
      <c r="C679" s="89"/>
    </row>
    <row r="680" spans="1:3" ht="15">
      <c r="A680" s="89"/>
      <c r="B680" s="89"/>
      <c r="C680" s="89"/>
    </row>
    <row r="681" spans="1:3" ht="15">
      <c r="A681" s="89"/>
      <c r="B681" s="89"/>
      <c r="C681" s="89"/>
    </row>
    <row r="682" spans="1:3" ht="15">
      <c r="A682" s="89"/>
      <c r="B682" s="89"/>
      <c r="C682" s="89"/>
    </row>
    <row r="683" spans="1:3" ht="15">
      <c r="A683" s="89"/>
      <c r="B683" s="89"/>
      <c r="C683" s="89"/>
    </row>
    <row r="684" spans="1:3" ht="15">
      <c r="A684" s="89"/>
      <c r="B684" s="89"/>
      <c r="C684" s="89"/>
    </row>
    <row r="685" spans="1:3" ht="15">
      <c r="A685" s="89"/>
      <c r="B685" s="89"/>
      <c r="C685" s="89"/>
    </row>
    <row r="686" spans="1:3" ht="15">
      <c r="A686" s="89"/>
      <c r="B686" s="89"/>
      <c r="C686" s="89"/>
    </row>
    <row r="687" spans="1:3" ht="15">
      <c r="A687" s="89"/>
      <c r="B687" s="89"/>
      <c r="C687" s="89"/>
    </row>
    <row r="688" spans="1:3" ht="15">
      <c r="A688" s="89"/>
      <c r="B688" s="89"/>
      <c r="C688" s="89"/>
    </row>
    <row r="689" spans="1:3" ht="15">
      <c r="A689" s="89"/>
      <c r="B689" s="89"/>
      <c r="C689" s="89"/>
    </row>
    <row r="690" spans="1:3" ht="15">
      <c r="A690" s="89"/>
      <c r="B690" s="89"/>
      <c r="C690" s="89"/>
    </row>
    <row r="691" spans="1:3" ht="15">
      <c r="A691" s="89"/>
      <c r="B691" s="89"/>
      <c r="C691" s="89"/>
    </row>
    <row r="692" spans="1:3" ht="15">
      <c r="A692" s="89"/>
      <c r="B692" s="89"/>
      <c r="C692" s="89"/>
    </row>
    <row r="693" spans="1:3" ht="15">
      <c r="A693" s="89"/>
      <c r="B693" s="89"/>
      <c r="C693" s="89"/>
    </row>
    <row r="694" spans="1:3" ht="15">
      <c r="A694" s="89"/>
      <c r="B694" s="89"/>
      <c r="C694" s="89"/>
    </row>
    <row r="695" spans="1:3" ht="15">
      <c r="A695" s="89"/>
      <c r="B695" s="89"/>
      <c r="C695" s="89"/>
    </row>
    <row r="696" spans="1:3" ht="15">
      <c r="A696" s="89"/>
      <c r="B696" s="89"/>
      <c r="C696" s="89"/>
    </row>
    <row r="697" spans="1:3" ht="15">
      <c r="A697" s="89"/>
      <c r="B697" s="89"/>
      <c r="C697" s="89"/>
    </row>
    <row r="698" spans="1:3" ht="15">
      <c r="A698" s="89"/>
      <c r="B698" s="89"/>
      <c r="C698" s="89"/>
    </row>
    <row r="699" spans="1:3" ht="15">
      <c r="A699" s="89"/>
      <c r="B699" s="89"/>
      <c r="C699" s="89"/>
    </row>
    <row r="700" spans="1:3" ht="15">
      <c r="A700" s="89"/>
      <c r="B700" s="89"/>
      <c r="C700" s="89"/>
    </row>
    <row r="701" spans="1:3" ht="15">
      <c r="A701" s="89"/>
      <c r="B701" s="89"/>
      <c r="C701" s="89"/>
    </row>
    <row r="702" spans="1:3" ht="15">
      <c r="A702" s="89"/>
      <c r="B702" s="89"/>
      <c r="C702" s="89"/>
    </row>
    <row r="703" spans="1:3" ht="15">
      <c r="A703" s="89"/>
      <c r="B703" s="89"/>
      <c r="C703" s="89"/>
    </row>
    <row r="704" spans="1:3" ht="15">
      <c r="A704" s="89"/>
      <c r="B704" s="89"/>
      <c r="C704" s="89"/>
    </row>
    <row r="705" spans="1:3" ht="15">
      <c r="A705" s="89"/>
      <c r="B705" s="89"/>
      <c r="C705" s="89"/>
    </row>
    <row r="706" spans="1:3" ht="15">
      <c r="A706" s="89"/>
      <c r="B706" s="89"/>
      <c r="C706" s="89"/>
    </row>
    <row r="707" spans="1:3" ht="15">
      <c r="A707" s="89"/>
      <c r="B707" s="89"/>
      <c r="C707" s="89"/>
    </row>
    <row r="708" spans="1:3" ht="15">
      <c r="A708" s="89"/>
      <c r="B708" s="89"/>
      <c r="C708" s="89"/>
    </row>
    <row r="709" spans="1:3" ht="15">
      <c r="A709" s="89"/>
      <c r="B709" s="89"/>
      <c r="C709" s="89"/>
    </row>
    <row r="710" spans="1:3" ht="15">
      <c r="A710" s="89"/>
      <c r="B710" s="89"/>
      <c r="C710" s="89"/>
    </row>
    <row r="711" spans="1:3" ht="15">
      <c r="A711" s="89"/>
      <c r="B711" s="89"/>
      <c r="C711" s="89"/>
    </row>
    <row r="712" spans="1:3" ht="15">
      <c r="A712" s="89"/>
      <c r="B712" s="89"/>
      <c r="C712" s="89"/>
    </row>
    <row r="713" spans="1:3" ht="15">
      <c r="A713" s="89"/>
      <c r="B713" s="89"/>
      <c r="C713" s="89"/>
    </row>
    <row r="714" spans="1:3" ht="15">
      <c r="A714" s="89"/>
      <c r="B714" s="89"/>
      <c r="C714" s="89"/>
    </row>
    <row r="715" spans="1:3" ht="15">
      <c r="A715" s="89"/>
      <c r="B715" s="89"/>
      <c r="C715" s="89"/>
    </row>
    <row r="716" spans="1:3" ht="15">
      <c r="A716" s="89"/>
      <c r="B716" s="89"/>
      <c r="C716" s="89"/>
    </row>
    <row r="717" spans="1:3" ht="15">
      <c r="A717" s="89"/>
      <c r="B717" s="89"/>
      <c r="C717" s="89"/>
    </row>
    <row r="718" spans="1:3" ht="15">
      <c r="A718" s="89"/>
      <c r="B718" s="89"/>
      <c r="C718" s="89"/>
    </row>
  </sheetData>
  <sheetProtection/>
  <mergeCells count="9">
    <mergeCell ref="A25:E25"/>
    <mergeCell ref="A26:E26"/>
    <mergeCell ref="N8:N9"/>
    <mergeCell ref="C10:C11"/>
    <mergeCell ref="C12:C13"/>
    <mergeCell ref="A4:K5"/>
    <mergeCell ref="A7:I7"/>
    <mergeCell ref="J8:K8"/>
    <mergeCell ref="L8:M8"/>
  </mergeCells>
  <conditionalFormatting sqref="F44:R44">
    <cfRule type="cellIs" priority="3" dxfId="30" operator="notEqual" stopIfTrue="1">
      <formula>zaokrouhleno(F24,2)</formula>
    </cfRule>
  </conditionalFormatting>
  <conditionalFormatting sqref="M14 M10 M12 I11 I23 I13:I21">
    <cfRule type="cellIs" priority="4" dxfId="29" operator="lessThan" stopIfTrue="1">
      <formula>0</formula>
    </cfRule>
    <cfRule type="cellIs" priority="5" dxfId="28" operator="equal" stopIfTrue="1">
      <formula>0</formula>
    </cfRule>
  </conditionalFormatting>
  <conditionalFormatting sqref="O16">
    <cfRule type="cellIs" priority="6" dxfId="0" operator="notEqual" stopIfTrue="1">
      <formula>$L$16+$M$16</formula>
    </cfRule>
    <cfRule type="cellIs" priority="7" dxfId="13" operator="notEqual" stopIfTrue="1">
      <formula>0</formula>
    </cfRule>
  </conditionalFormatting>
  <conditionalFormatting sqref="O14">
    <cfRule type="cellIs" priority="8" dxfId="0" operator="notEqual" stopIfTrue="1">
      <formula>$L$14+$M$14</formula>
    </cfRule>
    <cfRule type="cellIs" priority="9" dxfId="13" operator="notEqual" stopIfTrue="1">
      <formula>1854.26</formula>
    </cfRule>
  </conditionalFormatting>
  <conditionalFormatting sqref="O18">
    <cfRule type="cellIs" priority="12" dxfId="0" operator="notEqual" stopIfTrue="1">
      <formula>$L$18+$M$18</formula>
    </cfRule>
    <cfRule type="cellIs" priority="13" dxfId="13" operator="notEqual" stopIfTrue="1">
      <formula>63883.73</formula>
    </cfRule>
  </conditionalFormatting>
  <conditionalFormatting sqref="O20">
    <cfRule type="cellIs" priority="14" dxfId="0" operator="notEqual" stopIfTrue="1">
      <formula>$L$20+$M$20</formula>
    </cfRule>
    <cfRule type="cellIs" priority="15" dxfId="13" operator="notEqual" stopIfTrue="1">
      <formula>690741.01</formula>
    </cfRule>
  </conditionalFormatting>
  <conditionalFormatting sqref="O22">
    <cfRule type="cellIs" priority="16" dxfId="0" operator="notEqual" stopIfTrue="1">
      <formula>$L$22+$M$22</formula>
    </cfRule>
    <cfRule type="cellIs" priority="17" dxfId="13" operator="notEqual" stopIfTrue="1">
      <formula>341833.12</formula>
    </cfRule>
  </conditionalFormatting>
  <conditionalFormatting sqref="O24">
    <cfRule type="cellIs" priority="18" dxfId="0" operator="notEqual" stopIfTrue="1">
      <formula>1386602.54</formula>
    </cfRule>
  </conditionalFormatting>
  <conditionalFormatting sqref="O10">
    <cfRule type="cellIs" priority="19" dxfId="16" operator="notEqual" stopIfTrue="1">
      <formula>$L$10+$M$10</formula>
    </cfRule>
    <cfRule type="cellIs" priority="20" dxfId="13" operator="notEqual" stopIfTrue="1">
      <formula>5862.64</formula>
    </cfRule>
  </conditionalFormatting>
  <conditionalFormatting sqref="O12">
    <cfRule type="cellIs" priority="21" dxfId="0" operator="notEqual" stopIfTrue="1">
      <formula>$L$12+$M$12</formula>
    </cfRule>
    <cfRule type="cellIs" priority="22" dxfId="13" operator="notEqual" stopIfTrue="1">
      <formula>0.71</formula>
    </cfRule>
  </conditionalFormatting>
  <conditionalFormatting sqref="J24">
    <cfRule type="cellIs" priority="23" dxfId="0" operator="notEqual" stopIfTrue="1">
      <formula>-$K$24+$K$26</formula>
    </cfRule>
  </conditionalFormatting>
  <conditionalFormatting sqref="F24">
    <cfRule type="cellIs" priority="24" dxfId="0" operator="notEqual" stopIfTrue="1">
      <formula>162413323.53+594706.39-15770</formula>
    </cfRule>
  </conditionalFormatting>
  <conditionalFormatting sqref="G24">
    <cfRule type="cellIs" priority="25" dxfId="0" operator="notEqual" stopIfTrue="1">
      <formula>162557472.73+1460280.6</formula>
    </cfRule>
  </conditionalFormatting>
  <conditionalFormatting sqref="H24">
    <cfRule type="cellIs" priority="26" dxfId="0" operator="notEqual" stopIfTrue="1">
      <formula>15770</formula>
    </cfRule>
  </conditionalFormatting>
  <conditionalFormatting sqref="K26">
    <cfRule type="cellIs" priority="27" dxfId="0" operator="notEqual" stopIfTrue="1">
      <formula>1009723.41</formula>
    </cfRule>
  </conditionalFormatting>
  <conditionalFormatting sqref="I24">
    <cfRule type="cellIs" priority="1" dxfId="7" operator="notEqual" stopIfTrue="1">
      <formula>1009723.41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T696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2" width="5.8515625" style="0" customWidth="1"/>
    <col min="3" max="3" width="50.7109375" style="8" customWidth="1"/>
    <col min="4" max="4" width="14.8515625" style="3" customWidth="1"/>
    <col min="5" max="5" width="19.7109375" style="3" customWidth="1"/>
    <col min="6" max="7" width="12.7109375" style="0" customWidth="1"/>
    <col min="8" max="8" width="7.421875" style="0" customWidth="1"/>
    <col min="9" max="9" width="11.7109375" style="0" customWidth="1"/>
    <col min="10" max="10" width="9.8515625" style="0" customWidth="1"/>
    <col min="11" max="13" width="13.7109375" style="0" hidden="1" customWidth="1"/>
    <col min="14" max="14" width="11.7109375" style="0" hidden="1" customWidth="1"/>
    <col min="15" max="15" width="12.140625" style="0" hidden="1" customWidth="1"/>
    <col min="16" max="16" width="11.8515625" style="0" hidden="1" customWidth="1"/>
    <col min="17" max="17" width="11.140625" style="0" hidden="1" customWidth="1"/>
    <col min="18" max="18" width="12.28125" style="0" customWidth="1"/>
  </cols>
  <sheetData>
    <row r="1" spans="1:17" ht="20.25">
      <c r="A1" s="1173" t="s">
        <v>248</v>
      </c>
      <c r="B1" s="1173"/>
      <c r="C1" s="1123"/>
      <c r="D1" s="1123"/>
      <c r="E1" s="1123"/>
      <c r="M1" s="4" t="s">
        <v>228</v>
      </c>
      <c r="Q1" s="4" t="s">
        <v>228</v>
      </c>
    </row>
    <row r="2" spans="1:5" ht="14.25">
      <c r="A2" s="5"/>
      <c r="B2" s="5"/>
      <c r="C2" s="2"/>
      <c r="E2" s="6"/>
    </row>
    <row r="3" spans="1:5" ht="14.25">
      <c r="A3" s="5"/>
      <c r="B3" s="5"/>
      <c r="C3" s="2"/>
      <c r="E3" s="6"/>
    </row>
    <row r="4" spans="3:14" ht="12.75">
      <c r="C4"/>
      <c r="N4" s="95"/>
    </row>
    <row r="5" spans="1:20" ht="20.25">
      <c r="A5" s="480" t="s">
        <v>282</v>
      </c>
      <c r="B5" s="480"/>
      <c r="C5" s="89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0:13" ht="13.5" thickBot="1">
      <c r="J6" s="787" t="s">
        <v>277</v>
      </c>
      <c r="M6" s="9" t="s">
        <v>0</v>
      </c>
    </row>
    <row r="7" spans="1:17" ht="33.75" customHeight="1" thickTop="1">
      <c r="A7" s="192" t="s">
        <v>42</v>
      </c>
      <c r="B7" s="481" t="s">
        <v>43</v>
      </c>
      <c r="C7" s="482" t="s">
        <v>229</v>
      </c>
      <c r="D7" s="347" t="s">
        <v>46</v>
      </c>
      <c r="E7" s="348"/>
      <c r="F7" s="928" t="s">
        <v>2</v>
      </c>
      <c r="G7" s="920" t="s">
        <v>3</v>
      </c>
      <c r="H7" s="1178" t="s">
        <v>275</v>
      </c>
      <c r="I7" s="1174" t="s">
        <v>5</v>
      </c>
      <c r="J7" s="1175"/>
      <c r="K7" s="1176" t="s">
        <v>48</v>
      </c>
      <c r="L7" s="1177"/>
      <c r="M7" s="1130"/>
      <c r="N7" s="483" t="s">
        <v>48</v>
      </c>
      <c r="O7" s="484"/>
      <c r="P7" s="1169" t="s">
        <v>230</v>
      </c>
      <c r="Q7" s="485"/>
    </row>
    <row r="8" spans="1:18" ht="16.5" thickBot="1">
      <c r="A8" s="198"/>
      <c r="B8" s="486"/>
      <c r="C8" s="487"/>
      <c r="D8" s="488"/>
      <c r="E8" s="489"/>
      <c r="F8" s="929"/>
      <c r="G8" s="921"/>
      <c r="H8" s="1179"/>
      <c r="I8" s="490" t="s">
        <v>53</v>
      </c>
      <c r="J8" s="491" t="s">
        <v>7</v>
      </c>
      <c r="K8" s="492" t="s">
        <v>198</v>
      </c>
      <c r="L8" s="493" t="s">
        <v>54</v>
      </c>
      <c r="M8" s="494" t="s">
        <v>39</v>
      </c>
      <c r="N8" s="205" t="s">
        <v>54</v>
      </c>
      <c r="O8" s="206" t="s">
        <v>55</v>
      </c>
      <c r="P8" s="1170"/>
      <c r="Q8" s="494" t="s">
        <v>231</v>
      </c>
      <c r="R8" s="95"/>
    </row>
    <row r="9" spans="1:20" ht="15.75" thickTop="1">
      <c r="A9" s="230">
        <v>5005</v>
      </c>
      <c r="B9" s="495">
        <v>3523</v>
      </c>
      <c r="C9" s="496" t="s">
        <v>232</v>
      </c>
      <c r="D9" s="497" t="s">
        <v>233</v>
      </c>
      <c r="E9" s="498" t="s">
        <v>234</v>
      </c>
      <c r="F9" s="930">
        <f>166316893.22+3886045.06</f>
        <v>170202938.28</v>
      </c>
      <c r="G9" s="922">
        <f>165527031.57+4887634.65</f>
        <v>170414666.22</v>
      </c>
      <c r="H9" s="760">
        <v>0</v>
      </c>
      <c r="I9" s="761">
        <f>G9-F9-H9</f>
        <v>211727.93999999762</v>
      </c>
      <c r="J9" s="762">
        <v>0</v>
      </c>
      <c r="K9" s="501">
        <v>36.25</v>
      </c>
      <c r="L9" s="502">
        <v>145</v>
      </c>
      <c r="M9" s="503">
        <v>0</v>
      </c>
      <c r="N9" s="504"/>
      <c r="O9" s="505"/>
      <c r="P9" s="505"/>
      <c r="Q9" s="506">
        <f>P9+O9+N9</f>
        <v>0</v>
      </c>
      <c r="R9" s="919">
        <f>1001589.59-789861.65</f>
        <v>211727.93999999994</v>
      </c>
      <c r="S9" s="51"/>
      <c r="T9" s="51"/>
    </row>
    <row r="10" spans="1:20" ht="15">
      <c r="A10" s="220"/>
      <c r="B10" s="507"/>
      <c r="C10" s="508"/>
      <c r="D10" s="509"/>
      <c r="E10" s="510"/>
      <c r="F10" s="931"/>
      <c r="G10" s="923"/>
      <c r="H10" s="763"/>
      <c r="I10" s="764"/>
      <c r="J10" s="765"/>
      <c r="K10" s="513"/>
      <c r="L10" s="514"/>
      <c r="M10" s="515"/>
      <c r="N10" s="516" t="e">
        <f>N9/Q9</f>
        <v>#DIV/0!</v>
      </c>
      <c r="O10" s="517" t="e">
        <f>O9/Q9</f>
        <v>#DIV/0!</v>
      </c>
      <c r="P10" s="517">
        <v>0</v>
      </c>
      <c r="Q10" s="518">
        <v>1</v>
      </c>
      <c r="R10" s="919"/>
      <c r="S10" s="51"/>
      <c r="T10" s="51"/>
    </row>
    <row r="11" spans="1:20" ht="15">
      <c r="A11" s="230">
        <v>5006</v>
      </c>
      <c r="B11" s="495">
        <v>3523</v>
      </c>
      <c r="C11" s="496" t="s">
        <v>235</v>
      </c>
      <c r="D11" s="497" t="s">
        <v>236</v>
      </c>
      <c r="E11" s="498" t="s">
        <v>237</v>
      </c>
      <c r="F11" s="932">
        <f>59552156.53+624815.31</f>
        <v>60176971.84</v>
      </c>
      <c r="G11" s="924">
        <f>59480843.53+926595.53</f>
        <v>60407439.06</v>
      </c>
      <c r="H11" s="760">
        <v>0</v>
      </c>
      <c r="I11" s="761">
        <f>G11-F11-H11</f>
        <v>230467.2199999988</v>
      </c>
      <c r="J11" s="762">
        <v>0</v>
      </c>
      <c r="K11" s="501">
        <v>0</v>
      </c>
      <c r="L11" s="502">
        <v>0</v>
      </c>
      <c r="M11" s="503">
        <v>0</v>
      </c>
      <c r="N11" s="504"/>
      <c r="O11" s="505"/>
      <c r="P11" s="505"/>
      <c r="Q11" s="506">
        <f>P11+O11+N11</f>
        <v>0</v>
      </c>
      <c r="R11" s="919">
        <f>301780.22-71313</f>
        <v>230467.21999999997</v>
      </c>
      <c r="S11" s="51"/>
      <c r="T11" s="51"/>
    </row>
    <row r="12" spans="1:20" ht="15">
      <c r="A12" s="220"/>
      <c r="B12" s="507"/>
      <c r="C12" s="508" t="s">
        <v>238</v>
      </c>
      <c r="D12" s="509"/>
      <c r="E12" s="510"/>
      <c r="F12" s="933"/>
      <c r="G12" s="925"/>
      <c r="H12" s="763"/>
      <c r="I12" s="764"/>
      <c r="J12" s="765"/>
      <c r="K12" s="513"/>
      <c r="L12" s="514"/>
      <c r="M12" s="515"/>
      <c r="N12" s="516" t="e">
        <f>N11/Q11</f>
        <v>#DIV/0!</v>
      </c>
      <c r="O12" s="517" t="e">
        <f>O11/Q11</f>
        <v>#DIV/0!</v>
      </c>
      <c r="P12" s="517">
        <v>0</v>
      </c>
      <c r="Q12" s="518">
        <v>1</v>
      </c>
      <c r="R12" s="919"/>
      <c r="S12" s="51"/>
      <c r="T12" s="51"/>
    </row>
    <row r="13" spans="1:18" ht="15">
      <c r="A13" s="230">
        <v>5007</v>
      </c>
      <c r="B13" s="495">
        <v>3529</v>
      </c>
      <c r="C13" s="496" t="s">
        <v>285</v>
      </c>
      <c r="D13" s="397" t="s">
        <v>239</v>
      </c>
      <c r="E13" s="398" t="s">
        <v>240</v>
      </c>
      <c r="F13" s="932">
        <f>37414834.96+131489.88</f>
        <v>37546324.84</v>
      </c>
      <c r="G13" s="924">
        <f>37436289.64+146500</f>
        <v>37582789.64</v>
      </c>
      <c r="H13" s="766">
        <v>0</v>
      </c>
      <c r="I13" s="767">
        <f>G13-F13-H13</f>
        <v>36464.79999999702</v>
      </c>
      <c r="J13" s="768">
        <v>0</v>
      </c>
      <c r="K13" s="519">
        <v>30.94</v>
      </c>
      <c r="L13" s="231">
        <v>32</v>
      </c>
      <c r="M13" s="520">
        <v>0</v>
      </c>
      <c r="N13" s="521"/>
      <c r="O13" s="522"/>
      <c r="P13" s="522"/>
      <c r="Q13" s="506">
        <f>P13+O13+N13</f>
        <v>0</v>
      </c>
      <c r="R13" s="95">
        <f>21454.68+15010.12</f>
        <v>36464.8</v>
      </c>
    </row>
    <row r="14" spans="1:18" ht="15">
      <c r="A14" s="220"/>
      <c r="B14" s="507"/>
      <c r="C14" s="383"/>
      <c r="D14" s="366"/>
      <c r="E14" s="367"/>
      <c r="F14" s="933"/>
      <c r="G14" s="925"/>
      <c r="H14" s="769"/>
      <c r="I14" s="770"/>
      <c r="J14" s="771"/>
      <c r="K14" s="523"/>
      <c r="L14" s="268"/>
      <c r="M14" s="524"/>
      <c r="N14" s="516" t="e">
        <f>N13/Q13</f>
        <v>#DIV/0!</v>
      </c>
      <c r="O14" s="517" t="e">
        <f>O13/Q13</f>
        <v>#DIV/0!</v>
      </c>
      <c r="P14" s="517">
        <v>0</v>
      </c>
      <c r="Q14" s="518">
        <v>1</v>
      </c>
      <c r="R14" s="95"/>
    </row>
    <row r="15" spans="1:18" ht="15">
      <c r="A15" s="230">
        <v>5008</v>
      </c>
      <c r="B15" s="495">
        <v>3529</v>
      </c>
      <c r="C15" s="388" t="s">
        <v>241</v>
      </c>
      <c r="D15" s="397" t="s">
        <v>242</v>
      </c>
      <c r="E15" s="398" t="s">
        <v>243</v>
      </c>
      <c r="F15" s="932">
        <f>27046653.93+5031</f>
        <v>27051684.93</v>
      </c>
      <c r="G15" s="924">
        <f>27101262.62+5231</f>
        <v>27106493.62</v>
      </c>
      <c r="H15" s="766">
        <v>0</v>
      </c>
      <c r="I15" s="767">
        <f>G15-F15-H15</f>
        <v>54808.69000000134</v>
      </c>
      <c r="J15" s="768">
        <v>0</v>
      </c>
      <c r="K15" s="519">
        <v>127.46</v>
      </c>
      <c r="L15" s="231">
        <v>0</v>
      </c>
      <c r="M15" s="520">
        <v>14.15</v>
      </c>
      <c r="N15" s="521"/>
      <c r="O15" s="522"/>
      <c r="P15" s="522"/>
      <c r="Q15" s="506">
        <f>P15+O15+N15</f>
        <v>0</v>
      </c>
      <c r="R15" s="95">
        <f>54608.69+200</f>
        <v>54808.69</v>
      </c>
    </row>
    <row r="16" spans="1:18" ht="15">
      <c r="A16" s="220"/>
      <c r="B16" s="507"/>
      <c r="C16" s="383"/>
      <c r="D16" s="366"/>
      <c r="E16" s="367"/>
      <c r="F16" s="933"/>
      <c r="G16" s="925"/>
      <c r="H16" s="772"/>
      <c r="I16" s="773"/>
      <c r="J16" s="774"/>
      <c r="K16" s="523"/>
      <c r="L16" s="268"/>
      <c r="M16" s="524"/>
      <c r="N16" s="516" t="e">
        <f>N15/Q15</f>
        <v>#DIV/0!</v>
      </c>
      <c r="O16" s="517" t="e">
        <f>O15/Q15</f>
        <v>#DIV/0!</v>
      </c>
      <c r="P16" s="517">
        <f>P15/141611.58</f>
        <v>0</v>
      </c>
      <c r="Q16" s="518">
        <v>1</v>
      </c>
      <c r="R16" s="95"/>
    </row>
    <row r="17" spans="1:18" ht="15">
      <c r="A17" s="230">
        <v>5009</v>
      </c>
      <c r="B17" s="495">
        <v>3533</v>
      </c>
      <c r="C17" s="388" t="s">
        <v>244</v>
      </c>
      <c r="D17" s="397" t="s">
        <v>245</v>
      </c>
      <c r="E17" s="398" t="s">
        <v>82</v>
      </c>
      <c r="F17" s="934">
        <f>267117937.39+935230.92-H17</f>
        <v>267953938.30999997</v>
      </c>
      <c r="G17" s="926">
        <f>266858510.98+1850391.02</f>
        <v>268708902</v>
      </c>
      <c r="H17" s="766">
        <v>99230</v>
      </c>
      <c r="I17" s="767">
        <f>G17-F17-H17</f>
        <v>655733.6900000274</v>
      </c>
      <c r="J17" s="768">
        <v>0</v>
      </c>
      <c r="K17" s="519">
        <v>0</v>
      </c>
      <c r="L17" s="231">
        <v>0</v>
      </c>
      <c r="M17" s="520">
        <v>336.34</v>
      </c>
      <c r="N17" s="525"/>
      <c r="O17" s="526"/>
      <c r="P17" s="526"/>
      <c r="Q17" s="506">
        <f>P17+O17+N17</f>
        <v>0</v>
      </c>
      <c r="R17" s="95">
        <f>915160.1-259426.41</f>
        <v>655733.69</v>
      </c>
    </row>
    <row r="18" spans="1:18" ht="15.75" thickBot="1">
      <c r="A18" s="209"/>
      <c r="B18" s="527"/>
      <c r="C18" s="380"/>
      <c r="D18" s="43"/>
      <c r="E18" s="43"/>
      <c r="F18" s="935"/>
      <c r="G18" s="927"/>
      <c r="H18" s="775"/>
      <c r="I18" s="776"/>
      <c r="J18" s="777"/>
      <c r="K18" s="214"/>
      <c r="L18" s="214"/>
      <c r="M18" s="216"/>
      <c r="N18" s="528">
        <v>0</v>
      </c>
      <c r="O18" s="529" t="e">
        <f>O17/Q17</f>
        <v>#DIV/0!</v>
      </c>
      <c r="P18" s="517">
        <f>P17/141611.58</f>
        <v>0</v>
      </c>
      <c r="Q18" s="530">
        <v>1</v>
      </c>
      <c r="R18" s="95"/>
    </row>
    <row r="19" spans="1:18" ht="15.75" thickTop="1">
      <c r="A19" s="400" t="s">
        <v>18</v>
      </c>
      <c r="B19" s="401"/>
      <c r="C19" s="401"/>
      <c r="D19" s="12"/>
      <c r="E19" s="12"/>
      <c r="F19" s="732">
        <f>SUM(F9:F17)</f>
        <v>562931858.1999999</v>
      </c>
      <c r="G19" s="732">
        <f>SUM(G9:G17)</f>
        <v>564220290.54</v>
      </c>
      <c r="H19" s="732">
        <f>SUM(H9:H17)</f>
        <v>99230</v>
      </c>
      <c r="I19" s="734">
        <f>ROUND(I9+I11+I13+I15+I17,2)</f>
        <v>1189202.34</v>
      </c>
      <c r="J19" s="735">
        <f>SUM(J9:J17)</f>
        <v>0</v>
      </c>
      <c r="K19" s="402">
        <f>SUM(K9:K17)</f>
        <v>194.64999999999998</v>
      </c>
      <c r="L19" s="402">
        <f>SUM(L9:L17)</f>
        <v>177</v>
      </c>
      <c r="M19" s="403">
        <f>SUM(M9:M17)</f>
        <v>350.48999999999995</v>
      </c>
      <c r="N19" s="531">
        <f>+N9+N11+N13+N15+N17</f>
        <v>0</v>
      </c>
      <c r="O19" s="532">
        <f>+O9+O11+O13+O15+O17</f>
        <v>0</v>
      </c>
      <c r="P19" s="532">
        <f>+P9+P11+P13+P15+P17</f>
        <v>0</v>
      </c>
      <c r="Q19" s="533">
        <f>+Q9+Q11+Q13+Q15+Q17</f>
        <v>0</v>
      </c>
      <c r="R19" s="95"/>
    </row>
    <row r="20" spans="1:18" ht="18.75" thickBot="1">
      <c r="A20" s="82"/>
      <c r="B20" s="83"/>
      <c r="C20" s="83"/>
      <c r="D20" s="84"/>
      <c r="E20" s="84"/>
      <c r="F20" s="778"/>
      <c r="G20" s="779"/>
      <c r="H20" s="779"/>
      <c r="I20" s="780" t="s">
        <v>9</v>
      </c>
      <c r="J20" s="539">
        <f>(J19+I19)</f>
        <v>1189202.34</v>
      </c>
      <c r="K20" s="87"/>
      <c r="L20" s="87"/>
      <c r="M20" s="534">
        <f>K19+L19+M19</f>
        <v>722.1399999999999</v>
      </c>
      <c r="N20" s="250"/>
      <c r="O20" s="87"/>
      <c r="P20" s="87"/>
      <c r="Q20" s="100"/>
      <c r="R20" s="95"/>
    </row>
    <row r="21" spans="1:10" ht="18.75" thickTop="1">
      <c r="A21" s="190"/>
      <c r="B21" s="190"/>
      <c r="C21" s="190"/>
      <c r="D21" s="190"/>
      <c r="E21" s="190"/>
      <c r="F21" s="535"/>
      <c r="G21" s="407"/>
      <c r="H21" s="407"/>
      <c r="I21" s="407"/>
      <c r="J21" s="536"/>
    </row>
    <row r="22" spans="1:17" ht="18">
      <c r="A22" s="291" t="s">
        <v>246</v>
      </c>
      <c r="B22" s="291"/>
      <c r="C22" s="190"/>
      <c r="D22" s="190"/>
      <c r="E22" s="190"/>
      <c r="F22" s="535"/>
      <c r="G22" s="407"/>
      <c r="H22" s="407"/>
      <c r="I22" s="786"/>
      <c r="J22" s="536"/>
      <c r="Q22" s="95"/>
    </row>
    <row r="23" spans="1:20" ht="12.75">
      <c r="A23" s="190"/>
      <c r="B23" s="190"/>
      <c r="C23" s="190"/>
      <c r="D23" s="190"/>
      <c r="E23" s="190"/>
      <c r="F23" s="537"/>
      <c r="G23" s="190"/>
      <c r="H23" s="190"/>
      <c r="I23" s="190"/>
      <c r="J23" s="538"/>
      <c r="K23" s="186"/>
      <c r="L23" s="186"/>
      <c r="M23" s="186"/>
      <c r="N23" s="186"/>
      <c r="O23" s="186"/>
      <c r="P23" s="186"/>
      <c r="Q23" s="186"/>
      <c r="R23" s="186"/>
      <c r="S23" s="186"/>
      <c r="T23" s="186"/>
    </row>
    <row r="24" spans="1:11" ht="18">
      <c r="A24" s="42"/>
      <c r="B24" s="42"/>
      <c r="C24" s="42"/>
      <c r="D24" s="43"/>
      <c r="E24" s="43"/>
      <c r="F24" s="535"/>
      <c r="G24" s="407"/>
      <c r="H24" s="407"/>
      <c r="I24" s="407"/>
      <c r="J24" s="536"/>
      <c r="K24" s="95"/>
    </row>
    <row r="25" spans="1:5" ht="15">
      <c r="A25" s="1171" t="s">
        <v>247</v>
      </c>
      <c r="B25" s="1171"/>
      <c r="C25" s="1172"/>
      <c r="D25" s="1172"/>
      <c r="E25" s="43"/>
    </row>
    <row r="26" spans="1:10" ht="15">
      <c r="A26" s="42"/>
      <c r="B26" s="42"/>
      <c r="C26" s="42"/>
      <c r="D26" s="42" t="s">
        <v>261</v>
      </c>
      <c r="E26" s="43"/>
      <c r="I26" s="781">
        <f>I19</f>
        <v>1189202.34</v>
      </c>
      <c r="J26" s="614" t="s">
        <v>120</v>
      </c>
    </row>
    <row r="27" spans="1:6" ht="15">
      <c r="A27" s="42"/>
      <c r="B27" s="42"/>
      <c r="C27" s="42"/>
      <c r="D27" s="43"/>
      <c r="E27" s="43"/>
      <c r="F27" s="95"/>
    </row>
    <row r="28" spans="1:3" ht="15">
      <c r="A28" s="89"/>
      <c r="B28" s="89"/>
      <c r="C28" s="89"/>
    </row>
    <row r="29" spans="1:3" ht="15">
      <c r="A29" s="89"/>
      <c r="B29" s="89"/>
      <c r="C29" s="89"/>
    </row>
    <row r="30" spans="1:3" ht="15">
      <c r="A30" s="89"/>
      <c r="B30" s="89"/>
      <c r="C30" s="89"/>
    </row>
    <row r="31" spans="1:3" ht="15">
      <c r="A31" s="89"/>
      <c r="B31" s="89"/>
      <c r="C31" s="89"/>
    </row>
    <row r="32" spans="1:3" ht="15">
      <c r="A32" s="89"/>
      <c r="B32" s="89"/>
      <c r="C32" s="89"/>
    </row>
    <row r="33" spans="1:3" ht="15">
      <c r="A33" s="89"/>
      <c r="B33" s="89"/>
      <c r="C33" s="89"/>
    </row>
    <row r="34" spans="1:3" ht="15">
      <c r="A34" s="89"/>
      <c r="B34" s="89"/>
      <c r="C34" s="89"/>
    </row>
    <row r="35" spans="1:3" ht="15.75" thickBot="1">
      <c r="A35" s="89"/>
      <c r="B35" s="89"/>
      <c r="C35" s="89"/>
    </row>
    <row r="36" spans="1:20" ht="16.5" thickBot="1" thickTop="1">
      <c r="A36" s="89"/>
      <c r="B36" s="89"/>
      <c r="C36" s="89"/>
      <c r="R36" s="620" t="s">
        <v>191</v>
      </c>
      <c r="S36" s="621" t="s">
        <v>192</v>
      </c>
      <c r="T36" s="622" t="s">
        <v>7</v>
      </c>
    </row>
    <row r="37" spans="1:20" ht="15.75" thickTop="1">
      <c r="A37" s="417"/>
      <c r="B37" s="417"/>
      <c r="C37" s="418" t="s">
        <v>262</v>
      </c>
      <c r="D37" s="419" t="s">
        <v>123</v>
      </c>
      <c r="E37" s="420">
        <v>2</v>
      </c>
      <c r="F37" s="782">
        <f>F9+F11</f>
        <v>230379910.12</v>
      </c>
      <c r="G37" s="782">
        <f>G9+G11</f>
        <v>230822105.28</v>
      </c>
      <c r="H37" s="782">
        <f>H9+H11</f>
        <v>0</v>
      </c>
      <c r="I37" s="782">
        <f>I9+I11</f>
        <v>442195.1599999964</v>
      </c>
      <c r="J37" s="782">
        <f>J9+J11</f>
        <v>0</v>
      </c>
      <c r="K37" s="422">
        <f>K15</f>
        <v>127.46</v>
      </c>
      <c r="L37" s="421"/>
      <c r="M37" s="421"/>
      <c r="N37" s="421"/>
      <c r="O37" s="422"/>
      <c r="R37" s="615">
        <v>2</v>
      </c>
      <c r="S37" s="44"/>
      <c r="T37" s="616"/>
    </row>
    <row r="38" spans="1:20" ht="15">
      <c r="A38" s="423"/>
      <c r="B38" s="423"/>
      <c r="C38" s="424" t="s">
        <v>263</v>
      </c>
      <c r="D38" s="425" t="s">
        <v>123</v>
      </c>
      <c r="E38" s="426">
        <v>2</v>
      </c>
      <c r="F38" s="218">
        <f>F13+F15</f>
        <v>64598009.77</v>
      </c>
      <c r="G38" s="218">
        <f>G13+G15</f>
        <v>64689283.260000005</v>
      </c>
      <c r="H38" s="218">
        <f>H13+H15</f>
        <v>0</v>
      </c>
      <c r="I38" s="218">
        <f>I13+I15</f>
        <v>91273.48999999836</v>
      </c>
      <c r="J38" s="218">
        <f>J13+J15</f>
        <v>0</v>
      </c>
      <c r="K38" s="427">
        <f>K17+K19+K21+K25+K27+K29</f>
        <v>194.64999999999998</v>
      </c>
      <c r="L38" s="214"/>
      <c r="M38" s="214"/>
      <c r="N38" s="214"/>
      <c r="O38" s="427"/>
      <c r="R38" s="615">
        <v>2</v>
      </c>
      <c r="S38" s="44"/>
      <c r="T38" s="616"/>
    </row>
    <row r="39" spans="1:20" ht="15.75" thickBot="1">
      <c r="A39" s="428"/>
      <c r="B39" s="428"/>
      <c r="C39" s="429" t="s">
        <v>264</v>
      </c>
      <c r="D39" s="425" t="s">
        <v>123</v>
      </c>
      <c r="E39" s="430">
        <v>1</v>
      </c>
      <c r="F39" s="783">
        <f>F17</f>
        <v>267953938.30999997</v>
      </c>
      <c r="G39" s="783">
        <f>G17</f>
        <v>268708902</v>
      </c>
      <c r="H39" s="783">
        <f>H17</f>
        <v>99230</v>
      </c>
      <c r="I39" s="783">
        <f>I17</f>
        <v>655733.6900000274</v>
      </c>
      <c r="J39" s="783">
        <f>J17</f>
        <v>0</v>
      </c>
      <c r="K39" s="432">
        <f>K23</f>
        <v>0</v>
      </c>
      <c r="L39" s="431"/>
      <c r="M39" s="431"/>
      <c r="N39" s="431"/>
      <c r="O39" s="432"/>
      <c r="R39" s="615">
        <v>1</v>
      </c>
      <c r="S39" s="44"/>
      <c r="T39" s="616"/>
    </row>
    <row r="40" spans="1:20" ht="16.5" thickBot="1" thickTop="1">
      <c r="A40" s="433"/>
      <c r="B40" s="433"/>
      <c r="C40" s="434" t="s">
        <v>124</v>
      </c>
      <c r="D40" s="435" t="s">
        <v>124</v>
      </c>
      <c r="E40" s="436">
        <f aca="true" t="shared" si="0" ref="E40:K40">SUM(E37:E39)</f>
        <v>5</v>
      </c>
      <c r="F40" s="737">
        <f t="shared" si="0"/>
        <v>562931858.1999999</v>
      </c>
      <c r="G40" s="737">
        <f t="shared" si="0"/>
        <v>564220290.54</v>
      </c>
      <c r="H40" s="737">
        <f t="shared" si="0"/>
        <v>99230</v>
      </c>
      <c r="I40" s="437">
        <f t="shared" si="0"/>
        <v>1189202.3400000222</v>
      </c>
      <c r="J40" s="437">
        <f t="shared" si="0"/>
        <v>0</v>
      </c>
      <c r="K40" s="438">
        <f t="shared" si="0"/>
        <v>322.10999999999996</v>
      </c>
      <c r="L40" s="437"/>
      <c r="M40" s="437"/>
      <c r="N40" s="437"/>
      <c r="O40" s="438"/>
      <c r="R40" s="617">
        <f>R39+R38+R37</f>
        <v>5</v>
      </c>
      <c r="S40" s="618">
        <f>S39+S38+S37</f>
        <v>0</v>
      </c>
      <c r="T40" s="619">
        <f>T39+T38+T37</f>
        <v>0</v>
      </c>
    </row>
    <row r="41" spans="1:3" ht="15.75" thickTop="1">
      <c r="A41" s="89"/>
      <c r="B41" s="89"/>
      <c r="C41" s="89"/>
    </row>
    <row r="42" spans="1:3" ht="15">
      <c r="A42" s="89"/>
      <c r="B42" s="89"/>
      <c r="C42" s="89"/>
    </row>
    <row r="43" spans="1:3" ht="15">
      <c r="A43" s="89"/>
      <c r="B43" s="89"/>
      <c r="C43" s="89"/>
    </row>
    <row r="44" spans="1:3" ht="15">
      <c r="A44" s="89"/>
      <c r="B44" s="89"/>
      <c r="C44" s="89"/>
    </row>
    <row r="45" spans="1:3" ht="15">
      <c r="A45" s="89"/>
      <c r="B45" s="89"/>
      <c r="C45" s="89"/>
    </row>
    <row r="46" spans="1:3" ht="15">
      <c r="A46" s="89"/>
      <c r="B46" s="89"/>
      <c r="C46" s="89"/>
    </row>
    <row r="47" spans="1:3" ht="15">
      <c r="A47" s="89"/>
      <c r="B47" s="89"/>
      <c r="C47" s="89"/>
    </row>
    <row r="48" spans="1:3" ht="15">
      <c r="A48" s="89"/>
      <c r="B48" s="89"/>
      <c r="C48" s="89"/>
    </row>
    <row r="49" spans="1:3" ht="15">
      <c r="A49" s="89"/>
      <c r="B49" s="89"/>
      <c r="C49" s="89"/>
    </row>
    <row r="50" spans="1:3" ht="15">
      <c r="A50" s="89"/>
      <c r="B50" s="89"/>
      <c r="C50" s="89"/>
    </row>
    <row r="51" spans="1:3" ht="15">
      <c r="A51" s="89"/>
      <c r="B51" s="89"/>
      <c r="C51" s="89"/>
    </row>
    <row r="52" spans="1:3" ht="15">
      <c r="A52" s="89"/>
      <c r="B52" s="89"/>
      <c r="C52" s="89"/>
    </row>
    <row r="53" spans="1:3" ht="15">
      <c r="A53" s="89"/>
      <c r="B53" s="89"/>
      <c r="C53" s="89"/>
    </row>
    <row r="54" spans="1:3" ht="15">
      <c r="A54" s="89"/>
      <c r="B54" s="89"/>
      <c r="C54" s="89"/>
    </row>
    <row r="55" spans="1:3" ht="15">
      <c r="A55" s="89"/>
      <c r="B55" s="89"/>
      <c r="C55" s="89"/>
    </row>
    <row r="56" spans="1:3" ht="15">
      <c r="A56" s="89"/>
      <c r="B56" s="89"/>
      <c r="C56" s="89"/>
    </row>
    <row r="57" spans="1:3" ht="15">
      <c r="A57" s="89"/>
      <c r="B57" s="89"/>
      <c r="C57" s="89"/>
    </row>
    <row r="58" spans="1:3" ht="15">
      <c r="A58" s="89"/>
      <c r="B58" s="89"/>
      <c r="C58" s="89"/>
    </row>
    <row r="59" spans="1:3" ht="15">
      <c r="A59" s="89"/>
      <c r="B59" s="89"/>
      <c r="C59" s="89"/>
    </row>
    <row r="60" spans="1:3" ht="15">
      <c r="A60" s="89"/>
      <c r="B60" s="89"/>
      <c r="C60" s="89"/>
    </row>
    <row r="61" spans="1:3" ht="15">
      <c r="A61" s="89"/>
      <c r="B61" s="89"/>
      <c r="C61" s="89"/>
    </row>
    <row r="62" spans="1:3" ht="15">
      <c r="A62" s="89"/>
      <c r="B62" s="89"/>
      <c r="C62" s="89"/>
    </row>
    <row r="63" spans="1:3" ht="15">
      <c r="A63" s="89"/>
      <c r="B63" s="89"/>
      <c r="C63" s="89"/>
    </row>
    <row r="64" spans="1:3" ht="15">
      <c r="A64" s="89"/>
      <c r="B64" s="89"/>
      <c r="C64" s="89"/>
    </row>
    <row r="65" spans="1:3" ht="15">
      <c r="A65" s="89"/>
      <c r="B65" s="89"/>
      <c r="C65" s="89"/>
    </row>
    <row r="66" spans="1:3" ht="15">
      <c r="A66" s="89"/>
      <c r="B66" s="89"/>
      <c r="C66" s="89"/>
    </row>
    <row r="67" spans="1:3" ht="15">
      <c r="A67" s="89"/>
      <c r="B67" s="89"/>
      <c r="C67" s="89"/>
    </row>
    <row r="68" spans="1:3" ht="15">
      <c r="A68" s="89"/>
      <c r="B68" s="89"/>
      <c r="C68" s="89"/>
    </row>
    <row r="69" spans="1:3" ht="15">
      <c r="A69" s="89"/>
      <c r="B69" s="89"/>
      <c r="C69" s="89"/>
    </row>
    <row r="70" spans="1:3" ht="15">
      <c r="A70" s="89"/>
      <c r="B70" s="89"/>
      <c r="C70" s="89"/>
    </row>
    <row r="71" spans="1:3" ht="15">
      <c r="A71" s="89"/>
      <c r="B71" s="89"/>
      <c r="C71" s="89"/>
    </row>
    <row r="72" spans="1:3" ht="15">
      <c r="A72" s="89"/>
      <c r="B72" s="89"/>
      <c r="C72" s="89"/>
    </row>
    <row r="73" spans="1:3" ht="15">
      <c r="A73" s="89"/>
      <c r="B73" s="89"/>
      <c r="C73" s="89"/>
    </row>
    <row r="74" spans="1:3" ht="15">
      <c r="A74" s="89"/>
      <c r="B74" s="89"/>
      <c r="C74" s="89"/>
    </row>
    <row r="75" spans="1:3" ht="15">
      <c r="A75" s="89"/>
      <c r="B75" s="89"/>
      <c r="C75" s="89"/>
    </row>
    <row r="76" spans="1:3" ht="15">
      <c r="A76" s="89"/>
      <c r="B76" s="89"/>
      <c r="C76" s="89"/>
    </row>
    <row r="77" spans="1:3" ht="15">
      <c r="A77" s="89"/>
      <c r="B77" s="89"/>
      <c r="C77" s="89"/>
    </row>
    <row r="78" spans="1:3" ht="15">
      <c r="A78" s="89"/>
      <c r="B78" s="89"/>
      <c r="C78" s="89"/>
    </row>
    <row r="79" spans="1:3" ht="15">
      <c r="A79" s="89"/>
      <c r="B79" s="89"/>
      <c r="C79" s="89"/>
    </row>
    <row r="80" spans="1:3" ht="15">
      <c r="A80" s="89"/>
      <c r="B80" s="89"/>
      <c r="C80" s="89"/>
    </row>
    <row r="81" spans="1:3" ht="15">
      <c r="A81" s="89"/>
      <c r="B81" s="89"/>
      <c r="C81" s="89"/>
    </row>
    <row r="82" spans="1:3" ht="15">
      <c r="A82" s="89"/>
      <c r="B82" s="89"/>
      <c r="C82" s="89"/>
    </row>
    <row r="83" spans="1:3" ht="15">
      <c r="A83" s="89"/>
      <c r="B83" s="89"/>
      <c r="C83" s="89"/>
    </row>
    <row r="84" spans="1:3" ht="15">
      <c r="A84" s="89"/>
      <c r="B84" s="89"/>
      <c r="C84" s="89"/>
    </row>
    <row r="85" spans="1:3" ht="15">
      <c r="A85" s="89"/>
      <c r="B85" s="89"/>
      <c r="C85" s="89"/>
    </row>
    <row r="86" spans="1:3" ht="15">
      <c r="A86" s="89"/>
      <c r="B86" s="89"/>
      <c r="C86" s="89"/>
    </row>
    <row r="87" spans="1:3" ht="15">
      <c r="A87" s="89"/>
      <c r="B87" s="89"/>
      <c r="C87" s="89"/>
    </row>
    <row r="88" spans="1:3" ht="15">
      <c r="A88" s="89"/>
      <c r="B88" s="89"/>
      <c r="C88" s="89"/>
    </row>
    <row r="89" spans="1:3" ht="15">
      <c r="A89" s="89"/>
      <c r="B89" s="89"/>
      <c r="C89" s="89"/>
    </row>
    <row r="90" spans="1:3" ht="15">
      <c r="A90" s="89"/>
      <c r="B90" s="89"/>
      <c r="C90" s="89"/>
    </row>
    <row r="91" spans="1:3" ht="15">
      <c r="A91" s="89"/>
      <c r="B91" s="89"/>
      <c r="C91" s="89"/>
    </row>
    <row r="92" spans="1:3" ht="15">
      <c r="A92" s="89"/>
      <c r="B92" s="89"/>
      <c r="C92" s="89"/>
    </row>
    <row r="93" spans="1:3" ht="15">
      <c r="A93" s="89"/>
      <c r="B93" s="89"/>
      <c r="C93" s="89"/>
    </row>
    <row r="94" spans="1:3" ht="15">
      <c r="A94" s="89"/>
      <c r="B94" s="89"/>
      <c r="C94" s="89"/>
    </row>
    <row r="95" spans="1:3" ht="15">
      <c r="A95" s="89"/>
      <c r="B95" s="89"/>
      <c r="C95" s="89"/>
    </row>
    <row r="96" spans="1:3" ht="15">
      <c r="A96" s="89"/>
      <c r="B96" s="89"/>
      <c r="C96" s="89"/>
    </row>
    <row r="97" spans="1:3" ht="15">
      <c r="A97" s="89"/>
      <c r="B97" s="89"/>
      <c r="C97" s="89"/>
    </row>
    <row r="98" spans="1:3" ht="15">
      <c r="A98" s="89"/>
      <c r="B98" s="89"/>
      <c r="C98" s="89"/>
    </row>
    <row r="99" spans="1:3" ht="15">
      <c r="A99" s="89"/>
      <c r="B99" s="89"/>
      <c r="C99" s="89"/>
    </row>
    <row r="100" spans="1:3" ht="15">
      <c r="A100" s="89"/>
      <c r="B100" s="89"/>
      <c r="C100" s="89"/>
    </row>
    <row r="101" spans="1:3" ht="15">
      <c r="A101" s="89"/>
      <c r="B101" s="89"/>
      <c r="C101" s="89"/>
    </row>
    <row r="102" spans="1:3" ht="15">
      <c r="A102" s="89"/>
      <c r="B102" s="89"/>
      <c r="C102" s="89"/>
    </row>
    <row r="103" spans="1:3" ht="15">
      <c r="A103" s="89"/>
      <c r="B103" s="89"/>
      <c r="C103" s="89"/>
    </row>
    <row r="104" spans="1:3" ht="15">
      <c r="A104" s="89"/>
      <c r="B104" s="89"/>
      <c r="C104" s="89"/>
    </row>
    <row r="105" spans="1:3" ht="15">
      <c r="A105" s="89"/>
      <c r="B105" s="89"/>
      <c r="C105" s="89"/>
    </row>
    <row r="106" spans="1:3" ht="15">
      <c r="A106" s="89"/>
      <c r="B106" s="89"/>
      <c r="C106" s="89"/>
    </row>
    <row r="107" spans="1:3" ht="15">
      <c r="A107" s="89"/>
      <c r="B107" s="89"/>
      <c r="C107" s="89"/>
    </row>
    <row r="108" spans="1:3" ht="15">
      <c r="A108" s="89"/>
      <c r="B108" s="89"/>
      <c r="C108" s="89"/>
    </row>
    <row r="109" spans="1:3" ht="15">
      <c r="A109" s="89"/>
      <c r="B109" s="89"/>
      <c r="C109" s="89"/>
    </row>
    <row r="110" spans="1:3" ht="15">
      <c r="A110" s="89"/>
      <c r="B110" s="89"/>
      <c r="C110" s="89"/>
    </row>
    <row r="111" spans="1:3" ht="15">
      <c r="A111" s="89"/>
      <c r="B111" s="89"/>
      <c r="C111" s="89"/>
    </row>
    <row r="112" spans="1:3" ht="15">
      <c r="A112" s="89"/>
      <c r="B112" s="89"/>
      <c r="C112" s="89"/>
    </row>
    <row r="113" spans="1:3" ht="15">
      <c r="A113" s="89"/>
      <c r="B113" s="89"/>
      <c r="C113" s="89"/>
    </row>
    <row r="114" spans="1:3" ht="15">
      <c r="A114" s="89"/>
      <c r="B114" s="89"/>
      <c r="C114" s="89"/>
    </row>
    <row r="115" spans="1:3" ht="15">
      <c r="A115" s="89"/>
      <c r="B115" s="89"/>
      <c r="C115" s="89"/>
    </row>
    <row r="116" spans="1:3" ht="15">
      <c r="A116" s="89"/>
      <c r="B116" s="89"/>
      <c r="C116" s="89"/>
    </row>
    <row r="117" spans="1:3" ht="15">
      <c r="A117" s="89"/>
      <c r="B117" s="89"/>
      <c r="C117" s="89"/>
    </row>
    <row r="118" spans="1:3" ht="15">
      <c r="A118" s="89"/>
      <c r="B118" s="89"/>
      <c r="C118" s="89"/>
    </row>
    <row r="119" spans="1:3" ht="15">
      <c r="A119" s="89"/>
      <c r="B119" s="89"/>
      <c r="C119" s="89"/>
    </row>
    <row r="120" spans="1:3" ht="15">
      <c r="A120" s="89"/>
      <c r="B120" s="89"/>
      <c r="C120" s="89"/>
    </row>
    <row r="121" spans="1:3" ht="15">
      <c r="A121" s="89"/>
      <c r="B121" s="89"/>
      <c r="C121" s="89"/>
    </row>
    <row r="122" spans="1:3" ht="15">
      <c r="A122" s="89"/>
      <c r="B122" s="89"/>
      <c r="C122" s="89"/>
    </row>
    <row r="123" spans="1:3" ht="15">
      <c r="A123" s="89"/>
      <c r="B123" s="89"/>
      <c r="C123" s="89"/>
    </row>
    <row r="124" spans="1:3" ht="15">
      <c r="A124" s="89"/>
      <c r="B124" s="89"/>
      <c r="C124" s="89"/>
    </row>
    <row r="125" spans="1:3" ht="15">
      <c r="A125" s="89"/>
      <c r="B125" s="89"/>
      <c r="C125" s="89"/>
    </row>
    <row r="126" spans="1:3" ht="15">
      <c r="A126" s="89"/>
      <c r="B126" s="89"/>
      <c r="C126" s="89"/>
    </row>
    <row r="127" spans="1:3" ht="15">
      <c r="A127" s="89"/>
      <c r="B127" s="89"/>
      <c r="C127" s="89"/>
    </row>
    <row r="128" spans="1:3" ht="15">
      <c r="A128" s="89"/>
      <c r="B128" s="89"/>
      <c r="C128" s="89"/>
    </row>
    <row r="129" spans="1:3" ht="15">
      <c r="A129" s="89"/>
      <c r="B129" s="89"/>
      <c r="C129" s="89"/>
    </row>
    <row r="130" spans="1:3" ht="15">
      <c r="A130" s="89"/>
      <c r="B130" s="89"/>
      <c r="C130" s="89"/>
    </row>
    <row r="131" spans="1:3" ht="15">
      <c r="A131" s="89"/>
      <c r="B131" s="89"/>
      <c r="C131" s="89"/>
    </row>
    <row r="132" spans="1:3" ht="15">
      <c r="A132" s="89"/>
      <c r="B132" s="89"/>
      <c r="C132" s="89"/>
    </row>
    <row r="133" spans="1:3" ht="15">
      <c r="A133" s="89"/>
      <c r="B133" s="89"/>
      <c r="C133" s="89"/>
    </row>
    <row r="134" spans="1:3" ht="15">
      <c r="A134" s="89"/>
      <c r="B134" s="89"/>
      <c r="C134" s="89"/>
    </row>
    <row r="135" spans="1:3" ht="15">
      <c r="A135" s="89"/>
      <c r="B135" s="89"/>
      <c r="C135" s="89"/>
    </row>
    <row r="136" spans="1:3" ht="15">
      <c r="A136" s="89"/>
      <c r="B136" s="89"/>
      <c r="C136" s="89"/>
    </row>
    <row r="137" spans="1:3" ht="15">
      <c r="A137" s="89"/>
      <c r="B137" s="89"/>
      <c r="C137" s="89"/>
    </row>
    <row r="138" spans="1:3" ht="15">
      <c r="A138" s="89"/>
      <c r="B138" s="89"/>
      <c r="C138" s="89"/>
    </row>
    <row r="139" spans="1:3" ht="15">
      <c r="A139" s="89"/>
      <c r="B139" s="89"/>
      <c r="C139" s="89"/>
    </row>
    <row r="140" spans="1:3" ht="15">
      <c r="A140" s="89"/>
      <c r="B140" s="89"/>
      <c r="C140" s="89"/>
    </row>
    <row r="141" spans="1:3" ht="15">
      <c r="A141" s="89"/>
      <c r="B141" s="89"/>
      <c r="C141" s="89"/>
    </row>
    <row r="142" spans="1:3" ht="15">
      <c r="A142" s="89"/>
      <c r="B142" s="89"/>
      <c r="C142" s="89"/>
    </row>
    <row r="143" spans="1:3" ht="15">
      <c r="A143" s="89"/>
      <c r="B143" s="89"/>
      <c r="C143" s="89"/>
    </row>
    <row r="144" spans="1:3" ht="15">
      <c r="A144" s="89"/>
      <c r="B144" s="89"/>
      <c r="C144" s="89"/>
    </row>
    <row r="145" spans="1:3" ht="15">
      <c r="A145" s="89"/>
      <c r="B145" s="89"/>
      <c r="C145" s="89"/>
    </row>
    <row r="146" spans="1:3" ht="15">
      <c r="A146" s="89"/>
      <c r="B146" s="89"/>
      <c r="C146" s="89"/>
    </row>
    <row r="147" spans="1:3" ht="15">
      <c r="A147" s="89"/>
      <c r="B147" s="89"/>
      <c r="C147" s="89"/>
    </row>
    <row r="148" spans="1:3" ht="15">
      <c r="A148" s="89"/>
      <c r="B148" s="89"/>
      <c r="C148" s="89"/>
    </row>
    <row r="149" spans="1:3" ht="15">
      <c r="A149" s="89"/>
      <c r="B149" s="89"/>
      <c r="C149" s="89"/>
    </row>
    <row r="150" spans="1:3" ht="15">
      <c r="A150" s="89"/>
      <c r="B150" s="89"/>
      <c r="C150" s="89"/>
    </row>
    <row r="151" spans="1:3" ht="15">
      <c r="A151" s="89"/>
      <c r="B151" s="89"/>
      <c r="C151" s="89"/>
    </row>
    <row r="152" spans="1:3" ht="15">
      <c r="A152" s="89"/>
      <c r="B152" s="89"/>
      <c r="C152" s="89"/>
    </row>
    <row r="153" spans="1:3" ht="15">
      <c r="A153" s="89"/>
      <c r="B153" s="89"/>
      <c r="C153" s="89"/>
    </row>
    <row r="154" spans="1:3" ht="15">
      <c r="A154" s="89"/>
      <c r="B154" s="89"/>
      <c r="C154" s="89"/>
    </row>
    <row r="155" spans="1:3" ht="15">
      <c r="A155" s="89"/>
      <c r="B155" s="89"/>
      <c r="C155" s="89"/>
    </row>
    <row r="156" spans="1:3" ht="15">
      <c r="A156" s="89"/>
      <c r="B156" s="89"/>
      <c r="C156" s="89"/>
    </row>
    <row r="157" spans="1:3" ht="15">
      <c r="A157" s="89"/>
      <c r="B157" s="89"/>
      <c r="C157" s="89"/>
    </row>
    <row r="158" spans="1:3" ht="15">
      <c r="A158" s="89"/>
      <c r="B158" s="89"/>
      <c r="C158" s="89"/>
    </row>
    <row r="159" spans="1:3" ht="15">
      <c r="A159" s="89"/>
      <c r="B159" s="89"/>
      <c r="C159" s="89"/>
    </row>
    <row r="160" spans="1:3" ht="15">
      <c r="A160" s="89"/>
      <c r="B160" s="89"/>
      <c r="C160" s="89"/>
    </row>
    <row r="161" spans="1:3" ht="15">
      <c r="A161" s="89"/>
      <c r="B161" s="89"/>
      <c r="C161" s="89"/>
    </row>
    <row r="162" spans="1:3" ht="15">
      <c r="A162" s="89"/>
      <c r="B162" s="89"/>
      <c r="C162" s="89"/>
    </row>
    <row r="163" spans="1:3" ht="15">
      <c r="A163" s="89"/>
      <c r="B163" s="89"/>
      <c r="C163" s="89"/>
    </row>
    <row r="164" spans="1:3" ht="15">
      <c r="A164" s="89"/>
      <c r="B164" s="89"/>
      <c r="C164" s="89"/>
    </row>
    <row r="165" spans="1:3" ht="15">
      <c r="A165" s="89"/>
      <c r="B165" s="89"/>
      <c r="C165" s="89"/>
    </row>
    <row r="166" spans="1:3" ht="15">
      <c r="A166" s="89"/>
      <c r="B166" s="89"/>
      <c r="C166" s="89"/>
    </row>
    <row r="167" spans="1:3" ht="15">
      <c r="A167" s="89"/>
      <c r="B167" s="89"/>
      <c r="C167" s="89"/>
    </row>
    <row r="168" spans="1:3" ht="15">
      <c r="A168" s="89"/>
      <c r="B168" s="89"/>
      <c r="C168" s="89"/>
    </row>
    <row r="169" spans="1:3" ht="15">
      <c r="A169" s="89"/>
      <c r="B169" s="89"/>
      <c r="C169" s="89"/>
    </row>
    <row r="170" spans="1:3" ht="15">
      <c r="A170" s="89"/>
      <c r="B170" s="89"/>
      <c r="C170" s="89"/>
    </row>
    <row r="171" spans="1:3" ht="15">
      <c r="A171" s="89"/>
      <c r="B171" s="89"/>
      <c r="C171" s="89"/>
    </row>
    <row r="172" spans="1:3" ht="15">
      <c r="A172" s="89"/>
      <c r="B172" s="89"/>
      <c r="C172" s="89"/>
    </row>
    <row r="173" spans="1:3" ht="15">
      <c r="A173" s="89"/>
      <c r="B173" s="89"/>
      <c r="C173" s="89"/>
    </row>
    <row r="174" spans="1:3" ht="15">
      <c r="A174" s="89"/>
      <c r="B174" s="89"/>
      <c r="C174" s="89"/>
    </row>
    <row r="175" spans="1:3" ht="15">
      <c r="A175" s="89"/>
      <c r="B175" s="89"/>
      <c r="C175" s="89"/>
    </row>
    <row r="176" spans="1:3" ht="15">
      <c r="A176" s="89"/>
      <c r="B176" s="89"/>
      <c r="C176" s="89"/>
    </row>
    <row r="177" spans="1:3" ht="15">
      <c r="A177" s="89"/>
      <c r="B177" s="89"/>
      <c r="C177" s="89"/>
    </row>
    <row r="178" spans="1:3" ht="15">
      <c r="A178" s="89"/>
      <c r="B178" s="89"/>
      <c r="C178" s="89"/>
    </row>
    <row r="179" spans="1:3" ht="15">
      <c r="A179" s="89"/>
      <c r="B179" s="89"/>
      <c r="C179" s="89"/>
    </row>
    <row r="180" spans="1:3" ht="15">
      <c r="A180" s="89"/>
      <c r="B180" s="89"/>
      <c r="C180" s="89"/>
    </row>
    <row r="181" spans="1:3" ht="15">
      <c r="A181" s="89"/>
      <c r="B181" s="89"/>
      <c r="C181" s="89"/>
    </row>
    <row r="182" spans="1:3" ht="15">
      <c r="A182" s="89"/>
      <c r="B182" s="89"/>
      <c r="C182" s="89"/>
    </row>
    <row r="183" spans="1:3" ht="15">
      <c r="A183" s="89"/>
      <c r="B183" s="89"/>
      <c r="C183" s="89"/>
    </row>
    <row r="184" spans="1:3" ht="15">
      <c r="A184" s="89"/>
      <c r="B184" s="89"/>
      <c r="C184" s="89"/>
    </row>
    <row r="185" spans="1:3" ht="15">
      <c r="A185" s="89"/>
      <c r="B185" s="89"/>
      <c r="C185" s="89"/>
    </row>
    <row r="186" spans="1:3" ht="15">
      <c r="A186" s="89"/>
      <c r="B186" s="89"/>
      <c r="C186" s="89"/>
    </row>
    <row r="187" spans="1:3" ht="15">
      <c r="A187" s="89"/>
      <c r="B187" s="89"/>
      <c r="C187" s="89"/>
    </row>
    <row r="188" spans="1:3" ht="15">
      <c r="A188" s="89"/>
      <c r="B188" s="89"/>
      <c r="C188" s="89"/>
    </row>
    <row r="189" spans="1:3" ht="15">
      <c r="A189" s="89"/>
      <c r="B189" s="89"/>
      <c r="C189" s="89"/>
    </row>
    <row r="190" spans="1:3" ht="15">
      <c r="A190" s="89"/>
      <c r="B190" s="89"/>
      <c r="C190" s="89"/>
    </row>
    <row r="191" spans="1:3" ht="15">
      <c r="A191" s="89"/>
      <c r="B191" s="89"/>
      <c r="C191" s="89"/>
    </row>
    <row r="192" spans="1:3" ht="15">
      <c r="A192" s="89"/>
      <c r="B192" s="89"/>
      <c r="C192" s="89"/>
    </row>
    <row r="193" spans="1:3" ht="15">
      <c r="A193" s="89"/>
      <c r="B193" s="89"/>
      <c r="C193" s="89"/>
    </row>
    <row r="194" spans="1:3" ht="15">
      <c r="A194" s="89"/>
      <c r="B194" s="89"/>
      <c r="C194" s="89"/>
    </row>
    <row r="195" spans="1:3" ht="15">
      <c r="A195" s="89"/>
      <c r="B195" s="89"/>
      <c r="C195" s="89"/>
    </row>
    <row r="196" spans="1:3" ht="15">
      <c r="A196" s="89"/>
      <c r="B196" s="89"/>
      <c r="C196" s="89"/>
    </row>
    <row r="197" spans="1:3" ht="15">
      <c r="A197" s="89"/>
      <c r="B197" s="89"/>
      <c r="C197" s="89"/>
    </row>
    <row r="198" spans="1:3" ht="15">
      <c r="A198" s="89"/>
      <c r="B198" s="89"/>
      <c r="C198" s="89"/>
    </row>
    <row r="199" spans="1:3" ht="15">
      <c r="A199" s="89"/>
      <c r="B199" s="89"/>
      <c r="C199" s="89"/>
    </row>
    <row r="200" spans="1:3" ht="15">
      <c r="A200" s="89"/>
      <c r="B200" s="89"/>
      <c r="C200" s="89"/>
    </row>
    <row r="201" spans="1:3" ht="15">
      <c r="A201" s="89"/>
      <c r="B201" s="89"/>
      <c r="C201" s="89"/>
    </row>
    <row r="202" spans="1:3" ht="15">
      <c r="A202" s="89"/>
      <c r="B202" s="89"/>
      <c r="C202" s="89"/>
    </row>
    <row r="203" spans="1:3" ht="15">
      <c r="A203" s="89"/>
      <c r="B203" s="89"/>
      <c r="C203" s="89"/>
    </row>
    <row r="204" spans="1:3" ht="15">
      <c r="A204" s="89"/>
      <c r="B204" s="89"/>
      <c r="C204" s="89"/>
    </row>
    <row r="205" spans="1:3" ht="15">
      <c r="A205" s="89"/>
      <c r="B205" s="89"/>
      <c r="C205" s="89"/>
    </row>
    <row r="206" spans="1:3" ht="15">
      <c r="A206" s="89"/>
      <c r="B206" s="89"/>
      <c r="C206" s="89"/>
    </row>
    <row r="207" spans="1:3" ht="15">
      <c r="A207" s="89"/>
      <c r="B207" s="89"/>
      <c r="C207" s="89"/>
    </row>
    <row r="208" spans="1:3" ht="15">
      <c r="A208" s="89"/>
      <c r="B208" s="89"/>
      <c r="C208" s="89"/>
    </row>
    <row r="209" spans="1:3" ht="15">
      <c r="A209" s="89"/>
      <c r="B209" s="89"/>
      <c r="C209" s="89"/>
    </row>
    <row r="210" spans="1:3" ht="15">
      <c r="A210" s="89"/>
      <c r="B210" s="89"/>
      <c r="C210" s="89"/>
    </row>
    <row r="211" spans="1:3" ht="15">
      <c r="A211" s="89"/>
      <c r="B211" s="89"/>
      <c r="C211" s="89"/>
    </row>
    <row r="212" spans="1:3" ht="15">
      <c r="A212" s="89"/>
      <c r="B212" s="89"/>
      <c r="C212" s="89"/>
    </row>
    <row r="213" spans="1:3" ht="15">
      <c r="A213" s="89"/>
      <c r="B213" s="89"/>
      <c r="C213" s="89"/>
    </row>
    <row r="214" spans="1:3" ht="15">
      <c r="A214" s="89"/>
      <c r="B214" s="89"/>
      <c r="C214" s="89"/>
    </row>
    <row r="215" spans="1:3" ht="15">
      <c r="A215" s="89"/>
      <c r="B215" s="89"/>
      <c r="C215" s="89"/>
    </row>
    <row r="216" spans="1:3" ht="15">
      <c r="A216" s="89"/>
      <c r="B216" s="89"/>
      <c r="C216" s="89"/>
    </row>
    <row r="217" spans="1:3" ht="15">
      <c r="A217" s="89"/>
      <c r="B217" s="89"/>
      <c r="C217" s="89"/>
    </row>
    <row r="218" spans="1:3" ht="15">
      <c r="A218" s="89"/>
      <c r="B218" s="89"/>
      <c r="C218" s="89"/>
    </row>
    <row r="219" spans="1:3" ht="15">
      <c r="A219" s="89"/>
      <c r="B219" s="89"/>
      <c r="C219" s="89"/>
    </row>
    <row r="220" spans="1:3" ht="15">
      <c r="A220" s="89"/>
      <c r="B220" s="89"/>
      <c r="C220" s="89"/>
    </row>
    <row r="221" spans="1:3" ht="15">
      <c r="A221" s="89"/>
      <c r="B221" s="89"/>
      <c r="C221" s="89"/>
    </row>
    <row r="222" spans="1:3" ht="15">
      <c r="A222" s="89"/>
      <c r="B222" s="89"/>
      <c r="C222" s="89"/>
    </row>
    <row r="223" spans="1:3" ht="15">
      <c r="A223" s="89"/>
      <c r="B223" s="89"/>
      <c r="C223" s="89"/>
    </row>
    <row r="224" spans="1:3" ht="15">
      <c r="A224" s="89"/>
      <c r="B224" s="89"/>
      <c r="C224" s="89"/>
    </row>
    <row r="225" spans="1:3" ht="15">
      <c r="A225" s="89"/>
      <c r="B225" s="89"/>
      <c r="C225" s="89"/>
    </row>
    <row r="226" spans="1:3" ht="15">
      <c r="A226" s="89"/>
      <c r="B226" s="89"/>
      <c r="C226" s="89"/>
    </row>
    <row r="227" spans="1:3" ht="15">
      <c r="A227" s="89"/>
      <c r="B227" s="89"/>
      <c r="C227" s="89"/>
    </row>
    <row r="228" spans="1:3" ht="15">
      <c r="A228" s="89"/>
      <c r="B228" s="89"/>
      <c r="C228" s="89"/>
    </row>
    <row r="229" spans="1:3" ht="15">
      <c r="A229" s="89"/>
      <c r="B229" s="89"/>
      <c r="C229" s="89"/>
    </row>
    <row r="230" spans="1:3" ht="15">
      <c r="A230" s="89"/>
      <c r="B230" s="89"/>
      <c r="C230" s="89"/>
    </row>
    <row r="231" spans="1:3" ht="15">
      <c r="A231" s="89"/>
      <c r="B231" s="89"/>
      <c r="C231" s="89"/>
    </row>
    <row r="232" spans="1:3" ht="15">
      <c r="A232" s="89"/>
      <c r="B232" s="89"/>
      <c r="C232" s="89"/>
    </row>
    <row r="233" spans="1:3" ht="15">
      <c r="A233" s="89"/>
      <c r="B233" s="89"/>
      <c r="C233" s="89"/>
    </row>
    <row r="234" spans="1:3" ht="15">
      <c r="A234" s="89"/>
      <c r="B234" s="89"/>
      <c r="C234" s="89"/>
    </row>
    <row r="235" spans="1:3" ht="15">
      <c r="A235" s="89"/>
      <c r="B235" s="89"/>
      <c r="C235" s="89"/>
    </row>
    <row r="236" spans="1:3" ht="15">
      <c r="A236" s="89"/>
      <c r="B236" s="89"/>
      <c r="C236" s="89"/>
    </row>
    <row r="237" spans="1:3" ht="15">
      <c r="A237" s="89"/>
      <c r="B237" s="89"/>
      <c r="C237" s="89"/>
    </row>
    <row r="238" spans="1:3" ht="15">
      <c r="A238" s="89"/>
      <c r="B238" s="89"/>
      <c r="C238" s="89"/>
    </row>
    <row r="239" spans="1:3" ht="15">
      <c r="A239" s="89"/>
      <c r="B239" s="89"/>
      <c r="C239" s="89"/>
    </row>
    <row r="240" spans="1:3" ht="15">
      <c r="A240" s="89"/>
      <c r="B240" s="89"/>
      <c r="C240" s="89"/>
    </row>
    <row r="241" spans="1:3" ht="15">
      <c r="A241" s="89"/>
      <c r="B241" s="89"/>
      <c r="C241" s="89"/>
    </row>
    <row r="242" spans="1:3" ht="15">
      <c r="A242" s="89"/>
      <c r="B242" s="89"/>
      <c r="C242" s="89"/>
    </row>
    <row r="243" spans="1:3" ht="15">
      <c r="A243" s="89"/>
      <c r="B243" s="89"/>
      <c r="C243" s="89"/>
    </row>
    <row r="244" spans="1:3" ht="15">
      <c r="A244" s="89"/>
      <c r="B244" s="89"/>
      <c r="C244" s="89"/>
    </row>
    <row r="245" spans="1:3" ht="15">
      <c r="A245" s="89"/>
      <c r="B245" s="89"/>
      <c r="C245" s="89"/>
    </row>
    <row r="246" spans="1:3" ht="15">
      <c r="A246" s="89"/>
      <c r="B246" s="89"/>
      <c r="C246" s="89"/>
    </row>
    <row r="247" spans="1:3" ht="15">
      <c r="A247" s="89"/>
      <c r="B247" s="89"/>
      <c r="C247" s="89"/>
    </row>
    <row r="248" spans="1:3" ht="15">
      <c r="A248" s="89"/>
      <c r="B248" s="89"/>
      <c r="C248" s="89"/>
    </row>
    <row r="249" spans="1:3" ht="15">
      <c r="A249" s="89"/>
      <c r="B249" s="89"/>
      <c r="C249" s="89"/>
    </row>
    <row r="250" spans="1:3" ht="15">
      <c r="A250" s="89"/>
      <c r="B250" s="89"/>
      <c r="C250" s="89"/>
    </row>
    <row r="251" spans="1:3" ht="15">
      <c r="A251" s="89"/>
      <c r="B251" s="89"/>
      <c r="C251" s="89"/>
    </row>
    <row r="252" spans="1:3" ht="15">
      <c r="A252" s="89"/>
      <c r="B252" s="89"/>
      <c r="C252" s="89"/>
    </row>
    <row r="253" spans="1:3" ht="15">
      <c r="A253" s="89"/>
      <c r="B253" s="89"/>
      <c r="C253" s="89"/>
    </row>
    <row r="254" spans="1:3" ht="15">
      <c r="A254" s="89"/>
      <c r="B254" s="89"/>
      <c r="C254" s="89"/>
    </row>
    <row r="255" spans="1:3" ht="15">
      <c r="A255" s="89"/>
      <c r="B255" s="89"/>
      <c r="C255" s="89"/>
    </row>
    <row r="256" spans="1:3" ht="15">
      <c r="A256" s="89"/>
      <c r="B256" s="89"/>
      <c r="C256" s="89"/>
    </row>
    <row r="257" spans="1:3" ht="15">
      <c r="A257" s="89"/>
      <c r="B257" s="89"/>
      <c r="C257" s="89"/>
    </row>
    <row r="258" spans="1:3" ht="15">
      <c r="A258" s="89"/>
      <c r="B258" s="89"/>
      <c r="C258" s="89"/>
    </row>
    <row r="259" spans="1:3" ht="15">
      <c r="A259" s="89"/>
      <c r="B259" s="89"/>
      <c r="C259" s="89"/>
    </row>
    <row r="260" spans="1:3" ht="15">
      <c r="A260" s="89"/>
      <c r="B260" s="89"/>
      <c r="C260" s="89"/>
    </row>
    <row r="261" spans="1:3" ht="15">
      <c r="A261" s="89"/>
      <c r="B261" s="89"/>
      <c r="C261" s="89"/>
    </row>
    <row r="262" spans="1:3" ht="15">
      <c r="A262" s="89"/>
      <c r="B262" s="89"/>
      <c r="C262" s="89"/>
    </row>
    <row r="263" spans="1:3" ht="15">
      <c r="A263" s="89"/>
      <c r="B263" s="89"/>
      <c r="C263" s="89"/>
    </row>
    <row r="264" spans="1:3" ht="15">
      <c r="A264" s="89"/>
      <c r="B264" s="89"/>
      <c r="C264" s="89"/>
    </row>
    <row r="265" spans="1:3" ht="15">
      <c r="A265" s="89"/>
      <c r="B265" s="89"/>
      <c r="C265" s="89"/>
    </row>
    <row r="266" spans="1:3" ht="15">
      <c r="A266" s="89"/>
      <c r="B266" s="89"/>
      <c r="C266" s="89"/>
    </row>
    <row r="267" spans="1:3" ht="15">
      <c r="A267" s="89"/>
      <c r="B267" s="89"/>
      <c r="C267" s="89"/>
    </row>
    <row r="268" spans="1:3" ht="15">
      <c r="A268" s="89"/>
      <c r="B268" s="89"/>
      <c r="C268" s="89"/>
    </row>
    <row r="269" spans="1:3" ht="15">
      <c r="A269" s="89"/>
      <c r="B269" s="89"/>
      <c r="C269" s="89"/>
    </row>
    <row r="270" spans="1:3" ht="15">
      <c r="A270" s="89"/>
      <c r="B270" s="89"/>
      <c r="C270" s="89"/>
    </row>
    <row r="271" spans="1:3" ht="15">
      <c r="A271" s="89"/>
      <c r="B271" s="89"/>
      <c r="C271" s="89"/>
    </row>
    <row r="272" spans="1:3" ht="15">
      <c r="A272" s="89"/>
      <c r="B272" s="89"/>
      <c r="C272" s="89"/>
    </row>
    <row r="273" spans="1:3" ht="15">
      <c r="A273" s="89"/>
      <c r="B273" s="89"/>
      <c r="C273" s="89"/>
    </row>
    <row r="274" spans="1:3" ht="15">
      <c r="A274" s="89"/>
      <c r="B274" s="89"/>
      <c r="C274" s="89"/>
    </row>
    <row r="275" spans="1:3" ht="15">
      <c r="A275" s="89"/>
      <c r="B275" s="89"/>
      <c r="C275" s="89"/>
    </row>
    <row r="276" spans="1:3" ht="15">
      <c r="A276" s="89"/>
      <c r="B276" s="89"/>
      <c r="C276" s="89"/>
    </row>
    <row r="277" spans="1:3" ht="15">
      <c r="A277" s="89"/>
      <c r="B277" s="89"/>
      <c r="C277" s="89"/>
    </row>
    <row r="278" spans="1:3" ht="15">
      <c r="A278" s="89"/>
      <c r="B278" s="89"/>
      <c r="C278" s="89"/>
    </row>
    <row r="279" spans="1:3" ht="15">
      <c r="A279" s="89"/>
      <c r="B279" s="89"/>
      <c r="C279" s="89"/>
    </row>
    <row r="280" spans="1:3" ht="15">
      <c r="A280" s="89"/>
      <c r="B280" s="89"/>
      <c r="C280" s="89"/>
    </row>
    <row r="281" spans="1:3" ht="15">
      <c r="A281" s="89"/>
      <c r="B281" s="89"/>
      <c r="C281" s="89"/>
    </row>
    <row r="282" spans="1:3" ht="15">
      <c r="A282" s="89"/>
      <c r="B282" s="89"/>
      <c r="C282" s="89"/>
    </row>
    <row r="283" spans="1:3" ht="15">
      <c r="A283" s="89"/>
      <c r="B283" s="89"/>
      <c r="C283" s="89"/>
    </row>
    <row r="284" spans="1:3" ht="15">
      <c r="A284" s="89"/>
      <c r="B284" s="89"/>
      <c r="C284" s="89"/>
    </row>
    <row r="285" spans="1:3" ht="15">
      <c r="A285" s="89"/>
      <c r="B285" s="89"/>
      <c r="C285" s="89"/>
    </row>
    <row r="286" spans="1:3" ht="15">
      <c r="A286" s="89"/>
      <c r="B286" s="89"/>
      <c r="C286" s="89"/>
    </row>
    <row r="287" spans="1:3" ht="15">
      <c r="A287" s="89"/>
      <c r="B287" s="89"/>
      <c r="C287" s="89"/>
    </row>
    <row r="288" spans="1:3" ht="15">
      <c r="A288" s="89"/>
      <c r="B288" s="89"/>
      <c r="C288" s="89"/>
    </row>
    <row r="289" spans="1:3" ht="15">
      <c r="A289" s="89"/>
      <c r="B289" s="89"/>
      <c r="C289" s="89"/>
    </row>
    <row r="290" spans="1:3" ht="15">
      <c r="A290" s="89"/>
      <c r="B290" s="89"/>
      <c r="C290" s="89"/>
    </row>
    <row r="291" spans="1:3" ht="15">
      <c r="A291" s="89"/>
      <c r="B291" s="89"/>
      <c r="C291" s="89"/>
    </row>
    <row r="292" spans="1:3" ht="15">
      <c r="A292" s="89"/>
      <c r="B292" s="89"/>
      <c r="C292" s="89"/>
    </row>
    <row r="293" spans="1:3" ht="15">
      <c r="A293" s="89"/>
      <c r="B293" s="89"/>
      <c r="C293" s="89"/>
    </row>
    <row r="294" spans="1:3" ht="15">
      <c r="A294" s="89"/>
      <c r="B294" s="89"/>
      <c r="C294" s="89"/>
    </row>
    <row r="295" spans="1:3" ht="15">
      <c r="A295" s="89"/>
      <c r="B295" s="89"/>
      <c r="C295" s="89"/>
    </row>
    <row r="296" spans="1:3" ht="15">
      <c r="A296" s="89"/>
      <c r="B296" s="89"/>
      <c r="C296" s="89"/>
    </row>
    <row r="297" spans="1:3" ht="15">
      <c r="A297" s="89"/>
      <c r="B297" s="89"/>
      <c r="C297" s="89"/>
    </row>
    <row r="298" spans="1:3" ht="15">
      <c r="A298" s="89"/>
      <c r="B298" s="89"/>
      <c r="C298" s="89"/>
    </row>
    <row r="299" spans="1:3" ht="15">
      <c r="A299" s="89"/>
      <c r="B299" s="89"/>
      <c r="C299" s="89"/>
    </row>
    <row r="300" spans="1:3" ht="15">
      <c r="A300" s="89"/>
      <c r="B300" s="89"/>
      <c r="C300" s="89"/>
    </row>
    <row r="301" spans="1:3" ht="15">
      <c r="A301" s="89"/>
      <c r="B301" s="89"/>
      <c r="C301" s="89"/>
    </row>
    <row r="302" spans="1:3" ht="15">
      <c r="A302" s="89"/>
      <c r="B302" s="89"/>
      <c r="C302" s="89"/>
    </row>
    <row r="303" spans="1:3" ht="15">
      <c r="A303" s="89"/>
      <c r="B303" s="89"/>
      <c r="C303" s="89"/>
    </row>
    <row r="304" spans="1:3" ht="15">
      <c r="A304" s="89"/>
      <c r="B304" s="89"/>
      <c r="C304" s="89"/>
    </row>
    <row r="305" spans="1:3" ht="15">
      <c r="A305" s="89"/>
      <c r="B305" s="89"/>
      <c r="C305" s="89"/>
    </row>
    <row r="306" spans="1:3" ht="15">
      <c r="A306" s="89"/>
      <c r="B306" s="89"/>
      <c r="C306" s="89"/>
    </row>
    <row r="307" spans="1:3" ht="15">
      <c r="A307" s="89"/>
      <c r="B307" s="89"/>
      <c r="C307" s="89"/>
    </row>
    <row r="308" spans="1:3" ht="15">
      <c r="A308" s="89"/>
      <c r="B308" s="89"/>
      <c r="C308" s="89"/>
    </row>
    <row r="309" spans="1:3" ht="15">
      <c r="A309" s="89"/>
      <c r="B309" s="89"/>
      <c r="C309" s="89"/>
    </row>
    <row r="310" spans="1:3" ht="15">
      <c r="A310" s="89"/>
      <c r="B310" s="89"/>
      <c r="C310" s="89"/>
    </row>
    <row r="311" spans="1:3" ht="15">
      <c r="A311" s="89"/>
      <c r="B311" s="89"/>
      <c r="C311" s="89"/>
    </row>
    <row r="312" spans="1:3" ht="15">
      <c r="A312" s="89"/>
      <c r="B312" s="89"/>
      <c r="C312" s="89"/>
    </row>
    <row r="313" spans="1:3" ht="15">
      <c r="A313" s="89"/>
      <c r="B313" s="89"/>
      <c r="C313" s="89"/>
    </row>
    <row r="314" spans="1:3" ht="15">
      <c r="A314" s="89"/>
      <c r="B314" s="89"/>
      <c r="C314" s="89"/>
    </row>
    <row r="315" spans="1:3" ht="15">
      <c r="A315" s="89"/>
      <c r="B315" s="89"/>
      <c r="C315" s="89"/>
    </row>
    <row r="316" spans="1:3" ht="15">
      <c r="A316" s="89"/>
      <c r="B316" s="89"/>
      <c r="C316" s="89"/>
    </row>
    <row r="317" spans="1:3" ht="15">
      <c r="A317" s="89"/>
      <c r="B317" s="89"/>
      <c r="C317" s="89"/>
    </row>
    <row r="318" spans="1:3" ht="15">
      <c r="A318" s="89"/>
      <c r="B318" s="89"/>
      <c r="C318" s="89"/>
    </row>
    <row r="319" spans="1:3" ht="15">
      <c r="A319" s="89"/>
      <c r="B319" s="89"/>
      <c r="C319" s="89"/>
    </row>
    <row r="320" spans="1:3" ht="15">
      <c r="A320" s="89"/>
      <c r="B320" s="89"/>
      <c r="C320" s="89"/>
    </row>
    <row r="321" spans="1:3" ht="15">
      <c r="A321" s="89"/>
      <c r="B321" s="89"/>
      <c r="C321" s="89"/>
    </row>
    <row r="322" spans="1:3" ht="15">
      <c r="A322" s="89"/>
      <c r="B322" s="89"/>
      <c r="C322" s="89"/>
    </row>
    <row r="323" spans="1:3" ht="15">
      <c r="A323" s="89"/>
      <c r="B323" s="89"/>
      <c r="C323" s="89"/>
    </row>
    <row r="324" spans="1:3" ht="15">
      <c r="A324" s="89"/>
      <c r="B324" s="89"/>
      <c r="C324" s="89"/>
    </row>
    <row r="325" spans="1:3" ht="15">
      <c r="A325" s="89"/>
      <c r="B325" s="89"/>
      <c r="C325" s="89"/>
    </row>
    <row r="326" spans="1:3" ht="15">
      <c r="A326" s="89"/>
      <c r="B326" s="89"/>
      <c r="C326" s="89"/>
    </row>
    <row r="327" spans="1:3" ht="15">
      <c r="A327" s="89"/>
      <c r="B327" s="89"/>
      <c r="C327" s="89"/>
    </row>
    <row r="328" spans="1:3" ht="15">
      <c r="A328" s="89"/>
      <c r="B328" s="89"/>
      <c r="C328" s="89"/>
    </row>
    <row r="329" spans="1:3" ht="15">
      <c r="A329" s="89"/>
      <c r="B329" s="89"/>
      <c r="C329" s="89"/>
    </row>
    <row r="330" spans="1:3" ht="15">
      <c r="A330" s="89"/>
      <c r="B330" s="89"/>
      <c r="C330" s="89"/>
    </row>
    <row r="331" spans="1:3" ht="15">
      <c r="A331" s="89"/>
      <c r="B331" s="89"/>
      <c r="C331" s="89"/>
    </row>
    <row r="332" spans="1:3" ht="15">
      <c r="A332" s="89"/>
      <c r="B332" s="89"/>
      <c r="C332" s="89"/>
    </row>
    <row r="333" spans="1:3" ht="15">
      <c r="A333" s="89"/>
      <c r="B333" s="89"/>
      <c r="C333" s="89"/>
    </row>
    <row r="334" spans="1:3" ht="15">
      <c r="A334" s="89"/>
      <c r="B334" s="89"/>
      <c r="C334" s="89"/>
    </row>
    <row r="335" spans="1:3" ht="15">
      <c r="A335" s="89"/>
      <c r="B335" s="89"/>
      <c r="C335" s="89"/>
    </row>
    <row r="336" spans="1:3" ht="15">
      <c r="A336" s="89"/>
      <c r="B336" s="89"/>
      <c r="C336" s="89"/>
    </row>
    <row r="337" spans="1:3" ht="15">
      <c r="A337" s="89"/>
      <c r="B337" s="89"/>
      <c r="C337" s="89"/>
    </row>
    <row r="338" spans="1:3" ht="15">
      <c r="A338" s="89"/>
      <c r="B338" s="89"/>
      <c r="C338" s="89"/>
    </row>
    <row r="339" spans="1:3" ht="15">
      <c r="A339" s="89"/>
      <c r="B339" s="89"/>
      <c r="C339" s="89"/>
    </row>
    <row r="340" spans="1:3" ht="15">
      <c r="A340" s="89"/>
      <c r="B340" s="89"/>
      <c r="C340" s="89"/>
    </row>
    <row r="341" spans="1:3" ht="15">
      <c r="A341" s="89"/>
      <c r="B341" s="89"/>
      <c r="C341" s="89"/>
    </row>
    <row r="342" spans="1:3" ht="15">
      <c r="A342" s="89"/>
      <c r="B342" s="89"/>
      <c r="C342" s="89"/>
    </row>
    <row r="343" spans="1:3" ht="15">
      <c r="A343" s="89"/>
      <c r="B343" s="89"/>
      <c r="C343" s="89"/>
    </row>
    <row r="344" spans="1:3" ht="15">
      <c r="A344" s="89"/>
      <c r="B344" s="89"/>
      <c r="C344" s="89"/>
    </row>
    <row r="345" spans="1:3" ht="15">
      <c r="A345" s="89"/>
      <c r="B345" s="89"/>
      <c r="C345" s="89"/>
    </row>
    <row r="346" spans="1:3" ht="15">
      <c r="A346" s="89"/>
      <c r="B346" s="89"/>
      <c r="C346" s="89"/>
    </row>
    <row r="347" spans="1:3" ht="15">
      <c r="A347" s="89"/>
      <c r="B347" s="89"/>
      <c r="C347" s="89"/>
    </row>
    <row r="348" spans="1:3" ht="15">
      <c r="A348" s="89"/>
      <c r="B348" s="89"/>
      <c r="C348" s="89"/>
    </row>
    <row r="349" spans="1:3" ht="15">
      <c r="A349" s="89"/>
      <c r="B349" s="89"/>
      <c r="C349" s="89"/>
    </row>
    <row r="350" spans="1:3" ht="15">
      <c r="A350" s="89"/>
      <c r="B350" s="89"/>
      <c r="C350" s="89"/>
    </row>
    <row r="351" spans="1:3" ht="15">
      <c r="A351" s="89"/>
      <c r="B351" s="89"/>
      <c r="C351" s="89"/>
    </row>
    <row r="352" spans="1:3" ht="15">
      <c r="A352" s="89"/>
      <c r="B352" s="89"/>
      <c r="C352" s="89"/>
    </row>
    <row r="353" spans="1:3" ht="15">
      <c r="A353" s="89"/>
      <c r="B353" s="89"/>
      <c r="C353" s="89"/>
    </row>
    <row r="354" spans="1:3" ht="15">
      <c r="A354" s="89"/>
      <c r="B354" s="89"/>
      <c r="C354" s="89"/>
    </row>
    <row r="355" spans="1:3" ht="15">
      <c r="A355" s="89"/>
      <c r="B355" s="89"/>
      <c r="C355" s="89"/>
    </row>
    <row r="356" spans="1:3" ht="15">
      <c r="A356" s="89"/>
      <c r="B356" s="89"/>
      <c r="C356" s="89"/>
    </row>
    <row r="357" spans="1:3" ht="15">
      <c r="A357" s="89"/>
      <c r="B357" s="89"/>
      <c r="C357" s="89"/>
    </row>
    <row r="358" spans="1:3" ht="15">
      <c r="A358" s="89"/>
      <c r="B358" s="89"/>
      <c r="C358" s="89"/>
    </row>
    <row r="359" spans="1:3" ht="15">
      <c r="A359" s="89"/>
      <c r="B359" s="89"/>
      <c r="C359" s="89"/>
    </row>
    <row r="360" spans="1:3" ht="15">
      <c r="A360" s="89"/>
      <c r="B360" s="89"/>
      <c r="C360" s="89"/>
    </row>
    <row r="361" spans="1:3" ht="15">
      <c r="A361" s="89"/>
      <c r="B361" s="89"/>
      <c r="C361" s="89"/>
    </row>
    <row r="362" spans="1:3" ht="15">
      <c r="A362" s="89"/>
      <c r="B362" s="89"/>
      <c r="C362" s="89"/>
    </row>
    <row r="363" spans="1:3" ht="15">
      <c r="A363" s="89"/>
      <c r="B363" s="89"/>
      <c r="C363" s="89"/>
    </row>
    <row r="364" spans="1:3" ht="15">
      <c r="A364" s="89"/>
      <c r="B364" s="89"/>
      <c r="C364" s="89"/>
    </row>
    <row r="365" spans="1:3" ht="15">
      <c r="A365" s="89"/>
      <c r="B365" s="89"/>
      <c r="C365" s="89"/>
    </row>
    <row r="366" spans="1:3" ht="15">
      <c r="A366" s="89"/>
      <c r="B366" s="89"/>
      <c r="C366" s="89"/>
    </row>
    <row r="367" spans="1:3" ht="15">
      <c r="A367" s="89"/>
      <c r="B367" s="89"/>
      <c r="C367" s="89"/>
    </row>
    <row r="368" spans="1:3" ht="15">
      <c r="A368" s="89"/>
      <c r="B368" s="89"/>
      <c r="C368" s="89"/>
    </row>
    <row r="369" spans="1:3" ht="15">
      <c r="A369" s="89"/>
      <c r="B369" s="89"/>
      <c r="C369" s="89"/>
    </row>
    <row r="370" spans="1:3" ht="15">
      <c r="A370" s="89"/>
      <c r="B370" s="89"/>
      <c r="C370" s="89"/>
    </row>
    <row r="371" spans="1:3" ht="15">
      <c r="A371" s="89"/>
      <c r="B371" s="89"/>
      <c r="C371" s="89"/>
    </row>
    <row r="372" spans="1:3" ht="15">
      <c r="A372" s="89"/>
      <c r="B372" s="89"/>
      <c r="C372" s="89"/>
    </row>
    <row r="373" spans="1:3" ht="15">
      <c r="A373" s="89"/>
      <c r="B373" s="89"/>
      <c r="C373" s="89"/>
    </row>
    <row r="374" spans="1:3" ht="15">
      <c r="A374" s="89"/>
      <c r="B374" s="89"/>
      <c r="C374" s="89"/>
    </row>
    <row r="375" spans="1:3" ht="15">
      <c r="A375" s="89"/>
      <c r="B375" s="89"/>
      <c r="C375" s="89"/>
    </row>
    <row r="376" spans="1:3" ht="15">
      <c r="A376" s="89"/>
      <c r="B376" s="89"/>
      <c r="C376" s="89"/>
    </row>
    <row r="377" spans="1:3" ht="15">
      <c r="A377" s="89"/>
      <c r="B377" s="89"/>
      <c r="C377" s="89"/>
    </row>
    <row r="378" spans="1:3" ht="15">
      <c r="A378" s="89"/>
      <c r="B378" s="89"/>
      <c r="C378" s="89"/>
    </row>
    <row r="379" spans="1:3" ht="15">
      <c r="A379" s="89"/>
      <c r="B379" s="89"/>
      <c r="C379" s="89"/>
    </row>
    <row r="380" spans="1:3" ht="15">
      <c r="A380" s="89"/>
      <c r="B380" s="89"/>
      <c r="C380" s="89"/>
    </row>
    <row r="381" spans="1:3" ht="15">
      <c r="A381" s="89"/>
      <c r="B381" s="89"/>
      <c r="C381" s="89"/>
    </row>
    <row r="382" spans="1:3" ht="15">
      <c r="A382" s="89"/>
      <c r="B382" s="89"/>
      <c r="C382" s="89"/>
    </row>
    <row r="383" spans="1:3" ht="15">
      <c r="A383" s="89"/>
      <c r="B383" s="89"/>
      <c r="C383" s="89"/>
    </row>
    <row r="384" spans="1:3" ht="15">
      <c r="A384" s="89"/>
      <c r="B384" s="89"/>
      <c r="C384" s="89"/>
    </row>
    <row r="385" spans="1:3" ht="15">
      <c r="A385" s="89"/>
      <c r="B385" s="89"/>
      <c r="C385" s="89"/>
    </row>
    <row r="386" spans="1:3" ht="15">
      <c r="A386" s="89"/>
      <c r="B386" s="89"/>
      <c r="C386" s="89"/>
    </row>
    <row r="387" spans="1:3" ht="15">
      <c r="A387" s="89"/>
      <c r="B387" s="89"/>
      <c r="C387" s="89"/>
    </row>
    <row r="388" spans="1:3" ht="15">
      <c r="A388" s="89"/>
      <c r="B388" s="89"/>
      <c r="C388" s="89"/>
    </row>
    <row r="389" spans="1:3" ht="15">
      <c r="A389" s="89"/>
      <c r="B389" s="89"/>
      <c r="C389" s="89"/>
    </row>
    <row r="390" spans="1:3" ht="15">
      <c r="A390" s="89"/>
      <c r="B390" s="89"/>
      <c r="C390" s="89"/>
    </row>
    <row r="391" spans="1:3" ht="15">
      <c r="A391" s="89"/>
      <c r="B391" s="89"/>
      <c r="C391" s="89"/>
    </row>
    <row r="392" spans="1:3" ht="15">
      <c r="A392" s="89"/>
      <c r="B392" s="89"/>
      <c r="C392" s="89"/>
    </row>
    <row r="393" spans="1:3" ht="15">
      <c r="A393" s="89"/>
      <c r="B393" s="89"/>
      <c r="C393" s="89"/>
    </row>
    <row r="394" spans="1:3" ht="15">
      <c r="A394" s="89"/>
      <c r="B394" s="89"/>
      <c r="C394" s="89"/>
    </row>
    <row r="395" spans="1:3" ht="15">
      <c r="A395" s="89"/>
      <c r="B395" s="89"/>
      <c r="C395" s="89"/>
    </row>
    <row r="396" spans="1:3" ht="15">
      <c r="A396" s="89"/>
      <c r="B396" s="89"/>
      <c r="C396" s="89"/>
    </row>
    <row r="397" spans="1:3" ht="15">
      <c r="A397" s="89"/>
      <c r="B397" s="89"/>
      <c r="C397" s="89"/>
    </row>
    <row r="398" spans="1:3" ht="15">
      <c r="A398" s="89"/>
      <c r="B398" s="89"/>
      <c r="C398" s="89"/>
    </row>
    <row r="399" spans="1:3" ht="15">
      <c r="A399" s="89"/>
      <c r="B399" s="89"/>
      <c r="C399" s="89"/>
    </row>
    <row r="400" spans="1:3" ht="15">
      <c r="A400" s="89"/>
      <c r="B400" s="89"/>
      <c r="C400" s="89"/>
    </row>
    <row r="401" spans="1:3" ht="15">
      <c r="A401" s="89"/>
      <c r="B401" s="89"/>
      <c r="C401" s="89"/>
    </row>
    <row r="402" spans="1:3" ht="15">
      <c r="A402" s="89"/>
      <c r="B402" s="89"/>
      <c r="C402" s="89"/>
    </row>
    <row r="403" spans="1:3" ht="15">
      <c r="A403" s="89"/>
      <c r="B403" s="89"/>
      <c r="C403" s="89"/>
    </row>
    <row r="404" spans="1:3" ht="15">
      <c r="A404" s="89"/>
      <c r="B404" s="89"/>
      <c r="C404" s="89"/>
    </row>
    <row r="405" spans="1:3" ht="15">
      <c r="A405" s="89"/>
      <c r="B405" s="89"/>
      <c r="C405" s="89"/>
    </row>
    <row r="406" spans="1:3" ht="15">
      <c r="A406" s="89"/>
      <c r="B406" s="89"/>
      <c r="C406" s="89"/>
    </row>
    <row r="407" spans="1:3" ht="15">
      <c r="A407" s="89"/>
      <c r="B407" s="89"/>
      <c r="C407" s="89"/>
    </row>
    <row r="408" spans="1:3" ht="15">
      <c r="A408" s="89"/>
      <c r="B408" s="89"/>
      <c r="C408" s="89"/>
    </row>
    <row r="409" spans="1:3" ht="15">
      <c r="A409" s="89"/>
      <c r="B409" s="89"/>
      <c r="C409" s="89"/>
    </row>
    <row r="410" spans="1:3" ht="15">
      <c r="A410" s="89"/>
      <c r="B410" s="89"/>
      <c r="C410" s="89"/>
    </row>
    <row r="411" spans="1:3" ht="15">
      <c r="A411" s="89"/>
      <c r="B411" s="89"/>
      <c r="C411" s="89"/>
    </row>
    <row r="412" spans="1:3" ht="15">
      <c r="A412" s="89"/>
      <c r="B412" s="89"/>
      <c r="C412" s="89"/>
    </row>
    <row r="413" spans="1:3" ht="15">
      <c r="A413" s="89"/>
      <c r="B413" s="89"/>
      <c r="C413" s="89"/>
    </row>
    <row r="414" spans="1:3" ht="15">
      <c r="A414" s="89"/>
      <c r="B414" s="89"/>
      <c r="C414" s="89"/>
    </row>
    <row r="415" spans="1:3" ht="15">
      <c r="A415" s="89"/>
      <c r="B415" s="89"/>
      <c r="C415" s="89"/>
    </row>
    <row r="416" spans="1:3" ht="15">
      <c r="A416" s="89"/>
      <c r="B416" s="89"/>
      <c r="C416" s="89"/>
    </row>
    <row r="417" spans="1:3" ht="15">
      <c r="A417" s="89"/>
      <c r="B417" s="89"/>
      <c r="C417" s="89"/>
    </row>
    <row r="418" spans="1:3" ht="15">
      <c r="A418" s="89"/>
      <c r="B418" s="89"/>
      <c r="C418" s="89"/>
    </row>
    <row r="419" spans="1:3" ht="15">
      <c r="A419" s="89"/>
      <c r="B419" s="89"/>
      <c r="C419" s="89"/>
    </row>
    <row r="420" spans="1:3" ht="15">
      <c r="A420" s="89"/>
      <c r="B420" s="89"/>
      <c r="C420" s="89"/>
    </row>
    <row r="421" spans="1:3" ht="15">
      <c r="A421" s="89"/>
      <c r="B421" s="89"/>
      <c r="C421" s="89"/>
    </row>
    <row r="422" spans="1:3" ht="15">
      <c r="A422" s="89"/>
      <c r="B422" s="89"/>
      <c r="C422" s="89"/>
    </row>
    <row r="423" spans="1:3" ht="15">
      <c r="A423" s="89"/>
      <c r="B423" s="89"/>
      <c r="C423" s="89"/>
    </row>
    <row r="424" spans="1:3" ht="15">
      <c r="A424" s="89"/>
      <c r="B424" s="89"/>
      <c r="C424" s="89"/>
    </row>
    <row r="425" spans="1:3" ht="15">
      <c r="A425" s="89"/>
      <c r="B425" s="89"/>
      <c r="C425" s="89"/>
    </row>
    <row r="426" spans="1:3" ht="15">
      <c r="A426" s="89"/>
      <c r="B426" s="89"/>
      <c r="C426" s="89"/>
    </row>
    <row r="427" spans="1:3" ht="15">
      <c r="A427" s="89"/>
      <c r="B427" s="89"/>
      <c r="C427" s="89"/>
    </row>
    <row r="428" spans="1:3" ht="15">
      <c r="A428" s="89"/>
      <c r="B428" s="89"/>
      <c r="C428" s="89"/>
    </row>
    <row r="429" spans="1:3" ht="15">
      <c r="A429" s="89"/>
      <c r="B429" s="89"/>
      <c r="C429" s="89"/>
    </row>
    <row r="430" spans="1:3" ht="15">
      <c r="A430" s="89"/>
      <c r="B430" s="89"/>
      <c r="C430" s="89"/>
    </row>
    <row r="431" spans="1:3" ht="15">
      <c r="A431" s="89"/>
      <c r="B431" s="89"/>
      <c r="C431" s="89"/>
    </row>
    <row r="432" spans="1:3" ht="15">
      <c r="A432" s="89"/>
      <c r="B432" s="89"/>
      <c r="C432" s="89"/>
    </row>
    <row r="433" spans="1:3" ht="15">
      <c r="A433" s="89"/>
      <c r="B433" s="89"/>
      <c r="C433" s="89"/>
    </row>
    <row r="434" spans="1:3" ht="15">
      <c r="A434" s="89"/>
      <c r="B434" s="89"/>
      <c r="C434" s="89"/>
    </row>
    <row r="435" spans="1:3" ht="15">
      <c r="A435" s="89"/>
      <c r="B435" s="89"/>
      <c r="C435" s="89"/>
    </row>
    <row r="436" spans="1:3" ht="15">
      <c r="A436" s="89"/>
      <c r="B436" s="89"/>
      <c r="C436" s="89"/>
    </row>
    <row r="437" spans="1:3" ht="15">
      <c r="A437" s="89"/>
      <c r="B437" s="89"/>
      <c r="C437" s="89"/>
    </row>
    <row r="438" spans="1:3" ht="15">
      <c r="A438" s="89"/>
      <c r="B438" s="89"/>
      <c r="C438" s="89"/>
    </row>
    <row r="439" spans="1:3" ht="15">
      <c r="A439" s="89"/>
      <c r="B439" s="89"/>
      <c r="C439" s="89"/>
    </row>
    <row r="440" spans="1:3" ht="15">
      <c r="A440" s="89"/>
      <c r="B440" s="89"/>
      <c r="C440" s="89"/>
    </row>
    <row r="441" spans="1:3" ht="15">
      <c r="A441" s="89"/>
      <c r="B441" s="89"/>
      <c r="C441" s="89"/>
    </row>
    <row r="442" spans="1:3" ht="15">
      <c r="A442" s="89"/>
      <c r="B442" s="89"/>
      <c r="C442" s="89"/>
    </row>
    <row r="443" spans="1:3" ht="15">
      <c r="A443" s="89"/>
      <c r="B443" s="89"/>
      <c r="C443" s="89"/>
    </row>
    <row r="444" spans="1:3" ht="15">
      <c r="A444" s="89"/>
      <c r="B444" s="89"/>
      <c r="C444" s="89"/>
    </row>
    <row r="445" spans="1:3" ht="15">
      <c r="A445" s="89"/>
      <c r="B445" s="89"/>
      <c r="C445" s="89"/>
    </row>
    <row r="446" spans="1:3" ht="15">
      <c r="A446" s="89"/>
      <c r="B446" s="89"/>
      <c r="C446" s="89"/>
    </row>
    <row r="447" spans="1:3" ht="15">
      <c r="A447" s="89"/>
      <c r="B447" s="89"/>
      <c r="C447" s="89"/>
    </row>
    <row r="448" spans="1:3" ht="15">
      <c r="A448" s="89"/>
      <c r="B448" s="89"/>
      <c r="C448" s="89"/>
    </row>
    <row r="449" spans="1:3" ht="15">
      <c r="A449" s="89"/>
      <c r="B449" s="89"/>
      <c r="C449" s="89"/>
    </row>
    <row r="450" spans="1:3" ht="15">
      <c r="A450" s="89"/>
      <c r="B450" s="89"/>
      <c r="C450" s="89"/>
    </row>
    <row r="451" spans="1:3" ht="15">
      <c r="A451" s="89"/>
      <c r="B451" s="89"/>
      <c r="C451" s="89"/>
    </row>
    <row r="452" spans="1:3" ht="15">
      <c r="A452" s="89"/>
      <c r="B452" s="89"/>
      <c r="C452" s="89"/>
    </row>
    <row r="453" spans="1:3" ht="15">
      <c r="A453" s="89"/>
      <c r="B453" s="89"/>
      <c r="C453" s="89"/>
    </row>
    <row r="454" spans="1:3" ht="15">
      <c r="A454" s="89"/>
      <c r="B454" s="89"/>
      <c r="C454" s="89"/>
    </row>
    <row r="455" spans="1:3" ht="15">
      <c r="A455" s="89"/>
      <c r="B455" s="89"/>
      <c r="C455" s="89"/>
    </row>
    <row r="456" spans="1:3" ht="15">
      <c r="A456" s="89"/>
      <c r="B456" s="89"/>
      <c r="C456" s="89"/>
    </row>
    <row r="457" spans="1:3" ht="15">
      <c r="A457" s="89"/>
      <c r="B457" s="89"/>
      <c r="C457" s="89"/>
    </row>
    <row r="458" spans="1:3" ht="15">
      <c r="A458" s="89"/>
      <c r="B458" s="89"/>
      <c r="C458" s="89"/>
    </row>
    <row r="459" spans="1:3" ht="15">
      <c r="A459" s="89"/>
      <c r="B459" s="89"/>
      <c r="C459" s="89"/>
    </row>
    <row r="460" spans="1:3" ht="15">
      <c r="A460" s="89"/>
      <c r="B460" s="89"/>
      <c r="C460" s="89"/>
    </row>
    <row r="461" spans="1:3" ht="15">
      <c r="A461" s="89"/>
      <c r="B461" s="89"/>
      <c r="C461" s="89"/>
    </row>
    <row r="462" spans="1:3" ht="15">
      <c r="A462" s="89"/>
      <c r="B462" s="89"/>
      <c r="C462" s="89"/>
    </row>
    <row r="463" spans="1:3" ht="15">
      <c r="A463" s="89"/>
      <c r="B463" s="89"/>
      <c r="C463" s="89"/>
    </row>
    <row r="464" spans="1:3" ht="15">
      <c r="A464" s="89"/>
      <c r="B464" s="89"/>
      <c r="C464" s="89"/>
    </row>
    <row r="465" spans="1:3" ht="15">
      <c r="A465" s="89"/>
      <c r="B465" s="89"/>
      <c r="C465" s="89"/>
    </row>
    <row r="466" spans="1:3" ht="15">
      <c r="A466" s="89"/>
      <c r="B466" s="89"/>
      <c r="C466" s="89"/>
    </row>
    <row r="467" spans="1:3" ht="15">
      <c r="A467" s="89"/>
      <c r="B467" s="89"/>
      <c r="C467" s="89"/>
    </row>
    <row r="468" spans="1:3" ht="15">
      <c r="A468" s="89"/>
      <c r="B468" s="89"/>
      <c r="C468" s="89"/>
    </row>
    <row r="469" spans="1:3" ht="15">
      <c r="A469" s="89"/>
      <c r="B469" s="89"/>
      <c r="C469" s="89"/>
    </row>
    <row r="470" spans="1:3" ht="15">
      <c r="A470" s="89"/>
      <c r="B470" s="89"/>
      <c r="C470" s="89"/>
    </row>
    <row r="471" spans="1:3" ht="15">
      <c r="A471" s="89"/>
      <c r="B471" s="89"/>
      <c r="C471" s="89"/>
    </row>
    <row r="472" spans="1:3" ht="15">
      <c r="A472" s="89"/>
      <c r="B472" s="89"/>
      <c r="C472" s="89"/>
    </row>
    <row r="473" spans="1:3" ht="15">
      <c r="A473" s="89"/>
      <c r="B473" s="89"/>
      <c r="C473" s="89"/>
    </row>
    <row r="474" spans="1:3" ht="15">
      <c r="A474" s="89"/>
      <c r="B474" s="89"/>
      <c r="C474" s="89"/>
    </row>
    <row r="475" spans="1:3" ht="15">
      <c r="A475" s="89"/>
      <c r="B475" s="89"/>
      <c r="C475" s="89"/>
    </row>
    <row r="476" spans="1:3" ht="15">
      <c r="A476" s="89"/>
      <c r="B476" s="89"/>
      <c r="C476" s="89"/>
    </row>
    <row r="477" spans="1:3" ht="15">
      <c r="A477" s="89"/>
      <c r="B477" s="89"/>
      <c r="C477" s="89"/>
    </row>
    <row r="478" spans="1:3" ht="15">
      <c r="A478" s="89"/>
      <c r="B478" s="89"/>
      <c r="C478" s="89"/>
    </row>
    <row r="479" spans="1:3" ht="15">
      <c r="A479" s="89"/>
      <c r="B479" s="89"/>
      <c r="C479" s="89"/>
    </row>
    <row r="480" spans="1:3" ht="15">
      <c r="A480" s="89"/>
      <c r="B480" s="89"/>
      <c r="C480" s="89"/>
    </row>
    <row r="481" spans="1:3" ht="15">
      <c r="A481" s="89"/>
      <c r="B481" s="89"/>
      <c r="C481" s="89"/>
    </row>
    <row r="482" spans="1:3" ht="15">
      <c r="A482" s="89"/>
      <c r="B482" s="89"/>
      <c r="C482" s="89"/>
    </row>
    <row r="483" spans="1:3" ht="15">
      <c r="A483" s="89"/>
      <c r="B483" s="89"/>
      <c r="C483" s="89"/>
    </row>
    <row r="484" spans="1:3" ht="15">
      <c r="A484" s="89"/>
      <c r="B484" s="89"/>
      <c r="C484" s="89"/>
    </row>
    <row r="485" spans="1:3" ht="15">
      <c r="A485" s="89"/>
      <c r="B485" s="89"/>
      <c r="C485" s="89"/>
    </row>
    <row r="486" spans="1:3" ht="15">
      <c r="A486" s="89"/>
      <c r="B486" s="89"/>
      <c r="C486" s="89"/>
    </row>
    <row r="487" spans="1:3" ht="15">
      <c r="A487" s="89"/>
      <c r="B487" s="89"/>
      <c r="C487" s="89"/>
    </row>
    <row r="488" spans="1:3" ht="15">
      <c r="A488" s="89"/>
      <c r="B488" s="89"/>
      <c r="C488" s="89"/>
    </row>
    <row r="489" spans="1:3" ht="15">
      <c r="A489" s="89"/>
      <c r="B489" s="89"/>
      <c r="C489" s="89"/>
    </row>
    <row r="490" spans="1:3" ht="15">
      <c r="A490" s="89"/>
      <c r="B490" s="89"/>
      <c r="C490" s="89"/>
    </row>
    <row r="491" spans="1:3" ht="15">
      <c r="A491" s="89"/>
      <c r="B491" s="89"/>
      <c r="C491" s="89"/>
    </row>
    <row r="492" spans="1:3" ht="15">
      <c r="A492" s="89"/>
      <c r="B492" s="89"/>
      <c r="C492" s="89"/>
    </row>
    <row r="493" spans="1:3" ht="15">
      <c r="A493" s="89"/>
      <c r="B493" s="89"/>
      <c r="C493" s="89"/>
    </row>
    <row r="494" spans="1:3" ht="15">
      <c r="A494" s="89"/>
      <c r="B494" s="89"/>
      <c r="C494" s="89"/>
    </row>
    <row r="495" spans="1:3" ht="15">
      <c r="A495" s="89"/>
      <c r="B495" s="89"/>
      <c r="C495" s="89"/>
    </row>
    <row r="496" spans="1:3" ht="15">
      <c r="A496" s="89"/>
      <c r="B496" s="89"/>
      <c r="C496" s="89"/>
    </row>
    <row r="497" spans="1:3" ht="15">
      <c r="A497" s="89"/>
      <c r="B497" s="89"/>
      <c r="C497" s="89"/>
    </row>
    <row r="498" spans="1:3" ht="15">
      <c r="A498" s="89"/>
      <c r="B498" s="89"/>
      <c r="C498" s="89"/>
    </row>
    <row r="499" spans="1:3" ht="15">
      <c r="A499" s="89"/>
      <c r="B499" s="89"/>
      <c r="C499" s="89"/>
    </row>
    <row r="500" spans="1:3" ht="15">
      <c r="A500" s="89"/>
      <c r="B500" s="89"/>
      <c r="C500" s="89"/>
    </row>
    <row r="501" spans="1:3" ht="15">
      <c r="A501" s="89"/>
      <c r="B501" s="89"/>
      <c r="C501" s="89"/>
    </row>
    <row r="502" spans="1:3" ht="15">
      <c r="A502" s="89"/>
      <c r="B502" s="89"/>
      <c r="C502" s="89"/>
    </row>
    <row r="503" spans="1:3" ht="15">
      <c r="A503" s="89"/>
      <c r="B503" s="89"/>
      <c r="C503" s="89"/>
    </row>
    <row r="504" spans="1:3" ht="15">
      <c r="A504" s="89"/>
      <c r="B504" s="89"/>
      <c r="C504" s="89"/>
    </row>
    <row r="505" spans="1:3" ht="15">
      <c r="A505" s="89"/>
      <c r="B505" s="89"/>
      <c r="C505" s="89"/>
    </row>
    <row r="506" spans="1:3" ht="15">
      <c r="A506" s="89"/>
      <c r="B506" s="89"/>
      <c r="C506" s="89"/>
    </row>
    <row r="507" spans="1:3" ht="15">
      <c r="A507" s="89"/>
      <c r="B507" s="89"/>
      <c r="C507" s="89"/>
    </row>
    <row r="508" spans="1:3" ht="15">
      <c r="A508" s="89"/>
      <c r="B508" s="89"/>
      <c r="C508" s="89"/>
    </row>
    <row r="509" spans="1:3" ht="15">
      <c r="A509" s="89"/>
      <c r="B509" s="89"/>
      <c r="C509" s="89"/>
    </row>
    <row r="510" spans="1:3" ht="15">
      <c r="A510" s="89"/>
      <c r="B510" s="89"/>
      <c r="C510" s="89"/>
    </row>
    <row r="511" spans="1:3" ht="15">
      <c r="A511" s="89"/>
      <c r="B511" s="89"/>
      <c r="C511" s="89"/>
    </row>
    <row r="512" spans="1:3" ht="15">
      <c r="A512" s="89"/>
      <c r="B512" s="89"/>
      <c r="C512" s="89"/>
    </row>
    <row r="513" spans="1:3" ht="15">
      <c r="A513" s="89"/>
      <c r="B513" s="89"/>
      <c r="C513" s="89"/>
    </row>
    <row r="514" spans="1:3" ht="15">
      <c r="A514" s="89"/>
      <c r="B514" s="89"/>
      <c r="C514" s="89"/>
    </row>
    <row r="515" spans="1:3" ht="15">
      <c r="A515" s="89"/>
      <c r="B515" s="89"/>
      <c r="C515" s="89"/>
    </row>
    <row r="516" spans="1:3" ht="15">
      <c r="A516" s="89"/>
      <c r="B516" s="89"/>
      <c r="C516" s="89"/>
    </row>
    <row r="517" spans="1:3" ht="15">
      <c r="A517" s="89"/>
      <c r="B517" s="89"/>
      <c r="C517" s="89"/>
    </row>
    <row r="518" spans="1:3" ht="15">
      <c r="A518" s="89"/>
      <c r="B518" s="89"/>
      <c r="C518" s="89"/>
    </row>
    <row r="519" spans="1:3" ht="15">
      <c r="A519" s="89"/>
      <c r="B519" s="89"/>
      <c r="C519" s="89"/>
    </row>
    <row r="520" spans="1:3" ht="15">
      <c r="A520" s="89"/>
      <c r="B520" s="89"/>
      <c r="C520" s="89"/>
    </row>
    <row r="521" spans="1:3" ht="15">
      <c r="A521" s="89"/>
      <c r="B521" s="89"/>
      <c r="C521" s="89"/>
    </row>
    <row r="522" spans="1:3" ht="15">
      <c r="A522" s="89"/>
      <c r="B522" s="89"/>
      <c r="C522" s="89"/>
    </row>
    <row r="523" spans="1:3" ht="15">
      <c r="A523" s="89"/>
      <c r="B523" s="89"/>
      <c r="C523" s="89"/>
    </row>
    <row r="524" spans="1:3" ht="15">
      <c r="A524" s="89"/>
      <c r="B524" s="89"/>
      <c r="C524" s="89"/>
    </row>
    <row r="525" spans="1:3" ht="15">
      <c r="A525" s="89"/>
      <c r="B525" s="89"/>
      <c r="C525" s="89"/>
    </row>
    <row r="526" spans="1:3" ht="15">
      <c r="A526" s="89"/>
      <c r="B526" s="89"/>
      <c r="C526" s="89"/>
    </row>
    <row r="527" spans="1:3" ht="15">
      <c r="A527" s="89"/>
      <c r="B527" s="89"/>
      <c r="C527" s="89"/>
    </row>
    <row r="528" spans="1:3" ht="15">
      <c r="A528" s="89"/>
      <c r="B528" s="89"/>
      <c r="C528" s="89"/>
    </row>
    <row r="529" spans="1:3" ht="15">
      <c r="A529" s="89"/>
      <c r="B529" s="89"/>
      <c r="C529" s="89"/>
    </row>
    <row r="530" spans="1:3" ht="15">
      <c r="A530" s="89"/>
      <c r="B530" s="89"/>
      <c r="C530" s="89"/>
    </row>
    <row r="531" spans="1:3" ht="15">
      <c r="A531" s="89"/>
      <c r="B531" s="89"/>
      <c r="C531" s="89"/>
    </row>
    <row r="532" spans="1:3" ht="15">
      <c r="A532" s="89"/>
      <c r="B532" s="89"/>
      <c r="C532" s="89"/>
    </row>
    <row r="533" spans="1:3" ht="15">
      <c r="A533" s="89"/>
      <c r="B533" s="89"/>
      <c r="C533" s="89"/>
    </row>
    <row r="534" spans="1:3" ht="15">
      <c r="A534" s="89"/>
      <c r="B534" s="89"/>
      <c r="C534" s="89"/>
    </row>
    <row r="535" spans="1:3" ht="15">
      <c r="A535" s="89"/>
      <c r="B535" s="89"/>
      <c r="C535" s="89"/>
    </row>
    <row r="536" spans="1:3" ht="15">
      <c r="A536" s="89"/>
      <c r="B536" s="89"/>
      <c r="C536" s="89"/>
    </row>
    <row r="537" spans="1:3" ht="15">
      <c r="A537" s="89"/>
      <c r="B537" s="89"/>
      <c r="C537" s="89"/>
    </row>
    <row r="538" spans="1:3" ht="15">
      <c r="A538" s="89"/>
      <c r="B538" s="89"/>
      <c r="C538" s="89"/>
    </row>
    <row r="539" spans="1:3" ht="15">
      <c r="A539" s="89"/>
      <c r="B539" s="89"/>
      <c r="C539" s="89"/>
    </row>
    <row r="540" spans="1:3" ht="15">
      <c r="A540" s="89"/>
      <c r="B540" s="89"/>
      <c r="C540" s="89"/>
    </row>
    <row r="541" spans="1:3" ht="15">
      <c r="A541" s="89"/>
      <c r="B541" s="89"/>
      <c r="C541" s="89"/>
    </row>
    <row r="542" spans="1:3" ht="15">
      <c r="A542" s="89"/>
      <c r="B542" s="89"/>
      <c r="C542" s="89"/>
    </row>
    <row r="543" spans="1:3" ht="15">
      <c r="A543" s="89"/>
      <c r="B543" s="89"/>
      <c r="C543" s="89"/>
    </row>
    <row r="544" spans="1:3" ht="15">
      <c r="A544" s="89"/>
      <c r="B544" s="89"/>
      <c r="C544" s="89"/>
    </row>
    <row r="545" spans="1:3" ht="15">
      <c r="A545" s="89"/>
      <c r="B545" s="89"/>
      <c r="C545" s="89"/>
    </row>
    <row r="546" spans="1:3" ht="15">
      <c r="A546" s="89"/>
      <c r="B546" s="89"/>
      <c r="C546" s="89"/>
    </row>
    <row r="547" spans="1:3" ht="15">
      <c r="A547" s="89"/>
      <c r="B547" s="89"/>
      <c r="C547" s="89"/>
    </row>
    <row r="548" spans="1:3" ht="15">
      <c r="A548" s="89"/>
      <c r="B548" s="89"/>
      <c r="C548" s="89"/>
    </row>
    <row r="549" spans="1:3" ht="15">
      <c r="A549" s="89"/>
      <c r="B549" s="89"/>
      <c r="C549" s="89"/>
    </row>
    <row r="550" spans="1:3" ht="15">
      <c r="A550" s="89"/>
      <c r="B550" s="89"/>
      <c r="C550" s="89"/>
    </row>
    <row r="551" spans="1:3" ht="15">
      <c r="A551" s="89"/>
      <c r="B551" s="89"/>
      <c r="C551" s="89"/>
    </row>
    <row r="552" spans="1:3" ht="15">
      <c r="A552" s="89"/>
      <c r="B552" s="89"/>
      <c r="C552" s="89"/>
    </row>
    <row r="553" spans="1:3" ht="15">
      <c r="A553" s="89"/>
      <c r="B553" s="89"/>
      <c r="C553" s="89"/>
    </row>
    <row r="554" spans="1:3" ht="15">
      <c r="A554" s="89"/>
      <c r="B554" s="89"/>
      <c r="C554" s="89"/>
    </row>
    <row r="555" spans="1:3" ht="15">
      <c r="A555" s="89"/>
      <c r="B555" s="89"/>
      <c r="C555" s="89"/>
    </row>
    <row r="556" spans="1:3" ht="15">
      <c r="A556" s="89"/>
      <c r="B556" s="89"/>
      <c r="C556" s="89"/>
    </row>
    <row r="557" spans="1:3" ht="15">
      <c r="A557" s="89"/>
      <c r="B557" s="89"/>
      <c r="C557" s="89"/>
    </row>
    <row r="558" spans="1:3" ht="15">
      <c r="A558" s="89"/>
      <c r="B558" s="89"/>
      <c r="C558" s="89"/>
    </row>
    <row r="559" spans="1:3" ht="15">
      <c r="A559" s="89"/>
      <c r="B559" s="89"/>
      <c r="C559" s="89"/>
    </row>
    <row r="560" spans="1:3" ht="15">
      <c r="A560" s="89"/>
      <c r="B560" s="89"/>
      <c r="C560" s="89"/>
    </row>
    <row r="561" spans="1:3" ht="15">
      <c r="A561" s="89"/>
      <c r="B561" s="89"/>
      <c r="C561" s="89"/>
    </row>
    <row r="562" spans="1:3" ht="15">
      <c r="A562" s="89"/>
      <c r="B562" s="89"/>
      <c r="C562" s="89"/>
    </row>
    <row r="563" spans="1:3" ht="15">
      <c r="A563" s="89"/>
      <c r="B563" s="89"/>
      <c r="C563" s="89"/>
    </row>
    <row r="564" spans="1:3" ht="15">
      <c r="A564" s="89"/>
      <c r="B564" s="89"/>
      <c r="C564" s="89"/>
    </row>
    <row r="565" spans="1:3" ht="15">
      <c r="A565" s="89"/>
      <c r="B565" s="89"/>
      <c r="C565" s="89"/>
    </row>
    <row r="566" spans="1:3" ht="15">
      <c r="A566" s="89"/>
      <c r="B566" s="89"/>
      <c r="C566" s="89"/>
    </row>
    <row r="567" spans="1:3" ht="15">
      <c r="A567" s="89"/>
      <c r="B567" s="89"/>
      <c r="C567" s="89"/>
    </row>
    <row r="568" spans="1:3" ht="15">
      <c r="A568" s="89"/>
      <c r="B568" s="89"/>
      <c r="C568" s="89"/>
    </row>
    <row r="569" spans="1:3" ht="15">
      <c r="A569" s="89"/>
      <c r="B569" s="89"/>
      <c r="C569" s="89"/>
    </row>
    <row r="570" spans="1:3" ht="15">
      <c r="A570" s="89"/>
      <c r="B570" s="89"/>
      <c r="C570" s="89"/>
    </row>
    <row r="571" spans="1:3" ht="15">
      <c r="A571" s="89"/>
      <c r="B571" s="89"/>
      <c r="C571" s="89"/>
    </row>
    <row r="572" spans="1:3" ht="15">
      <c r="A572" s="89"/>
      <c r="B572" s="89"/>
      <c r="C572" s="89"/>
    </row>
    <row r="573" spans="1:3" ht="15">
      <c r="A573" s="89"/>
      <c r="B573" s="89"/>
      <c r="C573" s="89"/>
    </row>
    <row r="574" spans="1:3" ht="15">
      <c r="A574" s="89"/>
      <c r="B574" s="89"/>
      <c r="C574" s="89"/>
    </row>
    <row r="575" spans="1:3" ht="15">
      <c r="A575" s="89"/>
      <c r="B575" s="89"/>
      <c r="C575" s="89"/>
    </row>
    <row r="576" spans="1:3" ht="15">
      <c r="A576" s="89"/>
      <c r="B576" s="89"/>
      <c r="C576" s="89"/>
    </row>
    <row r="577" spans="1:3" ht="15">
      <c r="A577" s="89"/>
      <c r="B577" s="89"/>
      <c r="C577" s="89"/>
    </row>
    <row r="578" spans="1:3" ht="15">
      <c r="A578" s="89"/>
      <c r="B578" s="89"/>
      <c r="C578" s="89"/>
    </row>
    <row r="579" spans="1:3" ht="15">
      <c r="A579" s="89"/>
      <c r="B579" s="89"/>
      <c r="C579" s="89"/>
    </row>
    <row r="580" spans="1:3" ht="15">
      <c r="A580" s="89"/>
      <c r="B580" s="89"/>
      <c r="C580" s="89"/>
    </row>
    <row r="581" spans="1:3" ht="15">
      <c r="A581" s="89"/>
      <c r="B581" s="89"/>
      <c r="C581" s="89"/>
    </row>
    <row r="582" spans="1:3" ht="15">
      <c r="A582" s="89"/>
      <c r="B582" s="89"/>
      <c r="C582" s="89"/>
    </row>
    <row r="583" spans="1:3" ht="15">
      <c r="A583" s="89"/>
      <c r="B583" s="89"/>
      <c r="C583" s="89"/>
    </row>
    <row r="584" spans="1:3" ht="15">
      <c r="A584" s="89"/>
      <c r="B584" s="89"/>
      <c r="C584" s="89"/>
    </row>
    <row r="585" spans="1:3" ht="15">
      <c r="A585" s="89"/>
      <c r="B585" s="89"/>
      <c r="C585" s="89"/>
    </row>
    <row r="586" spans="1:3" ht="15">
      <c r="A586" s="89"/>
      <c r="B586" s="89"/>
      <c r="C586" s="89"/>
    </row>
    <row r="587" spans="1:3" ht="15">
      <c r="A587" s="89"/>
      <c r="B587" s="89"/>
      <c r="C587" s="89"/>
    </row>
    <row r="588" spans="1:3" ht="15">
      <c r="A588" s="89"/>
      <c r="B588" s="89"/>
      <c r="C588" s="89"/>
    </row>
    <row r="589" spans="1:3" ht="15">
      <c r="A589" s="89"/>
      <c r="B589" s="89"/>
      <c r="C589" s="89"/>
    </row>
    <row r="590" spans="1:3" ht="15">
      <c r="A590" s="89"/>
      <c r="B590" s="89"/>
      <c r="C590" s="89"/>
    </row>
    <row r="591" spans="1:3" ht="15">
      <c r="A591" s="89"/>
      <c r="B591" s="89"/>
      <c r="C591" s="89"/>
    </row>
    <row r="592" spans="1:3" ht="15">
      <c r="A592" s="89"/>
      <c r="B592" s="89"/>
      <c r="C592" s="89"/>
    </row>
    <row r="593" spans="1:3" ht="15">
      <c r="A593" s="89"/>
      <c r="B593" s="89"/>
      <c r="C593" s="89"/>
    </row>
    <row r="594" spans="1:3" ht="15">
      <c r="A594" s="89"/>
      <c r="B594" s="89"/>
      <c r="C594" s="89"/>
    </row>
    <row r="595" spans="1:3" ht="15">
      <c r="A595" s="89"/>
      <c r="B595" s="89"/>
      <c r="C595" s="89"/>
    </row>
    <row r="596" spans="1:3" ht="15">
      <c r="A596" s="89"/>
      <c r="B596" s="89"/>
      <c r="C596" s="89"/>
    </row>
    <row r="597" spans="1:3" ht="15">
      <c r="A597" s="89"/>
      <c r="B597" s="89"/>
      <c r="C597" s="89"/>
    </row>
    <row r="598" spans="1:3" ht="15">
      <c r="A598" s="89"/>
      <c r="B598" s="89"/>
      <c r="C598" s="89"/>
    </row>
    <row r="599" spans="1:3" ht="15">
      <c r="A599" s="89"/>
      <c r="B599" s="89"/>
      <c r="C599" s="89"/>
    </row>
    <row r="600" spans="1:3" ht="15">
      <c r="A600" s="89"/>
      <c r="B600" s="89"/>
      <c r="C600" s="89"/>
    </row>
    <row r="601" spans="1:3" ht="15">
      <c r="A601" s="89"/>
      <c r="B601" s="89"/>
      <c r="C601" s="89"/>
    </row>
    <row r="602" spans="1:3" ht="15">
      <c r="A602" s="89"/>
      <c r="B602" s="89"/>
      <c r="C602" s="89"/>
    </row>
    <row r="603" spans="1:3" ht="15">
      <c r="A603" s="89"/>
      <c r="B603" s="89"/>
      <c r="C603" s="89"/>
    </row>
    <row r="604" spans="1:3" ht="15">
      <c r="A604" s="89"/>
      <c r="B604" s="89"/>
      <c r="C604" s="89"/>
    </row>
    <row r="605" spans="1:3" ht="15">
      <c r="A605" s="89"/>
      <c r="B605" s="89"/>
      <c r="C605" s="89"/>
    </row>
    <row r="606" spans="1:3" ht="15">
      <c r="A606" s="89"/>
      <c r="B606" s="89"/>
      <c r="C606" s="89"/>
    </row>
    <row r="607" spans="1:3" ht="15">
      <c r="A607" s="89"/>
      <c r="B607" s="89"/>
      <c r="C607" s="89"/>
    </row>
    <row r="608" spans="1:3" ht="15">
      <c r="A608" s="89"/>
      <c r="B608" s="89"/>
      <c r="C608" s="89"/>
    </row>
    <row r="609" spans="1:3" ht="15">
      <c r="A609" s="89"/>
      <c r="B609" s="89"/>
      <c r="C609" s="89"/>
    </row>
    <row r="610" spans="1:3" ht="15">
      <c r="A610" s="89"/>
      <c r="B610" s="89"/>
      <c r="C610" s="89"/>
    </row>
    <row r="611" spans="1:3" ht="15">
      <c r="A611" s="89"/>
      <c r="B611" s="89"/>
      <c r="C611" s="89"/>
    </row>
    <row r="612" spans="1:3" ht="15">
      <c r="A612" s="89"/>
      <c r="B612" s="89"/>
      <c r="C612" s="89"/>
    </row>
    <row r="613" spans="1:3" ht="15">
      <c r="A613" s="89"/>
      <c r="B613" s="89"/>
      <c r="C613" s="89"/>
    </row>
    <row r="614" spans="1:3" ht="15">
      <c r="A614" s="89"/>
      <c r="B614" s="89"/>
      <c r="C614" s="89"/>
    </row>
    <row r="615" spans="1:3" ht="15">
      <c r="A615" s="89"/>
      <c r="B615" s="89"/>
      <c r="C615" s="89"/>
    </row>
    <row r="616" spans="1:3" ht="15">
      <c r="A616" s="89"/>
      <c r="B616" s="89"/>
      <c r="C616" s="89"/>
    </row>
    <row r="617" spans="1:3" ht="15">
      <c r="A617" s="89"/>
      <c r="B617" s="89"/>
      <c r="C617" s="89"/>
    </row>
    <row r="618" spans="1:3" ht="15">
      <c r="A618" s="89"/>
      <c r="B618" s="89"/>
      <c r="C618" s="89"/>
    </row>
    <row r="619" spans="1:3" ht="15">
      <c r="A619" s="89"/>
      <c r="B619" s="89"/>
      <c r="C619" s="89"/>
    </row>
    <row r="620" spans="1:3" ht="15">
      <c r="A620" s="89"/>
      <c r="B620" s="89"/>
      <c r="C620" s="89"/>
    </row>
    <row r="621" spans="1:3" ht="15">
      <c r="A621" s="89"/>
      <c r="B621" s="89"/>
      <c r="C621" s="89"/>
    </row>
    <row r="622" spans="1:3" ht="15">
      <c r="A622" s="89"/>
      <c r="B622" s="89"/>
      <c r="C622" s="89"/>
    </row>
    <row r="623" spans="1:3" ht="15">
      <c r="A623" s="89"/>
      <c r="B623" s="89"/>
      <c r="C623" s="89"/>
    </row>
    <row r="624" spans="1:3" ht="15">
      <c r="A624" s="89"/>
      <c r="B624" s="89"/>
      <c r="C624" s="89"/>
    </row>
    <row r="625" spans="1:3" ht="15">
      <c r="A625" s="89"/>
      <c r="B625" s="89"/>
      <c r="C625" s="89"/>
    </row>
    <row r="626" spans="1:3" ht="15">
      <c r="A626" s="89"/>
      <c r="B626" s="89"/>
      <c r="C626" s="89"/>
    </row>
    <row r="627" spans="1:3" ht="15">
      <c r="A627" s="89"/>
      <c r="B627" s="89"/>
      <c r="C627" s="89"/>
    </row>
    <row r="628" spans="1:3" ht="15">
      <c r="A628" s="89"/>
      <c r="B628" s="89"/>
      <c r="C628" s="89"/>
    </row>
    <row r="629" spans="1:3" ht="15">
      <c r="A629" s="89"/>
      <c r="B629" s="89"/>
      <c r="C629" s="89"/>
    </row>
    <row r="630" spans="1:3" ht="15">
      <c r="A630" s="89"/>
      <c r="B630" s="89"/>
      <c r="C630" s="89"/>
    </row>
    <row r="631" spans="1:3" ht="15">
      <c r="A631" s="89"/>
      <c r="B631" s="89"/>
      <c r="C631" s="89"/>
    </row>
    <row r="632" spans="1:3" ht="15">
      <c r="A632" s="89"/>
      <c r="B632" s="89"/>
      <c r="C632" s="89"/>
    </row>
    <row r="633" spans="1:3" ht="15">
      <c r="A633" s="89"/>
      <c r="B633" s="89"/>
      <c r="C633" s="89"/>
    </row>
    <row r="634" spans="1:3" ht="15">
      <c r="A634" s="89"/>
      <c r="B634" s="89"/>
      <c r="C634" s="89"/>
    </row>
    <row r="635" spans="1:3" ht="15">
      <c r="A635" s="89"/>
      <c r="B635" s="89"/>
      <c r="C635" s="89"/>
    </row>
    <row r="636" spans="1:3" ht="15">
      <c r="A636" s="89"/>
      <c r="B636" s="89"/>
      <c r="C636" s="89"/>
    </row>
    <row r="637" spans="1:3" ht="15">
      <c r="A637" s="89"/>
      <c r="B637" s="89"/>
      <c r="C637" s="89"/>
    </row>
    <row r="638" spans="1:3" ht="15">
      <c r="A638" s="89"/>
      <c r="B638" s="89"/>
      <c r="C638" s="89"/>
    </row>
    <row r="639" spans="1:3" ht="15">
      <c r="A639" s="89"/>
      <c r="B639" s="89"/>
      <c r="C639" s="89"/>
    </row>
    <row r="640" spans="1:3" ht="15">
      <c r="A640" s="89"/>
      <c r="B640" s="89"/>
      <c r="C640" s="89"/>
    </row>
    <row r="641" spans="1:3" ht="15">
      <c r="A641" s="89"/>
      <c r="B641" s="89"/>
      <c r="C641" s="89"/>
    </row>
    <row r="642" spans="1:3" ht="15">
      <c r="A642" s="89"/>
      <c r="B642" s="89"/>
      <c r="C642" s="89"/>
    </row>
    <row r="643" spans="1:3" ht="15">
      <c r="A643" s="89"/>
      <c r="B643" s="89"/>
      <c r="C643" s="89"/>
    </row>
    <row r="644" spans="1:3" ht="15">
      <c r="A644" s="89"/>
      <c r="B644" s="89"/>
      <c r="C644" s="89"/>
    </row>
    <row r="645" spans="1:3" ht="15">
      <c r="A645" s="89"/>
      <c r="B645" s="89"/>
      <c r="C645" s="89"/>
    </row>
    <row r="646" spans="1:3" ht="15">
      <c r="A646" s="89"/>
      <c r="B646" s="89"/>
      <c r="C646" s="89"/>
    </row>
    <row r="647" spans="1:3" ht="15">
      <c r="A647" s="89"/>
      <c r="B647" s="89"/>
      <c r="C647" s="89"/>
    </row>
    <row r="648" spans="1:3" ht="15">
      <c r="A648" s="89"/>
      <c r="B648" s="89"/>
      <c r="C648" s="89"/>
    </row>
    <row r="649" spans="1:3" ht="15">
      <c r="A649" s="89"/>
      <c r="B649" s="89"/>
      <c r="C649" s="89"/>
    </row>
    <row r="650" spans="1:3" ht="15">
      <c r="A650" s="89"/>
      <c r="B650" s="89"/>
      <c r="C650" s="89"/>
    </row>
    <row r="651" spans="1:3" ht="15">
      <c r="A651" s="89"/>
      <c r="B651" s="89"/>
      <c r="C651" s="89"/>
    </row>
    <row r="652" spans="1:3" ht="15">
      <c r="A652" s="89"/>
      <c r="B652" s="89"/>
      <c r="C652" s="89"/>
    </row>
    <row r="653" spans="1:3" ht="15">
      <c r="A653" s="89"/>
      <c r="B653" s="89"/>
      <c r="C653" s="89"/>
    </row>
    <row r="654" spans="1:3" ht="15">
      <c r="A654" s="89"/>
      <c r="B654" s="89"/>
      <c r="C654" s="89"/>
    </row>
    <row r="655" spans="1:3" ht="15">
      <c r="A655" s="89"/>
      <c r="B655" s="89"/>
      <c r="C655" s="89"/>
    </row>
    <row r="656" spans="1:3" ht="15">
      <c r="A656" s="89"/>
      <c r="B656" s="89"/>
      <c r="C656" s="89"/>
    </row>
    <row r="657" spans="1:3" ht="15">
      <c r="A657" s="89"/>
      <c r="B657" s="89"/>
      <c r="C657" s="89"/>
    </row>
    <row r="658" spans="1:3" ht="15">
      <c r="A658" s="89"/>
      <c r="B658" s="89"/>
      <c r="C658" s="89"/>
    </row>
    <row r="659" spans="1:3" ht="15">
      <c r="A659" s="89"/>
      <c r="B659" s="89"/>
      <c r="C659" s="89"/>
    </row>
    <row r="660" spans="1:3" ht="15">
      <c r="A660" s="89"/>
      <c r="B660" s="89"/>
      <c r="C660" s="89"/>
    </row>
    <row r="661" spans="1:3" ht="15">
      <c r="A661" s="89"/>
      <c r="B661" s="89"/>
      <c r="C661" s="89"/>
    </row>
    <row r="662" spans="1:3" ht="15">
      <c r="A662" s="89"/>
      <c r="B662" s="89"/>
      <c r="C662" s="89"/>
    </row>
    <row r="663" spans="1:3" ht="15">
      <c r="A663" s="89"/>
      <c r="B663" s="89"/>
      <c r="C663" s="89"/>
    </row>
    <row r="664" spans="1:3" ht="15">
      <c r="A664" s="89"/>
      <c r="B664" s="89"/>
      <c r="C664" s="89"/>
    </row>
    <row r="665" spans="1:3" ht="15">
      <c r="A665" s="89"/>
      <c r="B665" s="89"/>
      <c r="C665" s="89"/>
    </row>
    <row r="666" spans="1:3" ht="15">
      <c r="A666" s="89"/>
      <c r="B666" s="89"/>
      <c r="C666" s="89"/>
    </row>
    <row r="667" spans="1:3" ht="15">
      <c r="A667" s="89"/>
      <c r="B667" s="89"/>
      <c r="C667" s="89"/>
    </row>
    <row r="668" spans="1:3" ht="15">
      <c r="A668" s="89"/>
      <c r="B668" s="89"/>
      <c r="C668" s="89"/>
    </row>
    <row r="669" spans="1:3" ht="15">
      <c r="A669" s="89"/>
      <c r="B669" s="89"/>
      <c r="C669" s="89"/>
    </row>
    <row r="670" spans="1:3" ht="15">
      <c r="A670" s="89"/>
      <c r="B670" s="89"/>
      <c r="C670" s="89"/>
    </row>
    <row r="671" spans="1:3" ht="15">
      <c r="A671" s="89"/>
      <c r="B671" s="89"/>
      <c r="C671" s="89"/>
    </row>
    <row r="672" spans="1:3" ht="15">
      <c r="A672" s="89"/>
      <c r="B672" s="89"/>
      <c r="C672" s="89"/>
    </row>
    <row r="673" spans="1:3" ht="15">
      <c r="A673" s="89"/>
      <c r="B673" s="89"/>
      <c r="C673" s="89"/>
    </row>
    <row r="674" spans="1:3" ht="15">
      <c r="A674" s="89"/>
      <c r="B674" s="89"/>
      <c r="C674" s="89"/>
    </row>
    <row r="675" spans="1:3" ht="15">
      <c r="A675" s="89"/>
      <c r="B675" s="89"/>
      <c r="C675" s="89"/>
    </row>
    <row r="676" spans="1:3" ht="15">
      <c r="A676" s="89"/>
      <c r="B676" s="89"/>
      <c r="C676" s="89"/>
    </row>
    <row r="677" spans="1:3" ht="15">
      <c r="A677" s="89"/>
      <c r="B677" s="89"/>
      <c r="C677" s="89"/>
    </row>
    <row r="678" spans="1:3" ht="15">
      <c r="A678" s="89"/>
      <c r="B678" s="89"/>
      <c r="C678" s="89"/>
    </row>
    <row r="679" spans="1:3" ht="15">
      <c r="A679" s="89"/>
      <c r="B679" s="89"/>
      <c r="C679" s="89"/>
    </row>
    <row r="680" spans="1:3" ht="15">
      <c r="A680" s="89"/>
      <c r="B680" s="89"/>
      <c r="C680" s="89"/>
    </row>
    <row r="681" spans="1:3" ht="15">
      <c r="A681" s="89"/>
      <c r="B681" s="89"/>
      <c r="C681" s="89"/>
    </row>
    <row r="682" spans="1:3" ht="15">
      <c r="A682" s="89"/>
      <c r="B682" s="89"/>
      <c r="C682" s="89"/>
    </row>
    <row r="683" spans="1:3" ht="15">
      <c r="A683" s="89"/>
      <c r="B683" s="89"/>
      <c r="C683" s="89"/>
    </row>
    <row r="684" spans="1:3" ht="15">
      <c r="A684" s="89"/>
      <c r="B684" s="89"/>
      <c r="C684" s="89"/>
    </row>
    <row r="685" spans="1:3" ht="15">
      <c r="A685" s="89"/>
      <c r="B685" s="89"/>
      <c r="C685" s="89"/>
    </row>
    <row r="686" spans="1:3" ht="15">
      <c r="A686" s="89"/>
      <c r="B686" s="89"/>
      <c r="C686" s="89"/>
    </row>
    <row r="687" spans="1:3" ht="15">
      <c r="A687" s="89"/>
      <c r="B687" s="89"/>
      <c r="C687" s="89"/>
    </row>
    <row r="688" spans="1:3" ht="15">
      <c r="A688" s="89"/>
      <c r="B688" s="89"/>
      <c r="C688" s="89"/>
    </row>
    <row r="689" spans="1:3" ht="15">
      <c r="A689" s="89"/>
      <c r="B689" s="89"/>
      <c r="C689" s="89"/>
    </row>
    <row r="690" spans="1:3" ht="15">
      <c r="A690" s="89"/>
      <c r="B690" s="89"/>
      <c r="C690" s="89"/>
    </row>
    <row r="691" spans="1:3" ht="15">
      <c r="A691" s="89"/>
      <c r="B691" s="89"/>
      <c r="C691" s="89"/>
    </row>
    <row r="692" spans="1:3" ht="15">
      <c r="A692" s="89"/>
      <c r="B692" s="89"/>
      <c r="C692" s="89"/>
    </row>
    <row r="693" spans="1:3" ht="15">
      <c r="A693" s="89"/>
      <c r="B693" s="89"/>
      <c r="C693" s="89"/>
    </row>
    <row r="694" spans="1:3" ht="15">
      <c r="A694" s="89"/>
      <c r="B694" s="89"/>
      <c r="C694" s="89"/>
    </row>
    <row r="695" spans="1:3" ht="15">
      <c r="A695" s="89"/>
      <c r="B695" s="89"/>
      <c r="C695" s="89"/>
    </row>
    <row r="696" spans="1:3" ht="15">
      <c r="A696" s="89"/>
      <c r="B696" s="89"/>
      <c r="C696" s="89"/>
    </row>
  </sheetData>
  <sheetProtection/>
  <mergeCells count="6">
    <mergeCell ref="P7:P8"/>
    <mergeCell ref="A25:D25"/>
    <mergeCell ref="A1:E1"/>
    <mergeCell ref="I7:J7"/>
    <mergeCell ref="K7:M7"/>
    <mergeCell ref="H7:H8"/>
  </mergeCells>
  <conditionalFormatting sqref="Q9 Q13 Q11 Q15 Q17">
    <cfRule type="cellIs" priority="1" dxfId="0" operator="notEqual" stopIfTrue="1">
      <formula>N9+O9</formula>
    </cfRule>
  </conditionalFormatting>
  <conditionalFormatting sqref="F19">
    <cfRule type="cellIs" priority="7" dxfId="2" operator="notEqual" stopIfTrue="1">
      <formula>557448476.03+5582612.17-99230</formula>
    </cfRule>
  </conditionalFormatting>
  <conditionalFormatting sqref="G19">
    <cfRule type="cellIs" priority="8" dxfId="3" operator="notEqual" stopIfTrue="1">
      <formula>556403938.34+7816352.2</formula>
    </cfRule>
  </conditionalFormatting>
  <conditionalFormatting sqref="H19">
    <cfRule type="cellIs" priority="9" dxfId="3" operator="notEqual" stopIfTrue="1">
      <formula>99230</formula>
    </cfRule>
  </conditionalFormatting>
  <conditionalFormatting sqref="I19">
    <cfRule type="cellIs" priority="10" dxfId="2" operator="notEqual" stopIfTrue="1">
      <formula>-1044537.69+2233740.03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L609"/>
  <sheetViews>
    <sheetView zoomScale="120" zoomScaleNormal="120" zoomScalePageLayoutView="0" workbookViewId="0" topLeftCell="A1">
      <selection activeCell="E32" sqref="E32"/>
    </sheetView>
  </sheetViews>
  <sheetFormatPr defaultColWidth="9.140625" defaultRowHeight="12.75"/>
  <cols>
    <col min="1" max="1" width="5.140625" style="0" customWidth="1"/>
    <col min="2" max="2" width="28.28125" style="8" customWidth="1"/>
    <col min="3" max="3" width="17.421875" style="3" hidden="1" customWidth="1"/>
    <col min="4" max="4" width="21.140625" style="3" hidden="1" customWidth="1"/>
    <col min="5" max="5" width="12.8515625" style="0" customWidth="1"/>
    <col min="6" max="6" width="13.57421875" style="0" customWidth="1"/>
    <col min="7" max="7" width="11.28125" style="0" hidden="1" customWidth="1"/>
    <col min="8" max="8" width="9.57421875" style="0" customWidth="1"/>
    <col min="9" max="9" width="11.421875" style="0" customWidth="1"/>
    <col min="10" max="10" width="12.140625" style="0" customWidth="1"/>
    <col min="11" max="11" width="12.140625" style="0" hidden="1" customWidth="1"/>
    <col min="12" max="12" width="1.28515625" style="0" customWidth="1"/>
  </cols>
  <sheetData>
    <row r="1" spans="1:11" ht="18">
      <c r="A1" s="1" t="s">
        <v>27</v>
      </c>
      <c r="B1" s="2"/>
      <c r="I1" s="4"/>
      <c r="J1" s="4"/>
      <c r="K1" s="4"/>
    </row>
    <row r="2" spans="1:4" ht="14.25">
      <c r="A2" s="5"/>
      <c r="B2" s="2"/>
      <c r="D2" s="6"/>
    </row>
    <row r="3" spans="1:4" ht="14.25" hidden="1">
      <c r="A3" s="5"/>
      <c r="B3" s="2"/>
      <c r="D3" s="6"/>
    </row>
    <row r="4" spans="1:11" ht="15">
      <c r="A4" s="1083" t="s">
        <v>28</v>
      </c>
      <c r="B4" s="1084"/>
      <c r="C4" s="1084"/>
      <c r="D4" s="1084"/>
      <c r="E4" s="1085"/>
      <c r="F4" s="1085"/>
      <c r="G4" s="1085"/>
      <c r="H4" s="1085"/>
      <c r="I4" s="1085"/>
      <c r="J4" s="1085"/>
      <c r="K4" s="7"/>
    </row>
    <row r="5" spans="1:11" ht="9" customHeight="1">
      <c r="A5" s="1084"/>
      <c r="B5" s="1084"/>
      <c r="C5" s="1084"/>
      <c r="D5" s="1084"/>
      <c r="E5" s="1085"/>
      <c r="F5" s="1085"/>
      <c r="G5" s="1085"/>
      <c r="H5" s="1085"/>
      <c r="I5" s="1085"/>
      <c r="J5" s="1085"/>
      <c r="K5" s="7"/>
    </row>
    <row r="6" spans="10:11" ht="13.5" thickBot="1">
      <c r="J6" s="9" t="s">
        <v>0</v>
      </c>
      <c r="K6" s="9"/>
    </row>
    <row r="7" spans="1:11" ht="16.5" thickTop="1">
      <c r="A7" s="10" t="s">
        <v>1</v>
      </c>
      <c r="B7" s="11"/>
      <c r="C7" s="12"/>
      <c r="D7" s="12"/>
      <c r="E7" s="13" t="s">
        <v>2</v>
      </c>
      <c r="F7" s="14" t="s">
        <v>3</v>
      </c>
      <c r="G7" s="1180" t="s">
        <v>4</v>
      </c>
      <c r="H7" s="1181"/>
      <c r="I7" s="1104" t="s">
        <v>5</v>
      </c>
      <c r="J7" s="1105"/>
      <c r="K7" s="107" t="s">
        <v>23</v>
      </c>
    </row>
    <row r="8" spans="1:11" ht="16.5" thickBot="1">
      <c r="A8" s="15"/>
      <c r="B8" s="16"/>
      <c r="C8" s="17"/>
      <c r="D8" s="17"/>
      <c r="E8" s="18"/>
      <c r="F8" s="19"/>
      <c r="G8" s="1182"/>
      <c r="H8" s="1183"/>
      <c r="I8" s="20" t="s">
        <v>6</v>
      </c>
      <c r="J8" s="21" t="s">
        <v>7</v>
      </c>
      <c r="K8" s="112"/>
    </row>
    <row r="9" spans="1:11" ht="15.75" thickTop="1">
      <c r="A9" s="22"/>
      <c r="B9" s="23"/>
      <c r="C9" s="24"/>
      <c r="D9" s="24"/>
      <c r="E9" s="25"/>
      <c r="F9" s="26"/>
      <c r="G9" s="27"/>
      <c r="H9" s="27"/>
      <c r="I9" s="28"/>
      <c r="J9" s="29"/>
      <c r="K9" s="108"/>
    </row>
    <row r="10" spans="1:12" ht="15">
      <c r="A10" s="30" t="s">
        <v>8</v>
      </c>
      <c r="B10" s="31"/>
      <c r="C10" s="32"/>
      <c r="D10" s="32"/>
      <c r="E10" s="33">
        <v>2793304.68</v>
      </c>
      <c r="F10" s="34">
        <v>2801053.76</v>
      </c>
      <c r="G10" s="35"/>
      <c r="H10" s="35">
        <v>768.59</v>
      </c>
      <c r="I10" s="36">
        <v>6980.49</v>
      </c>
      <c r="J10" s="37">
        <v>0</v>
      </c>
      <c r="K10" s="118"/>
      <c r="L10" s="2"/>
    </row>
    <row r="11" spans="1:12" ht="15.75" thickBot="1">
      <c r="A11" s="38"/>
      <c r="B11" s="39"/>
      <c r="C11" s="40"/>
      <c r="D11" s="40"/>
      <c r="E11" s="119"/>
      <c r="F11" s="120"/>
      <c r="G11" s="121"/>
      <c r="H11" s="121"/>
      <c r="I11" s="122" t="s">
        <v>9</v>
      </c>
      <c r="J11" s="123">
        <f>I10+J10</f>
        <v>6980.49</v>
      </c>
      <c r="K11" s="111">
        <f>F10-E10-H10</f>
        <v>6980.489999999609</v>
      </c>
      <c r="L11" s="2"/>
    </row>
    <row r="12" spans="1:12" ht="15">
      <c r="A12" s="41"/>
      <c r="B12" s="42"/>
      <c r="C12" s="43"/>
      <c r="D12" s="43"/>
      <c r="E12" s="124"/>
      <c r="F12" s="125"/>
      <c r="G12" s="90"/>
      <c r="H12" s="90"/>
      <c r="I12" s="126"/>
      <c r="J12" s="127"/>
      <c r="K12" s="118"/>
      <c r="L12" s="2"/>
    </row>
    <row r="13" spans="1:12" ht="15">
      <c r="A13" s="30" t="s">
        <v>10</v>
      </c>
      <c r="B13" s="31"/>
      <c r="C13" s="45"/>
      <c r="D13" s="45"/>
      <c r="E13" s="46">
        <v>535209.4</v>
      </c>
      <c r="F13" s="47">
        <v>541135.51</v>
      </c>
      <c r="G13" s="48"/>
      <c r="H13" s="48">
        <v>4818.3</v>
      </c>
      <c r="I13" s="49">
        <v>1107.81</v>
      </c>
      <c r="J13" s="50"/>
      <c r="K13" s="109"/>
      <c r="L13" s="128"/>
    </row>
    <row r="14" spans="1:12" ht="15.75" thickBot="1">
      <c r="A14" s="52"/>
      <c r="B14" s="53"/>
      <c r="C14" s="54"/>
      <c r="D14" s="54"/>
      <c r="E14" s="129"/>
      <c r="F14" s="130"/>
      <c r="G14" s="131"/>
      <c r="H14" s="131"/>
      <c r="I14" s="122" t="s">
        <v>9</v>
      </c>
      <c r="J14" s="123">
        <f>I13+J13</f>
        <v>1107.81</v>
      </c>
      <c r="K14" s="111">
        <f>F13-E13-H13</f>
        <v>1107.8099999999858</v>
      </c>
      <c r="L14" s="2"/>
    </row>
    <row r="15" spans="1:12" ht="15">
      <c r="A15" s="55"/>
      <c r="B15" s="56"/>
      <c r="C15" s="57"/>
      <c r="D15" s="57"/>
      <c r="E15" s="132"/>
      <c r="F15" s="133"/>
      <c r="G15" s="134"/>
      <c r="H15" s="134"/>
      <c r="I15" s="135"/>
      <c r="J15" s="136"/>
      <c r="K15" s="137"/>
      <c r="L15" s="2"/>
    </row>
    <row r="16" spans="1:12" ht="15">
      <c r="A16" s="30" t="s">
        <v>11</v>
      </c>
      <c r="B16" s="31"/>
      <c r="C16" s="58"/>
      <c r="D16" s="58"/>
      <c r="E16" s="46">
        <v>155216.98</v>
      </c>
      <c r="F16" s="47">
        <v>156275.49</v>
      </c>
      <c r="G16" s="48"/>
      <c r="H16" s="48">
        <v>193.67</v>
      </c>
      <c r="I16" s="49">
        <v>864.84</v>
      </c>
      <c r="J16" s="50">
        <v>0</v>
      </c>
      <c r="K16" s="109"/>
      <c r="L16" s="2"/>
    </row>
    <row r="17" spans="1:12" ht="15.75" thickBot="1">
      <c r="A17" s="52"/>
      <c r="B17" s="53"/>
      <c r="C17" s="54"/>
      <c r="D17" s="54"/>
      <c r="E17" s="129"/>
      <c r="F17" s="130"/>
      <c r="G17" s="131"/>
      <c r="H17" s="131"/>
      <c r="I17" s="122" t="s">
        <v>9</v>
      </c>
      <c r="J17" s="123">
        <f>I16+J16</f>
        <v>864.84</v>
      </c>
      <c r="K17" s="111">
        <f>F16-E16-H16</f>
        <v>864.8399999999803</v>
      </c>
      <c r="L17" s="2"/>
    </row>
    <row r="18" spans="1:12" ht="15">
      <c r="A18" s="101"/>
      <c r="B18" s="102"/>
      <c r="C18" s="103"/>
      <c r="D18" s="103"/>
      <c r="E18" s="138"/>
      <c r="F18" s="139"/>
      <c r="G18" s="140"/>
      <c r="H18" s="140"/>
      <c r="I18" s="141"/>
      <c r="J18" s="142"/>
      <c r="K18" s="137"/>
      <c r="L18" s="2"/>
    </row>
    <row r="19" spans="1:12" ht="15">
      <c r="A19" s="30" t="s">
        <v>12</v>
      </c>
      <c r="B19" s="31"/>
      <c r="C19" s="58"/>
      <c r="D19" s="58"/>
      <c r="E19" s="46">
        <v>935469.14</v>
      </c>
      <c r="F19" s="47">
        <v>940354.76</v>
      </c>
      <c r="G19" s="48"/>
      <c r="H19" s="48">
        <v>0</v>
      </c>
      <c r="I19" s="59">
        <v>4885.62</v>
      </c>
      <c r="J19" s="50">
        <v>0</v>
      </c>
      <c r="K19" s="109"/>
      <c r="L19" s="2"/>
    </row>
    <row r="20" spans="1:12" ht="15.75" thickBot="1">
      <c r="A20" s="52"/>
      <c r="B20" s="53"/>
      <c r="C20" s="54"/>
      <c r="D20" s="54"/>
      <c r="E20" s="129"/>
      <c r="F20" s="130"/>
      <c r="G20" s="131"/>
      <c r="H20" s="131"/>
      <c r="I20" s="122" t="s">
        <v>9</v>
      </c>
      <c r="J20" s="123">
        <f>I19+J19</f>
        <v>4885.62</v>
      </c>
      <c r="K20" s="111">
        <f>F19-E19-H19</f>
        <v>4885.619999999995</v>
      </c>
      <c r="L20" s="2"/>
    </row>
    <row r="21" spans="1:12" ht="15.75" hidden="1" thickBot="1">
      <c r="A21" s="56"/>
      <c r="B21" s="56"/>
      <c r="C21" s="57"/>
      <c r="D21" s="57"/>
      <c r="E21" s="132"/>
      <c r="F21" s="133"/>
      <c r="G21" s="143"/>
      <c r="H21" s="143"/>
      <c r="I21" s="144"/>
      <c r="J21" s="136"/>
      <c r="K21" s="137"/>
      <c r="L21" s="2"/>
    </row>
    <row r="22" spans="1:12" ht="16.5" hidden="1" thickBot="1">
      <c r="A22" s="61" t="s">
        <v>13</v>
      </c>
      <c r="B22" s="62"/>
      <c r="C22" s="63"/>
      <c r="D22" s="63"/>
      <c r="E22" s="145">
        <f>E23+E24</f>
        <v>848226.33</v>
      </c>
      <c r="F22" s="146">
        <f>F23+F24</f>
        <v>849889.4</v>
      </c>
      <c r="G22" s="147">
        <f>G23+G24</f>
        <v>8334.77</v>
      </c>
      <c r="H22" s="148">
        <f>H23+H24</f>
        <v>-5</v>
      </c>
      <c r="I22" s="149">
        <f>F22-E22+H22</f>
        <v>1658.0700000000652</v>
      </c>
      <c r="J22" s="150"/>
      <c r="K22" s="151"/>
      <c r="L22" s="2"/>
    </row>
    <row r="23" spans="1:12" ht="15.75" hidden="1" thickBot="1">
      <c r="A23" s="60"/>
      <c r="B23" s="56" t="s">
        <v>14</v>
      </c>
      <c r="C23" s="64"/>
      <c r="D23" s="64"/>
      <c r="E23" s="132">
        <v>848226.33</v>
      </c>
      <c r="F23" s="133">
        <v>849889.4</v>
      </c>
      <c r="G23" s="152">
        <v>8324.77</v>
      </c>
      <c r="H23" s="153">
        <v>-5</v>
      </c>
      <c r="I23" s="154"/>
      <c r="J23" s="155"/>
      <c r="K23" s="156"/>
      <c r="L23" s="2"/>
    </row>
    <row r="24" spans="1:12" ht="15.75" hidden="1" thickBot="1">
      <c r="A24" s="60"/>
      <c r="B24" s="65" t="s">
        <v>15</v>
      </c>
      <c r="C24" s="64"/>
      <c r="D24" s="66"/>
      <c r="E24" s="132">
        <v>0</v>
      </c>
      <c r="F24" s="133">
        <v>0</v>
      </c>
      <c r="G24" s="152">
        <v>10</v>
      </c>
      <c r="H24" s="152">
        <v>0</v>
      </c>
      <c r="I24" s="154"/>
      <c r="J24" s="155"/>
      <c r="K24" s="156"/>
      <c r="L24" s="2"/>
    </row>
    <row r="25" spans="1:12" ht="15.75" hidden="1" thickBot="1">
      <c r="A25" s="60" t="s">
        <v>16</v>
      </c>
      <c r="B25" s="65"/>
      <c r="C25" s="66"/>
      <c r="D25" s="66"/>
      <c r="E25" s="132">
        <f>E19-E22</f>
        <v>87242.81000000006</v>
      </c>
      <c r="F25" s="133">
        <f>F19-F22</f>
        <v>90465.35999999999</v>
      </c>
      <c r="G25" s="152">
        <f>G19-G22</f>
        <v>-8334.77</v>
      </c>
      <c r="H25" s="153">
        <f>H19-H22</f>
        <v>5</v>
      </c>
      <c r="I25" s="154"/>
      <c r="J25" s="155"/>
      <c r="K25" s="156"/>
      <c r="L25" s="2"/>
    </row>
    <row r="26" spans="1:12" ht="15.75" hidden="1" thickBot="1">
      <c r="A26" s="56"/>
      <c r="B26" s="56"/>
      <c r="C26" s="57"/>
      <c r="D26" s="57"/>
      <c r="E26" s="132"/>
      <c r="F26" s="133"/>
      <c r="G26" s="143"/>
      <c r="H26" s="143"/>
      <c r="I26" s="157"/>
      <c r="J26" s="158"/>
      <c r="K26" s="137"/>
      <c r="L26" s="2"/>
    </row>
    <row r="27" spans="1:12" ht="15.75" thickTop="1">
      <c r="A27" s="67"/>
      <c r="B27" s="68"/>
      <c r="C27" s="69"/>
      <c r="D27" s="69"/>
      <c r="E27" s="159"/>
      <c r="F27" s="160"/>
      <c r="G27" s="161"/>
      <c r="H27" s="161"/>
      <c r="I27" s="135"/>
      <c r="J27" s="136"/>
      <c r="K27" s="137"/>
      <c r="L27" s="2"/>
    </row>
    <row r="28" spans="1:12" ht="15">
      <c r="A28" s="30" t="s">
        <v>17</v>
      </c>
      <c r="B28" s="31"/>
      <c r="C28" s="58"/>
      <c r="D28" s="58"/>
      <c r="E28" s="46">
        <v>495774.08</v>
      </c>
      <c r="F28" s="47">
        <v>497828.67</v>
      </c>
      <c r="G28" s="48"/>
      <c r="H28" s="48">
        <v>0</v>
      </c>
      <c r="I28" s="49">
        <v>2054.59</v>
      </c>
      <c r="J28" s="50">
        <v>0</v>
      </c>
      <c r="K28" s="109"/>
      <c r="L28" s="2"/>
    </row>
    <row r="29" spans="1:12" ht="15.75" thickBot="1">
      <c r="A29" s="70"/>
      <c r="B29" s="71"/>
      <c r="C29" s="72"/>
      <c r="D29" s="72"/>
      <c r="E29" s="162"/>
      <c r="F29" s="163"/>
      <c r="G29" s="164"/>
      <c r="H29" s="165"/>
      <c r="I29" s="166" t="s">
        <v>9</v>
      </c>
      <c r="J29" s="123">
        <f>I28+J28</f>
        <v>2054.59</v>
      </c>
      <c r="K29" s="111">
        <f>F28-E28-H28</f>
        <v>2054.5899999999674</v>
      </c>
      <c r="L29" s="2"/>
    </row>
    <row r="30" spans="1:11" ht="15.75" thickTop="1">
      <c r="A30" s="22"/>
      <c r="B30" s="23"/>
      <c r="C30" s="24"/>
      <c r="D30" s="24"/>
      <c r="E30" s="74"/>
      <c r="F30" s="26"/>
      <c r="G30" s="27"/>
      <c r="H30" s="92"/>
      <c r="I30" s="28"/>
      <c r="J30" s="75"/>
      <c r="K30" s="108"/>
    </row>
    <row r="31" spans="1:11" ht="15">
      <c r="A31" s="76" t="s">
        <v>18</v>
      </c>
      <c r="B31" s="77"/>
      <c r="C31" s="78"/>
      <c r="D31" s="78"/>
      <c r="E31" s="79">
        <f aca="true" t="shared" si="0" ref="E31:J31">E28+E19+E16+E13+E10</f>
        <v>4914974.28</v>
      </c>
      <c r="F31" s="80">
        <f t="shared" si="0"/>
        <v>4936648.1899999995</v>
      </c>
      <c r="G31" s="79">
        <f t="shared" si="0"/>
        <v>0</v>
      </c>
      <c r="H31" s="93">
        <f t="shared" si="0"/>
        <v>5780.56</v>
      </c>
      <c r="I31" s="79">
        <f t="shared" si="0"/>
        <v>15893.35</v>
      </c>
      <c r="J31" s="81">
        <f t="shared" si="0"/>
        <v>0</v>
      </c>
      <c r="K31" s="93">
        <f>K29+K20+K17+K14+K11</f>
        <v>15893.349999999537</v>
      </c>
    </row>
    <row r="32" spans="1:11" ht="15.75" thickBot="1">
      <c r="A32" s="82"/>
      <c r="B32" s="83"/>
      <c r="C32" s="84"/>
      <c r="D32" s="84"/>
      <c r="E32" s="85"/>
      <c r="F32" s="86"/>
      <c r="G32" s="87"/>
      <c r="H32" s="94"/>
      <c r="I32" s="73" t="s">
        <v>9</v>
      </c>
      <c r="J32" s="88">
        <f>J29+J20+J17+J14+J11</f>
        <v>15893.35</v>
      </c>
      <c r="K32" s="110"/>
    </row>
    <row r="33" spans="1:6" ht="15.75" thickTop="1">
      <c r="A33" s="89" t="s">
        <v>29</v>
      </c>
      <c r="B33" s="89"/>
      <c r="E33">
        <v>132</v>
      </c>
      <c r="F33" t="s">
        <v>34</v>
      </c>
    </row>
    <row r="34" spans="1:6" ht="15">
      <c r="A34" s="89" t="s">
        <v>30</v>
      </c>
      <c r="B34" s="89"/>
      <c r="E34">
        <v>1</v>
      </c>
      <c r="F34" t="s">
        <v>34</v>
      </c>
    </row>
    <row r="35" spans="1:6" ht="15">
      <c r="A35" s="89" t="s">
        <v>31</v>
      </c>
      <c r="B35" s="89"/>
      <c r="E35">
        <v>5</v>
      </c>
      <c r="F35" t="s">
        <v>34</v>
      </c>
    </row>
    <row r="36" spans="1:6" ht="15">
      <c r="A36" s="89" t="s">
        <v>32</v>
      </c>
      <c r="B36" s="89"/>
      <c r="E36">
        <v>8</v>
      </c>
      <c r="F36" t="s">
        <v>34</v>
      </c>
    </row>
    <row r="37" spans="1:6" ht="15">
      <c r="A37" s="89" t="s">
        <v>33</v>
      </c>
      <c r="B37" s="89"/>
      <c r="E37">
        <v>33</v>
      </c>
      <c r="F37" t="s">
        <v>34</v>
      </c>
    </row>
    <row r="38" spans="1:6" ht="15">
      <c r="A38" s="89"/>
      <c r="B38" s="89" t="s">
        <v>18</v>
      </c>
      <c r="E38" s="167">
        <f>SUM(E33:E37)</f>
        <v>179</v>
      </c>
      <c r="F38" s="167" t="s">
        <v>34</v>
      </c>
    </row>
    <row r="39" spans="1:2" ht="15">
      <c r="A39" s="116"/>
      <c r="B39" s="113"/>
    </row>
    <row r="40" spans="1:9" ht="15.75">
      <c r="A40" s="114"/>
      <c r="B40" s="117"/>
      <c r="C40" s="8"/>
      <c r="D40" s="8"/>
      <c r="E40" s="51"/>
      <c r="F40" s="115"/>
      <c r="G40" s="51"/>
      <c r="H40" s="1107"/>
      <c r="I40" s="1108"/>
    </row>
    <row r="41" spans="1:9" ht="15">
      <c r="A41" s="116"/>
      <c r="B41" s="113"/>
      <c r="C41" s="8"/>
      <c r="D41" s="8"/>
      <c r="E41" s="51"/>
      <c r="F41" s="115"/>
      <c r="G41" s="51"/>
      <c r="H41" s="51"/>
      <c r="I41" s="51"/>
    </row>
    <row r="42" spans="1:9" ht="15.75">
      <c r="A42" s="116"/>
      <c r="B42" s="117"/>
      <c r="C42" s="8"/>
      <c r="D42" s="8"/>
      <c r="E42" s="51"/>
      <c r="F42" s="115"/>
      <c r="G42" s="51"/>
      <c r="H42" s="1107"/>
      <c r="I42" s="1108"/>
    </row>
    <row r="43" spans="1:9" ht="15">
      <c r="A43" s="116"/>
      <c r="B43" s="113"/>
      <c r="C43" s="8"/>
      <c r="D43" s="8"/>
      <c r="E43" s="51"/>
      <c r="F43" s="51"/>
      <c r="G43" s="51"/>
      <c r="H43" s="51"/>
      <c r="I43" s="51"/>
    </row>
    <row r="44" spans="2:6" ht="15">
      <c r="B44" s="116"/>
      <c r="F44" s="115"/>
    </row>
    <row r="45" spans="1:4" ht="15">
      <c r="A45" s="42"/>
      <c r="B45" s="42"/>
      <c r="C45" s="42"/>
      <c r="D45" s="43"/>
    </row>
    <row r="46" spans="1:4" ht="15">
      <c r="A46" s="42"/>
      <c r="B46" s="42"/>
      <c r="C46" s="42"/>
      <c r="D46" s="43"/>
    </row>
    <row r="47" spans="1:4" ht="15">
      <c r="A47" s="42"/>
      <c r="B47" s="42"/>
      <c r="C47" s="43"/>
      <c r="D47" s="43"/>
    </row>
    <row r="48" spans="1:2" ht="15">
      <c r="A48" s="89"/>
      <c r="B48" s="89"/>
    </row>
    <row r="49" spans="1:11" ht="15">
      <c r="A49" s="89"/>
      <c r="B49" s="89"/>
      <c r="I49" s="90"/>
      <c r="J49" s="90"/>
      <c r="K49" s="90"/>
    </row>
    <row r="50" spans="1:11" ht="15.75">
      <c r="A50" s="89"/>
      <c r="B50" s="91"/>
      <c r="I50" s="90"/>
      <c r="J50" s="90"/>
      <c r="K50" s="90"/>
    </row>
    <row r="51" spans="1:2" ht="15">
      <c r="A51" s="89"/>
      <c r="B51" s="89"/>
    </row>
    <row r="52" spans="1:2" ht="15">
      <c r="A52" s="89"/>
      <c r="B52" s="89"/>
    </row>
    <row r="53" spans="1:2" ht="15">
      <c r="A53" s="89"/>
      <c r="B53" s="89"/>
    </row>
    <row r="54" spans="1:2" ht="15">
      <c r="A54" s="89"/>
      <c r="B54" s="89"/>
    </row>
    <row r="55" spans="1:2" ht="15">
      <c r="A55" s="89"/>
      <c r="B55" s="89"/>
    </row>
    <row r="56" spans="1:2" ht="15">
      <c r="A56" s="89"/>
      <c r="B56" s="89"/>
    </row>
    <row r="57" spans="1:2" ht="15">
      <c r="A57" s="89"/>
      <c r="B57" s="89"/>
    </row>
    <row r="58" spans="1:2" ht="15">
      <c r="A58" s="89"/>
      <c r="B58" s="89"/>
    </row>
    <row r="59" spans="1:2" ht="15">
      <c r="A59" s="89"/>
      <c r="B59" s="89"/>
    </row>
    <row r="60" spans="1:2" ht="15">
      <c r="A60" s="89"/>
      <c r="B60" s="89"/>
    </row>
    <row r="61" spans="1:2" ht="15">
      <c r="A61" s="89"/>
      <c r="B61" s="89"/>
    </row>
    <row r="62" spans="1:2" ht="15">
      <c r="A62" s="89"/>
      <c r="B62" s="89"/>
    </row>
    <row r="63" spans="1:2" ht="15">
      <c r="A63" s="89"/>
      <c r="B63" s="89"/>
    </row>
    <row r="64" spans="1:2" ht="15">
      <c r="A64" s="89"/>
      <c r="B64" s="89"/>
    </row>
    <row r="65" spans="1:2" ht="15">
      <c r="A65" s="89"/>
      <c r="B65" s="89"/>
    </row>
    <row r="66" spans="1:2" ht="15">
      <c r="A66" s="89"/>
      <c r="B66" s="89"/>
    </row>
    <row r="67" spans="1:2" ht="15">
      <c r="A67" s="89"/>
      <c r="B67" s="89"/>
    </row>
    <row r="68" spans="1:2" ht="15">
      <c r="A68" s="89"/>
      <c r="B68" s="89"/>
    </row>
    <row r="69" spans="1:2" ht="15">
      <c r="A69" s="89"/>
      <c r="B69" s="89"/>
    </row>
    <row r="70" spans="1:2" ht="15">
      <c r="A70" s="89"/>
      <c r="B70" s="89"/>
    </row>
    <row r="71" spans="1:2" ht="15">
      <c r="A71" s="89"/>
      <c r="B71" s="89"/>
    </row>
    <row r="72" spans="1:2" ht="15">
      <c r="A72" s="89"/>
      <c r="B72" s="89"/>
    </row>
    <row r="73" spans="1:2" ht="15">
      <c r="A73" s="89"/>
      <c r="B73" s="89"/>
    </row>
    <row r="74" spans="1:2" ht="15">
      <c r="A74" s="89"/>
      <c r="B74" s="89"/>
    </row>
    <row r="75" spans="1:2" ht="15">
      <c r="A75" s="89"/>
      <c r="B75" s="89"/>
    </row>
    <row r="76" spans="1:2" ht="15">
      <c r="A76" s="89"/>
      <c r="B76" s="89"/>
    </row>
    <row r="77" spans="1:2" ht="15">
      <c r="A77" s="89"/>
      <c r="B77" s="89"/>
    </row>
    <row r="78" spans="1:2" ht="15">
      <c r="A78" s="89"/>
      <c r="B78" s="89"/>
    </row>
    <row r="79" spans="1:2" ht="15">
      <c r="A79" s="89"/>
      <c r="B79" s="89"/>
    </row>
    <row r="80" spans="1:2" ht="15">
      <c r="A80" s="89"/>
      <c r="B80" s="89"/>
    </row>
    <row r="81" spans="1:2" ht="15">
      <c r="A81" s="89"/>
      <c r="B81" s="89"/>
    </row>
    <row r="82" spans="1:2" ht="15">
      <c r="A82" s="89"/>
      <c r="B82" s="89"/>
    </row>
    <row r="83" spans="1:2" ht="15">
      <c r="A83" s="89"/>
      <c r="B83" s="89"/>
    </row>
    <row r="84" spans="1:2" ht="15">
      <c r="A84" s="89"/>
      <c r="B84" s="89"/>
    </row>
    <row r="85" spans="1:2" ht="15">
      <c r="A85" s="89"/>
      <c r="B85" s="89"/>
    </row>
    <row r="86" spans="1:2" ht="15">
      <c r="A86" s="89"/>
      <c r="B86" s="89"/>
    </row>
    <row r="87" spans="1:2" ht="15">
      <c r="A87" s="89"/>
      <c r="B87" s="89"/>
    </row>
    <row r="88" spans="1:2" ht="15">
      <c r="A88" s="89"/>
      <c r="B88" s="89"/>
    </row>
    <row r="89" spans="1:2" ht="15">
      <c r="A89" s="89"/>
      <c r="B89" s="89"/>
    </row>
    <row r="90" spans="1:2" ht="15">
      <c r="A90" s="89"/>
      <c r="B90" s="89"/>
    </row>
    <row r="91" spans="1:2" ht="15">
      <c r="A91" s="89"/>
      <c r="B91" s="89"/>
    </row>
    <row r="92" spans="1:2" ht="15">
      <c r="A92" s="89"/>
      <c r="B92" s="89"/>
    </row>
    <row r="93" spans="1:2" ht="15">
      <c r="A93" s="89"/>
      <c r="B93" s="89"/>
    </row>
    <row r="94" spans="1:2" ht="15">
      <c r="A94" s="89"/>
      <c r="B94" s="89"/>
    </row>
    <row r="95" spans="1:2" ht="15">
      <c r="A95" s="89"/>
      <c r="B95" s="89"/>
    </row>
    <row r="96" spans="1:2" ht="15">
      <c r="A96" s="89"/>
      <c r="B96" s="89"/>
    </row>
    <row r="97" spans="1:2" ht="15">
      <c r="A97" s="89"/>
      <c r="B97" s="89"/>
    </row>
    <row r="98" spans="1:2" ht="15">
      <c r="A98" s="89"/>
      <c r="B98" s="89"/>
    </row>
    <row r="99" spans="1:2" ht="15">
      <c r="A99" s="89"/>
      <c r="B99" s="89"/>
    </row>
    <row r="100" spans="1:2" ht="15">
      <c r="A100" s="89"/>
      <c r="B100" s="89"/>
    </row>
    <row r="101" spans="1:2" ht="15">
      <c r="A101" s="89"/>
      <c r="B101" s="89"/>
    </row>
    <row r="102" spans="1:2" ht="15">
      <c r="A102" s="89"/>
      <c r="B102" s="89"/>
    </row>
    <row r="103" spans="1:2" ht="15">
      <c r="A103" s="89"/>
      <c r="B103" s="89"/>
    </row>
    <row r="104" spans="1:2" ht="15">
      <c r="A104" s="89"/>
      <c r="B104" s="89"/>
    </row>
    <row r="105" spans="1:2" ht="15">
      <c r="A105" s="89"/>
      <c r="B105" s="89"/>
    </row>
    <row r="106" spans="1:2" ht="15">
      <c r="A106" s="89"/>
      <c r="B106" s="89"/>
    </row>
    <row r="107" spans="1:2" ht="15">
      <c r="A107" s="89"/>
      <c r="B107" s="89"/>
    </row>
    <row r="108" spans="1:2" ht="15">
      <c r="A108" s="89"/>
      <c r="B108" s="89"/>
    </row>
    <row r="109" spans="1:2" ht="15">
      <c r="A109" s="89"/>
      <c r="B109" s="89"/>
    </row>
    <row r="110" spans="1:2" ht="15">
      <c r="A110" s="89"/>
      <c r="B110" s="89"/>
    </row>
    <row r="111" spans="1:2" ht="15">
      <c r="A111" s="89"/>
      <c r="B111" s="89"/>
    </row>
    <row r="112" spans="1:2" ht="15">
      <c r="A112" s="89"/>
      <c r="B112" s="89"/>
    </row>
    <row r="113" spans="1:2" ht="15">
      <c r="A113" s="89"/>
      <c r="B113" s="89"/>
    </row>
    <row r="114" spans="1:2" ht="15">
      <c r="A114" s="89"/>
      <c r="B114" s="89"/>
    </row>
    <row r="115" spans="1:2" ht="15">
      <c r="A115" s="89"/>
      <c r="B115" s="89"/>
    </row>
    <row r="116" spans="1:2" ht="15">
      <c r="A116" s="89"/>
      <c r="B116" s="89"/>
    </row>
    <row r="117" spans="1:2" ht="15">
      <c r="A117" s="89"/>
      <c r="B117" s="89"/>
    </row>
    <row r="118" spans="1:2" ht="15">
      <c r="A118" s="89"/>
      <c r="B118" s="89"/>
    </row>
    <row r="119" spans="1:2" ht="15">
      <c r="A119" s="89"/>
      <c r="B119" s="89"/>
    </row>
    <row r="120" spans="1:2" ht="15">
      <c r="A120" s="89"/>
      <c r="B120" s="89"/>
    </row>
    <row r="121" spans="1:2" ht="15">
      <c r="A121" s="89"/>
      <c r="B121" s="89"/>
    </row>
    <row r="122" spans="1:2" ht="15">
      <c r="A122" s="89"/>
      <c r="B122" s="89"/>
    </row>
    <row r="123" spans="1:2" ht="15">
      <c r="A123" s="89"/>
      <c r="B123" s="89"/>
    </row>
    <row r="124" spans="1:2" ht="15">
      <c r="A124" s="89"/>
      <c r="B124" s="89"/>
    </row>
    <row r="125" spans="1:2" ht="15">
      <c r="A125" s="89"/>
      <c r="B125" s="89"/>
    </row>
    <row r="126" spans="1:2" ht="15">
      <c r="A126" s="89"/>
      <c r="B126" s="89"/>
    </row>
    <row r="127" spans="1:2" ht="15">
      <c r="A127" s="89"/>
      <c r="B127" s="89"/>
    </row>
    <row r="128" spans="1:2" ht="15">
      <c r="A128" s="89"/>
      <c r="B128" s="89"/>
    </row>
    <row r="129" spans="1:2" ht="15">
      <c r="A129" s="89"/>
      <c r="B129" s="89"/>
    </row>
    <row r="130" spans="1:2" ht="15">
      <c r="A130" s="89"/>
      <c r="B130" s="89"/>
    </row>
    <row r="131" spans="1:2" ht="15">
      <c r="A131" s="89"/>
      <c r="B131" s="89"/>
    </row>
    <row r="132" spans="1:2" ht="15">
      <c r="A132" s="89"/>
      <c r="B132" s="89"/>
    </row>
    <row r="133" spans="1:2" ht="15">
      <c r="A133" s="89"/>
      <c r="B133" s="89"/>
    </row>
    <row r="134" spans="1:2" ht="15">
      <c r="A134" s="89"/>
      <c r="B134" s="89"/>
    </row>
    <row r="135" spans="1:2" ht="15">
      <c r="A135" s="89"/>
      <c r="B135" s="89"/>
    </row>
    <row r="136" spans="1:2" ht="15">
      <c r="A136" s="89"/>
      <c r="B136" s="89"/>
    </row>
    <row r="137" spans="1:2" ht="15">
      <c r="A137" s="89"/>
      <c r="B137" s="89"/>
    </row>
    <row r="138" spans="1:2" ht="15">
      <c r="A138" s="89"/>
      <c r="B138" s="89"/>
    </row>
    <row r="139" spans="1:2" ht="15">
      <c r="A139" s="89"/>
      <c r="B139" s="89"/>
    </row>
    <row r="140" spans="1:2" ht="15">
      <c r="A140" s="89"/>
      <c r="B140" s="89"/>
    </row>
    <row r="141" spans="1:2" ht="15">
      <c r="A141" s="89"/>
      <c r="B141" s="89"/>
    </row>
    <row r="142" spans="1:2" ht="15">
      <c r="A142" s="89"/>
      <c r="B142" s="89"/>
    </row>
    <row r="143" spans="1:2" ht="15">
      <c r="A143" s="89"/>
      <c r="B143" s="89"/>
    </row>
    <row r="144" spans="1:2" ht="15">
      <c r="A144" s="89"/>
      <c r="B144" s="89"/>
    </row>
    <row r="145" spans="1:2" ht="15">
      <c r="A145" s="89"/>
      <c r="B145" s="89"/>
    </row>
    <row r="146" spans="1:2" ht="15">
      <c r="A146" s="89"/>
      <c r="B146" s="89"/>
    </row>
    <row r="147" spans="1:2" ht="15">
      <c r="A147" s="89"/>
      <c r="B147" s="89"/>
    </row>
    <row r="148" spans="1:2" ht="15">
      <c r="A148" s="89"/>
      <c r="B148" s="89"/>
    </row>
    <row r="149" spans="1:2" ht="15">
      <c r="A149" s="89"/>
      <c r="B149" s="89"/>
    </row>
    <row r="150" spans="1:2" ht="15">
      <c r="A150" s="89"/>
      <c r="B150" s="89"/>
    </row>
    <row r="151" spans="1:2" ht="15">
      <c r="A151" s="89"/>
      <c r="B151" s="89"/>
    </row>
    <row r="152" spans="1:2" ht="15">
      <c r="A152" s="89"/>
      <c r="B152" s="89"/>
    </row>
    <row r="153" spans="1:2" ht="15">
      <c r="A153" s="89"/>
      <c r="B153" s="89"/>
    </row>
    <row r="154" spans="1:2" ht="15">
      <c r="A154" s="89"/>
      <c r="B154" s="89"/>
    </row>
    <row r="155" spans="1:2" ht="15">
      <c r="A155" s="89"/>
      <c r="B155" s="89"/>
    </row>
    <row r="156" spans="1:2" ht="15">
      <c r="A156" s="89"/>
      <c r="B156" s="89"/>
    </row>
    <row r="157" spans="1:2" ht="15">
      <c r="A157" s="89"/>
      <c r="B157" s="89"/>
    </row>
    <row r="158" spans="1:2" ht="15">
      <c r="A158" s="89"/>
      <c r="B158" s="89"/>
    </row>
    <row r="159" spans="1:2" ht="15">
      <c r="A159" s="89"/>
      <c r="B159" s="89"/>
    </row>
    <row r="160" spans="1:2" ht="15">
      <c r="A160" s="89"/>
      <c r="B160" s="89"/>
    </row>
    <row r="161" spans="1:2" ht="15">
      <c r="A161" s="89"/>
      <c r="B161" s="89"/>
    </row>
    <row r="162" spans="1:2" ht="15">
      <c r="A162" s="89"/>
      <c r="B162" s="89"/>
    </row>
    <row r="163" spans="1:2" ht="15">
      <c r="A163" s="89"/>
      <c r="B163" s="89"/>
    </row>
    <row r="164" spans="1:2" ht="15">
      <c r="A164" s="89"/>
      <c r="B164" s="89"/>
    </row>
    <row r="165" spans="1:2" ht="15">
      <c r="A165" s="89"/>
      <c r="B165" s="89"/>
    </row>
    <row r="166" spans="1:2" ht="15">
      <c r="A166" s="89"/>
      <c r="B166" s="89"/>
    </row>
    <row r="167" spans="1:2" ht="15">
      <c r="A167" s="89"/>
      <c r="B167" s="89"/>
    </row>
    <row r="168" spans="1:2" ht="15">
      <c r="A168" s="89"/>
      <c r="B168" s="89"/>
    </row>
    <row r="169" spans="1:2" ht="15">
      <c r="A169" s="89"/>
      <c r="B169" s="89"/>
    </row>
    <row r="170" spans="1:2" ht="15">
      <c r="A170" s="89"/>
      <c r="B170" s="89"/>
    </row>
    <row r="171" spans="1:2" ht="15">
      <c r="A171" s="89"/>
      <c r="B171" s="89"/>
    </row>
    <row r="172" spans="1:2" ht="15">
      <c r="A172" s="89"/>
      <c r="B172" s="89"/>
    </row>
    <row r="173" spans="1:2" ht="15">
      <c r="A173" s="89"/>
      <c r="B173" s="89"/>
    </row>
    <row r="174" spans="1:2" ht="15">
      <c r="A174" s="89"/>
      <c r="B174" s="89"/>
    </row>
    <row r="175" spans="1:2" ht="15">
      <c r="A175" s="89"/>
      <c r="B175" s="89"/>
    </row>
    <row r="176" spans="1:2" ht="15">
      <c r="A176" s="89"/>
      <c r="B176" s="89"/>
    </row>
    <row r="177" spans="1:2" ht="15">
      <c r="A177" s="89"/>
      <c r="B177" s="89"/>
    </row>
    <row r="178" spans="1:2" ht="15">
      <c r="A178" s="89"/>
      <c r="B178" s="89"/>
    </row>
    <row r="179" spans="1:2" ht="15">
      <c r="A179" s="89"/>
      <c r="B179" s="89"/>
    </row>
    <row r="180" spans="1:2" ht="15">
      <c r="A180" s="89"/>
      <c r="B180" s="89"/>
    </row>
    <row r="181" spans="1:2" ht="15">
      <c r="A181" s="89"/>
      <c r="B181" s="89"/>
    </row>
    <row r="182" spans="1:2" ht="15">
      <c r="A182" s="89"/>
      <c r="B182" s="89"/>
    </row>
    <row r="183" spans="1:2" ht="15">
      <c r="A183" s="89"/>
      <c r="B183" s="89"/>
    </row>
    <row r="184" spans="1:2" ht="15">
      <c r="A184" s="89"/>
      <c r="B184" s="89"/>
    </row>
    <row r="185" spans="1:2" ht="15">
      <c r="A185" s="89"/>
      <c r="B185" s="89"/>
    </row>
    <row r="186" spans="1:2" ht="15">
      <c r="A186" s="89"/>
      <c r="B186" s="89"/>
    </row>
    <row r="187" spans="1:2" ht="15">
      <c r="A187" s="89"/>
      <c r="B187" s="89"/>
    </row>
    <row r="188" spans="1:2" ht="15">
      <c r="A188" s="89"/>
      <c r="B188" s="89"/>
    </row>
    <row r="189" spans="1:2" ht="15">
      <c r="A189" s="89"/>
      <c r="B189" s="89"/>
    </row>
    <row r="190" spans="1:2" ht="15">
      <c r="A190" s="89"/>
      <c r="B190" s="89"/>
    </row>
    <row r="191" spans="1:2" ht="15">
      <c r="A191" s="89"/>
      <c r="B191" s="89"/>
    </row>
    <row r="192" spans="1:2" ht="15">
      <c r="A192" s="89"/>
      <c r="B192" s="89"/>
    </row>
    <row r="193" spans="1:2" ht="15">
      <c r="A193" s="89"/>
      <c r="B193" s="89"/>
    </row>
    <row r="194" spans="1:2" ht="15">
      <c r="A194" s="89"/>
      <c r="B194" s="89"/>
    </row>
    <row r="195" spans="1:2" ht="15">
      <c r="A195" s="89"/>
      <c r="B195" s="89"/>
    </row>
    <row r="196" spans="1:2" ht="15">
      <c r="A196" s="89"/>
      <c r="B196" s="89"/>
    </row>
    <row r="197" spans="1:2" ht="15">
      <c r="A197" s="89"/>
      <c r="B197" s="89"/>
    </row>
    <row r="198" spans="1:2" ht="15">
      <c r="A198" s="89"/>
      <c r="B198" s="89"/>
    </row>
    <row r="199" spans="1:2" ht="15">
      <c r="A199" s="89"/>
      <c r="B199" s="89"/>
    </row>
    <row r="200" spans="1:2" ht="15">
      <c r="A200" s="89"/>
      <c r="B200" s="89"/>
    </row>
    <row r="201" spans="1:2" ht="15">
      <c r="A201" s="89"/>
      <c r="B201" s="89"/>
    </row>
    <row r="202" spans="1:2" ht="15">
      <c r="A202" s="89"/>
      <c r="B202" s="89"/>
    </row>
    <row r="203" spans="1:2" ht="15">
      <c r="A203" s="89"/>
      <c r="B203" s="89"/>
    </row>
    <row r="204" spans="1:2" ht="15">
      <c r="A204" s="89"/>
      <c r="B204" s="89"/>
    </row>
    <row r="205" spans="1:2" ht="15">
      <c r="A205" s="89"/>
      <c r="B205" s="89"/>
    </row>
    <row r="206" spans="1:2" ht="15">
      <c r="A206" s="89"/>
      <c r="B206" s="89"/>
    </row>
    <row r="207" spans="1:2" ht="15">
      <c r="A207" s="89"/>
      <c r="B207" s="89"/>
    </row>
    <row r="208" spans="1:2" ht="15">
      <c r="A208" s="89"/>
      <c r="B208" s="89"/>
    </row>
    <row r="209" spans="1:2" ht="15">
      <c r="A209" s="89"/>
      <c r="B209" s="89"/>
    </row>
    <row r="210" spans="1:2" ht="15">
      <c r="A210" s="89"/>
      <c r="B210" s="89"/>
    </row>
    <row r="211" spans="1:2" ht="15">
      <c r="A211" s="89"/>
      <c r="B211" s="89"/>
    </row>
    <row r="212" spans="1:2" ht="15">
      <c r="A212" s="89"/>
      <c r="B212" s="89"/>
    </row>
    <row r="213" spans="1:2" ht="15">
      <c r="A213" s="89"/>
      <c r="B213" s="89"/>
    </row>
    <row r="214" spans="1:2" ht="15">
      <c r="A214" s="89"/>
      <c r="B214" s="89"/>
    </row>
    <row r="215" spans="1:2" ht="15">
      <c r="A215" s="89"/>
      <c r="B215" s="89"/>
    </row>
    <row r="216" spans="1:2" ht="15">
      <c r="A216" s="89"/>
      <c r="B216" s="89"/>
    </row>
    <row r="217" spans="1:2" ht="15">
      <c r="A217" s="89"/>
      <c r="B217" s="89"/>
    </row>
    <row r="218" spans="1:2" ht="15">
      <c r="A218" s="89"/>
      <c r="B218" s="89"/>
    </row>
    <row r="219" spans="1:2" ht="15">
      <c r="A219" s="89"/>
      <c r="B219" s="89"/>
    </row>
    <row r="220" spans="1:2" ht="15">
      <c r="A220" s="89"/>
      <c r="B220" s="89"/>
    </row>
    <row r="221" spans="1:2" ht="15">
      <c r="A221" s="89"/>
      <c r="B221" s="89"/>
    </row>
    <row r="222" spans="1:2" ht="15">
      <c r="A222" s="89"/>
      <c r="B222" s="89"/>
    </row>
    <row r="223" spans="1:2" ht="15">
      <c r="A223" s="89"/>
      <c r="B223" s="89"/>
    </row>
    <row r="224" spans="1:2" ht="15">
      <c r="A224" s="89"/>
      <c r="B224" s="89"/>
    </row>
    <row r="225" spans="1:2" ht="15">
      <c r="A225" s="89"/>
      <c r="B225" s="89"/>
    </row>
    <row r="226" spans="1:2" ht="15">
      <c r="A226" s="89"/>
      <c r="B226" s="89"/>
    </row>
    <row r="227" spans="1:2" ht="15">
      <c r="A227" s="89"/>
      <c r="B227" s="89"/>
    </row>
    <row r="228" spans="1:2" ht="15">
      <c r="A228" s="89"/>
      <c r="B228" s="89"/>
    </row>
    <row r="229" spans="1:2" ht="15">
      <c r="A229" s="89"/>
      <c r="B229" s="89"/>
    </row>
    <row r="230" spans="1:2" ht="15">
      <c r="A230" s="89"/>
      <c r="B230" s="89"/>
    </row>
    <row r="231" spans="1:2" ht="15">
      <c r="A231" s="89"/>
      <c r="B231" s="89"/>
    </row>
    <row r="232" spans="1:2" ht="15">
      <c r="A232" s="89"/>
      <c r="B232" s="89"/>
    </row>
    <row r="233" spans="1:2" ht="15">
      <c r="A233" s="89"/>
      <c r="B233" s="89"/>
    </row>
    <row r="234" spans="1:2" ht="15">
      <c r="A234" s="89"/>
      <c r="B234" s="89"/>
    </row>
    <row r="235" spans="1:2" ht="15">
      <c r="A235" s="89"/>
      <c r="B235" s="89"/>
    </row>
    <row r="236" spans="1:2" ht="15">
      <c r="A236" s="89"/>
      <c r="B236" s="89"/>
    </row>
    <row r="237" spans="1:2" ht="15">
      <c r="A237" s="89"/>
      <c r="B237" s="89"/>
    </row>
    <row r="238" spans="1:2" ht="15">
      <c r="A238" s="89"/>
      <c r="B238" s="89"/>
    </row>
    <row r="239" spans="1:2" ht="15">
      <c r="A239" s="89"/>
      <c r="B239" s="89"/>
    </row>
    <row r="240" spans="1:2" ht="15">
      <c r="A240" s="89"/>
      <c r="B240" s="89"/>
    </row>
    <row r="241" spans="1:2" ht="15">
      <c r="A241" s="89"/>
      <c r="B241" s="89"/>
    </row>
    <row r="242" spans="1:2" ht="15">
      <c r="A242" s="89"/>
      <c r="B242" s="89"/>
    </row>
    <row r="243" spans="1:2" ht="15">
      <c r="A243" s="89"/>
      <c r="B243" s="89"/>
    </row>
    <row r="244" spans="1:2" ht="15">
      <c r="A244" s="89"/>
      <c r="B244" s="89"/>
    </row>
    <row r="245" spans="1:2" ht="15">
      <c r="A245" s="89"/>
      <c r="B245" s="89"/>
    </row>
    <row r="246" spans="1:2" ht="15">
      <c r="A246" s="89"/>
      <c r="B246" s="89"/>
    </row>
    <row r="247" spans="1:2" ht="15">
      <c r="A247" s="89"/>
      <c r="B247" s="89"/>
    </row>
    <row r="248" spans="1:2" ht="15">
      <c r="A248" s="89"/>
      <c r="B248" s="89"/>
    </row>
    <row r="249" spans="1:2" ht="15">
      <c r="A249" s="89"/>
      <c r="B249" s="89"/>
    </row>
    <row r="250" spans="1:2" ht="15">
      <c r="A250" s="89"/>
      <c r="B250" s="89"/>
    </row>
    <row r="251" spans="1:2" ht="15">
      <c r="A251" s="89"/>
      <c r="B251" s="89"/>
    </row>
    <row r="252" spans="1:2" ht="15">
      <c r="A252" s="89"/>
      <c r="B252" s="89"/>
    </row>
    <row r="253" spans="1:2" ht="15">
      <c r="A253" s="89"/>
      <c r="B253" s="89"/>
    </row>
    <row r="254" spans="1:2" ht="15">
      <c r="A254" s="89"/>
      <c r="B254" s="89"/>
    </row>
    <row r="255" spans="1:2" ht="15">
      <c r="A255" s="89"/>
      <c r="B255" s="89"/>
    </row>
    <row r="256" spans="1:2" ht="15">
      <c r="A256" s="89"/>
      <c r="B256" s="89"/>
    </row>
    <row r="257" spans="1:2" ht="15">
      <c r="A257" s="89"/>
      <c r="B257" s="89"/>
    </row>
    <row r="258" spans="1:2" ht="15">
      <c r="A258" s="89"/>
      <c r="B258" s="89"/>
    </row>
    <row r="259" spans="1:2" ht="15">
      <c r="A259" s="89"/>
      <c r="B259" s="89"/>
    </row>
    <row r="260" spans="1:2" ht="15">
      <c r="A260" s="89"/>
      <c r="B260" s="89"/>
    </row>
    <row r="261" spans="1:2" ht="15">
      <c r="A261" s="89"/>
      <c r="B261" s="89"/>
    </row>
    <row r="262" spans="1:2" ht="15">
      <c r="A262" s="89"/>
      <c r="B262" s="89"/>
    </row>
    <row r="263" spans="1:2" ht="15">
      <c r="A263" s="89"/>
      <c r="B263" s="89"/>
    </row>
    <row r="264" spans="1:2" ht="15">
      <c r="A264" s="89"/>
      <c r="B264" s="89"/>
    </row>
    <row r="265" spans="1:2" ht="15">
      <c r="A265" s="89"/>
      <c r="B265" s="89"/>
    </row>
    <row r="266" spans="1:2" ht="15">
      <c r="A266" s="89"/>
      <c r="B266" s="89"/>
    </row>
    <row r="267" spans="1:2" ht="15">
      <c r="A267" s="89"/>
      <c r="B267" s="89"/>
    </row>
    <row r="268" spans="1:2" ht="15">
      <c r="A268" s="89"/>
      <c r="B268" s="89"/>
    </row>
    <row r="269" spans="1:2" ht="15">
      <c r="A269" s="89"/>
      <c r="B269" s="89"/>
    </row>
    <row r="270" spans="1:2" ht="15">
      <c r="A270" s="89"/>
      <c r="B270" s="89"/>
    </row>
    <row r="271" spans="1:2" ht="15">
      <c r="A271" s="89"/>
      <c r="B271" s="89"/>
    </row>
    <row r="272" spans="1:2" ht="15">
      <c r="A272" s="89"/>
      <c r="B272" s="89"/>
    </row>
    <row r="273" spans="1:2" ht="15">
      <c r="A273" s="89"/>
      <c r="B273" s="89"/>
    </row>
    <row r="274" spans="1:2" ht="15">
      <c r="A274" s="89"/>
      <c r="B274" s="89"/>
    </row>
    <row r="275" spans="1:2" ht="15">
      <c r="A275" s="89"/>
      <c r="B275" s="89"/>
    </row>
    <row r="276" spans="1:2" ht="15">
      <c r="A276" s="89"/>
      <c r="B276" s="89"/>
    </row>
    <row r="277" spans="1:2" ht="15">
      <c r="A277" s="89"/>
      <c r="B277" s="89"/>
    </row>
    <row r="278" spans="1:2" ht="15">
      <c r="A278" s="89"/>
      <c r="B278" s="89"/>
    </row>
    <row r="279" spans="1:2" ht="15">
      <c r="A279" s="89"/>
      <c r="B279" s="89"/>
    </row>
    <row r="280" spans="1:2" ht="15">
      <c r="A280" s="89"/>
      <c r="B280" s="89"/>
    </row>
    <row r="281" spans="1:2" ht="15">
      <c r="A281" s="89"/>
      <c r="B281" s="89"/>
    </row>
    <row r="282" spans="1:2" ht="15">
      <c r="A282" s="89"/>
      <c r="B282" s="89"/>
    </row>
    <row r="283" spans="1:2" ht="15">
      <c r="A283" s="89"/>
      <c r="B283" s="89"/>
    </row>
    <row r="284" spans="1:2" ht="15">
      <c r="A284" s="89"/>
      <c r="B284" s="89"/>
    </row>
    <row r="285" spans="1:2" ht="15">
      <c r="A285" s="89"/>
      <c r="B285" s="89"/>
    </row>
    <row r="286" spans="1:2" ht="15">
      <c r="A286" s="89"/>
      <c r="B286" s="89"/>
    </row>
    <row r="287" spans="1:2" ht="15">
      <c r="A287" s="89"/>
      <c r="B287" s="89"/>
    </row>
    <row r="288" spans="1:2" ht="15">
      <c r="A288" s="89"/>
      <c r="B288" s="89"/>
    </row>
    <row r="289" spans="1:2" ht="15">
      <c r="A289" s="89"/>
      <c r="B289" s="89"/>
    </row>
    <row r="290" spans="1:2" ht="15">
      <c r="A290" s="89"/>
      <c r="B290" s="89"/>
    </row>
    <row r="291" spans="1:2" ht="15">
      <c r="A291" s="89"/>
      <c r="B291" s="89"/>
    </row>
    <row r="292" spans="1:2" ht="15">
      <c r="A292" s="89"/>
      <c r="B292" s="89"/>
    </row>
    <row r="293" spans="1:2" ht="15">
      <c r="A293" s="89"/>
      <c r="B293" s="89"/>
    </row>
    <row r="294" spans="1:2" ht="15">
      <c r="A294" s="89"/>
      <c r="B294" s="89"/>
    </row>
    <row r="295" spans="1:2" ht="15">
      <c r="A295" s="89"/>
      <c r="B295" s="89"/>
    </row>
    <row r="296" spans="1:2" ht="15">
      <c r="A296" s="89"/>
      <c r="B296" s="89"/>
    </row>
    <row r="297" spans="1:2" ht="15">
      <c r="A297" s="89"/>
      <c r="B297" s="89"/>
    </row>
    <row r="298" spans="1:2" ht="15">
      <c r="A298" s="89"/>
      <c r="B298" s="89"/>
    </row>
    <row r="299" spans="1:2" ht="15">
      <c r="A299" s="89"/>
      <c r="B299" s="89"/>
    </row>
    <row r="300" spans="1:2" ht="15">
      <c r="A300" s="89"/>
      <c r="B300" s="89"/>
    </row>
    <row r="301" spans="1:2" ht="15">
      <c r="A301" s="89"/>
      <c r="B301" s="89"/>
    </row>
    <row r="302" spans="1:2" ht="15">
      <c r="A302" s="89"/>
      <c r="B302" s="89"/>
    </row>
    <row r="303" spans="1:2" ht="15">
      <c r="A303" s="89"/>
      <c r="B303" s="89"/>
    </row>
    <row r="304" spans="1:2" ht="15">
      <c r="A304" s="89"/>
      <c r="B304" s="89"/>
    </row>
    <row r="305" spans="1:2" ht="15">
      <c r="A305" s="89"/>
      <c r="B305" s="89"/>
    </row>
    <row r="306" spans="1:2" ht="15">
      <c r="A306" s="89"/>
      <c r="B306" s="89"/>
    </row>
    <row r="307" spans="1:2" ht="15">
      <c r="A307" s="89"/>
      <c r="B307" s="89"/>
    </row>
    <row r="308" spans="1:2" ht="15">
      <c r="A308" s="89"/>
      <c r="B308" s="89"/>
    </row>
    <row r="309" spans="1:2" ht="15">
      <c r="A309" s="89"/>
      <c r="B309" s="89"/>
    </row>
    <row r="310" spans="1:2" ht="15">
      <c r="A310" s="89"/>
      <c r="B310" s="89"/>
    </row>
    <row r="311" spans="1:2" ht="15">
      <c r="A311" s="89"/>
      <c r="B311" s="89"/>
    </row>
    <row r="312" spans="1:2" ht="15">
      <c r="A312" s="89"/>
      <c r="B312" s="89"/>
    </row>
    <row r="313" spans="1:2" ht="15">
      <c r="A313" s="89"/>
      <c r="B313" s="89"/>
    </row>
    <row r="314" spans="1:2" ht="15">
      <c r="A314" s="89"/>
      <c r="B314" s="89"/>
    </row>
    <row r="315" spans="1:2" ht="15">
      <c r="A315" s="89"/>
      <c r="B315" s="89"/>
    </row>
    <row r="316" spans="1:2" ht="15">
      <c r="A316" s="89"/>
      <c r="B316" s="89"/>
    </row>
    <row r="317" spans="1:2" ht="15">
      <c r="A317" s="89"/>
      <c r="B317" s="89"/>
    </row>
    <row r="318" spans="1:2" ht="15">
      <c r="A318" s="89"/>
      <c r="B318" s="89"/>
    </row>
    <row r="319" spans="1:2" ht="15">
      <c r="A319" s="89"/>
      <c r="B319" s="89"/>
    </row>
    <row r="320" spans="1:2" ht="15">
      <c r="A320" s="89"/>
      <c r="B320" s="89"/>
    </row>
    <row r="321" spans="1:2" ht="15">
      <c r="A321" s="89"/>
      <c r="B321" s="89"/>
    </row>
    <row r="322" spans="1:2" ht="15">
      <c r="A322" s="89"/>
      <c r="B322" s="89"/>
    </row>
    <row r="323" spans="1:2" ht="15">
      <c r="A323" s="89"/>
      <c r="B323" s="89"/>
    </row>
    <row r="324" spans="1:2" ht="15">
      <c r="A324" s="89"/>
      <c r="B324" s="89"/>
    </row>
    <row r="325" spans="1:2" ht="15">
      <c r="A325" s="89"/>
      <c r="B325" s="89"/>
    </row>
    <row r="326" spans="1:2" ht="15">
      <c r="A326" s="89"/>
      <c r="B326" s="89"/>
    </row>
    <row r="327" spans="1:2" ht="15">
      <c r="A327" s="89"/>
      <c r="B327" s="89"/>
    </row>
    <row r="328" spans="1:2" ht="15">
      <c r="A328" s="89"/>
      <c r="B328" s="89"/>
    </row>
    <row r="329" spans="1:2" ht="15">
      <c r="A329" s="89"/>
      <c r="B329" s="89"/>
    </row>
    <row r="330" spans="1:2" ht="15">
      <c r="A330" s="89"/>
      <c r="B330" s="89"/>
    </row>
    <row r="331" spans="1:2" ht="15">
      <c r="A331" s="89"/>
      <c r="B331" s="89"/>
    </row>
    <row r="332" spans="1:2" ht="15">
      <c r="A332" s="89"/>
      <c r="B332" s="89"/>
    </row>
    <row r="333" spans="1:2" ht="15">
      <c r="A333" s="89"/>
      <c r="B333" s="89"/>
    </row>
    <row r="334" spans="1:2" ht="15">
      <c r="A334" s="89"/>
      <c r="B334" s="89"/>
    </row>
    <row r="335" spans="1:2" ht="15">
      <c r="A335" s="89"/>
      <c r="B335" s="89"/>
    </row>
    <row r="336" spans="1:2" ht="15">
      <c r="A336" s="89"/>
      <c r="B336" s="89"/>
    </row>
    <row r="337" spans="1:2" ht="15">
      <c r="A337" s="89"/>
      <c r="B337" s="89"/>
    </row>
    <row r="338" spans="1:2" ht="15">
      <c r="A338" s="89"/>
      <c r="B338" s="89"/>
    </row>
    <row r="339" spans="1:2" ht="15">
      <c r="A339" s="89"/>
      <c r="B339" s="89"/>
    </row>
    <row r="340" spans="1:2" ht="15">
      <c r="A340" s="89"/>
      <c r="B340" s="89"/>
    </row>
    <row r="341" spans="1:2" ht="15">
      <c r="A341" s="89"/>
      <c r="B341" s="89"/>
    </row>
    <row r="342" spans="1:2" ht="15">
      <c r="A342" s="89"/>
      <c r="B342" s="89"/>
    </row>
    <row r="343" spans="1:2" ht="15">
      <c r="A343" s="89"/>
      <c r="B343" s="89"/>
    </row>
    <row r="344" spans="1:2" ht="15">
      <c r="A344" s="89"/>
      <c r="B344" s="89"/>
    </row>
    <row r="345" spans="1:2" ht="15">
      <c r="A345" s="89"/>
      <c r="B345" s="89"/>
    </row>
    <row r="346" spans="1:2" ht="15">
      <c r="A346" s="89"/>
      <c r="B346" s="89"/>
    </row>
    <row r="347" spans="1:2" ht="15">
      <c r="A347" s="89"/>
      <c r="B347" s="89"/>
    </row>
    <row r="348" spans="1:2" ht="15">
      <c r="A348" s="89"/>
      <c r="B348" s="89"/>
    </row>
    <row r="349" spans="1:2" ht="15">
      <c r="A349" s="89"/>
      <c r="B349" s="89"/>
    </row>
    <row r="350" spans="1:2" ht="15">
      <c r="A350" s="89"/>
      <c r="B350" s="89"/>
    </row>
    <row r="351" spans="1:2" ht="15">
      <c r="A351" s="89"/>
      <c r="B351" s="89"/>
    </row>
    <row r="352" spans="1:2" ht="15">
      <c r="A352" s="89"/>
      <c r="B352" s="89"/>
    </row>
    <row r="353" spans="1:2" ht="15">
      <c r="A353" s="89"/>
      <c r="B353" s="89"/>
    </row>
    <row r="354" spans="1:2" ht="15">
      <c r="A354" s="89"/>
      <c r="B354" s="89"/>
    </row>
    <row r="355" spans="1:2" ht="15">
      <c r="A355" s="89"/>
      <c r="B355" s="89"/>
    </row>
    <row r="356" spans="1:2" ht="15">
      <c r="A356" s="89"/>
      <c r="B356" s="89"/>
    </row>
    <row r="357" spans="1:2" ht="15">
      <c r="A357" s="89"/>
      <c r="B357" s="89"/>
    </row>
    <row r="358" spans="1:2" ht="15">
      <c r="A358" s="89"/>
      <c r="B358" s="89"/>
    </row>
    <row r="359" spans="1:2" ht="15">
      <c r="A359" s="89"/>
      <c r="B359" s="89"/>
    </row>
    <row r="360" spans="1:2" ht="15">
      <c r="A360" s="89"/>
      <c r="B360" s="89"/>
    </row>
    <row r="361" spans="1:2" ht="15">
      <c r="A361" s="89"/>
      <c r="B361" s="89"/>
    </row>
    <row r="362" spans="1:2" ht="15">
      <c r="A362" s="89"/>
      <c r="B362" s="89"/>
    </row>
    <row r="363" spans="1:2" ht="15">
      <c r="A363" s="89"/>
      <c r="B363" s="89"/>
    </row>
    <row r="364" spans="1:2" ht="15">
      <c r="A364" s="89"/>
      <c r="B364" s="89"/>
    </row>
    <row r="365" spans="1:2" ht="15">
      <c r="A365" s="89"/>
      <c r="B365" s="89"/>
    </row>
    <row r="366" spans="1:2" ht="15">
      <c r="A366" s="89"/>
      <c r="B366" s="89"/>
    </row>
    <row r="367" spans="1:2" ht="15">
      <c r="A367" s="89"/>
      <c r="B367" s="89"/>
    </row>
    <row r="368" spans="1:2" ht="15">
      <c r="A368" s="89"/>
      <c r="B368" s="89"/>
    </row>
    <row r="369" spans="1:2" ht="15">
      <c r="A369" s="89"/>
      <c r="B369" s="89"/>
    </row>
    <row r="370" spans="1:2" ht="15">
      <c r="A370" s="89"/>
      <c r="B370" s="89"/>
    </row>
    <row r="371" spans="1:2" ht="15">
      <c r="A371" s="89"/>
      <c r="B371" s="89"/>
    </row>
    <row r="372" spans="1:2" ht="15">
      <c r="A372" s="89"/>
      <c r="B372" s="89"/>
    </row>
    <row r="373" spans="1:2" ht="15">
      <c r="A373" s="89"/>
      <c r="B373" s="89"/>
    </row>
    <row r="374" spans="1:2" ht="15">
      <c r="A374" s="89"/>
      <c r="B374" s="89"/>
    </row>
    <row r="375" spans="1:2" ht="15">
      <c r="A375" s="89"/>
      <c r="B375" s="89"/>
    </row>
    <row r="376" spans="1:2" ht="15">
      <c r="A376" s="89"/>
      <c r="B376" s="89"/>
    </row>
    <row r="377" spans="1:2" ht="15">
      <c r="A377" s="89"/>
      <c r="B377" s="89"/>
    </row>
    <row r="378" spans="1:2" ht="15">
      <c r="A378" s="89"/>
      <c r="B378" s="89"/>
    </row>
    <row r="379" spans="1:2" ht="15">
      <c r="A379" s="89"/>
      <c r="B379" s="89"/>
    </row>
    <row r="380" spans="1:2" ht="15">
      <c r="A380" s="89"/>
      <c r="B380" s="89"/>
    </row>
    <row r="381" spans="1:2" ht="15">
      <c r="A381" s="89"/>
      <c r="B381" s="89"/>
    </row>
    <row r="382" spans="1:2" ht="15">
      <c r="A382" s="89"/>
      <c r="B382" s="89"/>
    </row>
    <row r="383" spans="1:2" ht="15">
      <c r="A383" s="89"/>
      <c r="B383" s="89"/>
    </row>
    <row r="384" spans="1:2" ht="15">
      <c r="A384" s="89"/>
      <c r="B384" s="89"/>
    </row>
    <row r="385" spans="1:2" ht="15">
      <c r="A385" s="89"/>
      <c r="B385" s="89"/>
    </row>
    <row r="386" spans="1:2" ht="15">
      <c r="A386" s="89"/>
      <c r="B386" s="89"/>
    </row>
    <row r="387" spans="1:2" ht="15">
      <c r="A387" s="89"/>
      <c r="B387" s="89"/>
    </row>
    <row r="388" spans="1:2" ht="15">
      <c r="A388" s="89"/>
      <c r="B388" s="89"/>
    </row>
    <row r="389" spans="1:2" ht="15">
      <c r="A389" s="89"/>
      <c r="B389" s="89"/>
    </row>
    <row r="390" spans="1:2" ht="15">
      <c r="A390" s="89"/>
      <c r="B390" s="89"/>
    </row>
    <row r="391" spans="1:2" ht="15">
      <c r="A391" s="89"/>
      <c r="B391" s="89"/>
    </row>
    <row r="392" spans="1:2" ht="15">
      <c r="A392" s="89"/>
      <c r="B392" s="89"/>
    </row>
    <row r="393" spans="1:2" ht="15">
      <c r="A393" s="89"/>
      <c r="B393" s="89"/>
    </row>
    <row r="394" spans="1:2" ht="15">
      <c r="A394" s="89"/>
      <c r="B394" s="89"/>
    </row>
    <row r="395" spans="1:2" ht="15">
      <c r="A395" s="89"/>
      <c r="B395" s="89"/>
    </row>
    <row r="396" spans="1:2" ht="15">
      <c r="A396" s="89"/>
      <c r="B396" s="89"/>
    </row>
    <row r="397" spans="1:2" ht="15">
      <c r="A397" s="89"/>
      <c r="B397" s="89"/>
    </row>
    <row r="398" spans="1:2" ht="15">
      <c r="A398" s="89"/>
      <c r="B398" s="89"/>
    </row>
    <row r="399" spans="1:2" ht="15">
      <c r="A399" s="89"/>
      <c r="B399" s="89"/>
    </row>
    <row r="400" spans="1:2" ht="15">
      <c r="A400" s="89"/>
      <c r="B400" s="89"/>
    </row>
    <row r="401" spans="1:2" ht="15">
      <c r="A401" s="89"/>
      <c r="B401" s="89"/>
    </row>
    <row r="402" spans="1:2" ht="15">
      <c r="A402" s="89"/>
      <c r="B402" s="89"/>
    </row>
    <row r="403" spans="1:2" ht="15">
      <c r="A403" s="89"/>
      <c r="B403" s="89"/>
    </row>
    <row r="404" spans="1:2" ht="15">
      <c r="A404" s="89"/>
      <c r="B404" s="89"/>
    </row>
    <row r="405" spans="1:2" ht="15">
      <c r="A405" s="89"/>
      <c r="B405" s="89"/>
    </row>
    <row r="406" spans="1:2" ht="15">
      <c r="A406" s="89"/>
      <c r="B406" s="89"/>
    </row>
    <row r="407" spans="1:2" ht="15">
      <c r="A407" s="89"/>
      <c r="B407" s="89"/>
    </row>
    <row r="408" spans="1:2" ht="15">
      <c r="A408" s="89"/>
      <c r="B408" s="89"/>
    </row>
    <row r="409" spans="1:2" ht="15">
      <c r="A409" s="89"/>
      <c r="B409" s="89"/>
    </row>
    <row r="410" spans="1:2" ht="15">
      <c r="A410" s="89"/>
      <c r="B410" s="89"/>
    </row>
    <row r="411" spans="1:2" ht="15">
      <c r="A411" s="89"/>
      <c r="B411" s="89"/>
    </row>
    <row r="412" spans="1:2" ht="15">
      <c r="A412" s="89"/>
      <c r="B412" s="89"/>
    </row>
    <row r="413" spans="1:2" ht="15">
      <c r="A413" s="89"/>
      <c r="B413" s="89"/>
    </row>
    <row r="414" spans="1:2" ht="15">
      <c r="A414" s="89"/>
      <c r="B414" s="89"/>
    </row>
    <row r="415" spans="1:2" ht="15">
      <c r="A415" s="89"/>
      <c r="B415" s="89"/>
    </row>
    <row r="416" spans="1:2" ht="15">
      <c r="A416" s="89"/>
      <c r="B416" s="89"/>
    </row>
    <row r="417" spans="1:2" ht="15">
      <c r="A417" s="89"/>
      <c r="B417" s="89"/>
    </row>
    <row r="418" spans="1:2" ht="15">
      <c r="A418" s="89"/>
      <c r="B418" s="89"/>
    </row>
    <row r="419" spans="1:2" ht="15">
      <c r="A419" s="89"/>
      <c r="B419" s="89"/>
    </row>
    <row r="420" spans="1:2" ht="15">
      <c r="A420" s="89"/>
      <c r="B420" s="89"/>
    </row>
    <row r="421" spans="1:2" ht="15">
      <c r="A421" s="89"/>
      <c r="B421" s="89"/>
    </row>
    <row r="422" spans="1:2" ht="15">
      <c r="A422" s="89"/>
      <c r="B422" s="89"/>
    </row>
    <row r="423" spans="1:2" ht="15">
      <c r="A423" s="89"/>
      <c r="B423" s="89"/>
    </row>
    <row r="424" spans="1:2" ht="15">
      <c r="A424" s="89"/>
      <c r="B424" s="89"/>
    </row>
    <row r="425" spans="1:2" ht="15">
      <c r="A425" s="89"/>
      <c r="B425" s="89"/>
    </row>
    <row r="426" spans="1:2" ht="15">
      <c r="A426" s="89"/>
      <c r="B426" s="89"/>
    </row>
    <row r="427" spans="1:2" ht="15">
      <c r="A427" s="89"/>
      <c r="B427" s="89"/>
    </row>
    <row r="428" spans="1:2" ht="15">
      <c r="A428" s="89"/>
      <c r="B428" s="89"/>
    </row>
    <row r="429" spans="1:2" ht="15">
      <c r="A429" s="89"/>
      <c r="B429" s="89"/>
    </row>
    <row r="430" spans="1:2" ht="15">
      <c r="A430" s="89"/>
      <c r="B430" s="89"/>
    </row>
    <row r="431" spans="1:2" ht="15">
      <c r="A431" s="89"/>
      <c r="B431" s="89"/>
    </row>
    <row r="432" spans="1:2" ht="15">
      <c r="A432" s="89"/>
      <c r="B432" s="89"/>
    </row>
    <row r="433" spans="1:2" ht="15">
      <c r="A433" s="89"/>
      <c r="B433" s="89"/>
    </row>
    <row r="434" spans="1:2" ht="15">
      <c r="A434" s="89"/>
      <c r="B434" s="89"/>
    </row>
    <row r="435" spans="1:2" ht="15">
      <c r="A435" s="89"/>
      <c r="B435" s="89"/>
    </row>
    <row r="436" spans="1:2" ht="15">
      <c r="A436" s="89"/>
      <c r="B436" s="89"/>
    </row>
    <row r="437" spans="1:2" ht="15">
      <c r="A437" s="89"/>
      <c r="B437" s="89"/>
    </row>
    <row r="438" spans="1:2" ht="15">
      <c r="A438" s="89"/>
      <c r="B438" s="89"/>
    </row>
    <row r="439" spans="1:2" ht="15">
      <c r="A439" s="89"/>
      <c r="B439" s="89"/>
    </row>
    <row r="440" spans="1:2" ht="15">
      <c r="A440" s="89"/>
      <c r="B440" s="89"/>
    </row>
    <row r="441" spans="1:2" ht="15">
      <c r="A441" s="89"/>
      <c r="B441" s="89"/>
    </row>
    <row r="442" spans="1:2" ht="15">
      <c r="A442" s="89"/>
      <c r="B442" s="89"/>
    </row>
    <row r="443" spans="1:2" ht="15">
      <c r="A443" s="89"/>
      <c r="B443" s="89"/>
    </row>
    <row r="444" spans="1:2" ht="15">
      <c r="A444" s="89"/>
      <c r="B444" s="89"/>
    </row>
    <row r="445" spans="1:2" ht="15">
      <c r="A445" s="89"/>
      <c r="B445" s="89"/>
    </row>
    <row r="446" spans="1:2" ht="15">
      <c r="A446" s="89"/>
      <c r="B446" s="89"/>
    </row>
    <row r="447" spans="1:2" ht="15">
      <c r="A447" s="89"/>
      <c r="B447" s="89"/>
    </row>
    <row r="448" spans="1:2" ht="15">
      <c r="A448" s="89"/>
      <c r="B448" s="89"/>
    </row>
    <row r="449" spans="1:2" ht="15">
      <c r="A449" s="89"/>
      <c r="B449" s="89"/>
    </row>
    <row r="450" spans="1:2" ht="15">
      <c r="A450" s="89"/>
      <c r="B450" s="89"/>
    </row>
    <row r="451" spans="1:2" ht="15">
      <c r="A451" s="89"/>
      <c r="B451" s="89"/>
    </row>
    <row r="452" spans="1:2" ht="15">
      <c r="A452" s="89"/>
      <c r="B452" s="89"/>
    </row>
    <row r="453" spans="1:2" ht="15">
      <c r="A453" s="89"/>
      <c r="B453" s="89"/>
    </row>
    <row r="454" spans="1:2" ht="15">
      <c r="A454" s="89"/>
      <c r="B454" s="89"/>
    </row>
    <row r="455" spans="1:2" ht="15">
      <c r="A455" s="89"/>
      <c r="B455" s="89"/>
    </row>
    <row r="456" spans="1:2" ht="15">
      <c r="A456" s="89"/>
      <c r="B456" s="89"/>
    </row>
    <row r="457" spans="1:2" ht="15">
      <c r="A457" s="89"/>
      <c r="B457" s="89"/>
    </row>
    <row r="458" spans="1:2" ht="15">
      <c r="A458" s="89"/>
      <c r="B458" s="89"/>
    </row>
    <row r="459" spans="1:2" ht="15">
      <c r="A459" s="89"/>
      <c r="B459" s="89"/>
    </row>
    <row r="460" spans="1:2" ht="15">
      <c r="A460" s="89"/>
      <c r="B460" s="89"/>
    </row>
    <row r="461" spans="1:2" ht="15">
      <c r="A461" s="89"/>
      <c r="B461" s="89"/>
    </row>
    <row r="462" spans="1:2" ht="15">
      <c r="A462" s="89"/>
      <c r="B462" s="89"/>
    </row>
    <row r="463" spans="1:2" ht="15">
      <c r="A463" s="89"/>
      <c r="B463" s="89"/>
    </row>
    <row r="464" spans="1:2" ht="15">
      <c r="A464" s="89"/>
      <c r="B464" s="89"/>
    </row>
    <row r="465" spans="1:2" ht="15">
      <c r="A465" s="89"/>
      <c r="B465" s="89"/>
    </row>
    <row r="466" spans="1:2" ht="15">
      <c r="A466" s="89"/>
      <c r="B466" s="89"/>
    </row>
    <row r="467" spans="1:2" ht="15">
      <c r="A467" s="89"/>
      <c r="B467" s="89"/>
    </row>
    <row r="468" spans="1:2" ht="15">
      <c r="A468" s="89"/>
      <c r="B468" s="89"/>
    </row>
    <row r="469" spans="1:2" ht="15">
      <c r="A469" s="89"/>
      <c r="B469" s="89"/>
    </row>
    <row r="470" spans="1:2" ht="15">
      <c r="A470" s="89"/>
      <c r="B470" s="89"/>
    </row>
    <row r="471" spans="1:2" ht="15">
      <c r="A471" s="89"/>
      <c r="B471" s="89"/>
    </row>
    <row r="472" spans="1:2" ht="15">
      <c r="A472" s="89"/>
      <c r="B472" s="89"/>
    </row>
    <row r="473" spans="1:2" ht="15">
      <c r="A473" s="89"/>
      <c r="B473" s="89"/>
    </row>
    <row r="474" spans="1:2" ht="15">
      <c r="A474" s="89"/>
      <c r="B474" s="89"/>
    </row>
    <row r="475" spans="1:2" ht="15">
      <c r="A475" s="89"/>
      <c r="B475" s="89"/>
    </row>
    <row r="476" spans="1:2" ht="15">
      <c r="A476" s="89"/>
      <c r="B476" s="89"/>
    </row>
    <row r="477" spans="1:2" ht="15">
      <c r="A477" s="89"/>
      <c r="B477" s="89"/>
    </row>
    <row r="478" spans="1:2" ht="15">
      <c r="A478" s="89"/>
      <c r="B478" s="89"/>
    </row>
    <row r="479" spans="1:2" ht="15">
      <c r="A479" s="89"/>
      <c r="B479" s="89"/>
    </row>
    <row r="480" spans="1:2" ht="15">
      <c r="A480" s="89"/>
      <c r="B480" s="89"/>
    </row>
    <row r="481" spans="1:2" ht="15">
      <c r="A481" s="89"/>
      <c r="B481" s="89"/>
    </row>
    <row r="482" spans="1:2" ht="15">
      <c r="A482" s="89"/>
      <c r="B482" s="89"/>
    </row>
    <row r="483" spans="1:2" ht="15">
      <c r="A483" s="89"/>
      <c r="B483" s="89"/>
    </row>
    <row r="484" spans="1:2" ht="15">
      <c r="A484" s="89"/>
      <c r="B484" s="89"/>
    </row>
    <row r="485" spans="1:2" ht="15">
      <c r="A485" s="89"/>
      <c r="B485" s="89"/>
    </row>
    <row r="486" spans="1:2" ht="15">
      <c r="A486" s="89"/>
      <c r="B486" s="89"/>
    </row>
    <row r="487" spans="1:2" ht="15">
      <c r="A487" s="89"/>
      <c r="B487" s="89"/>
    </row>
    <row r="488" spans="1:2" ht="15">
      <c r="A488" s="89"/>
      <c r="B488" s="89"/>
    </row>
    <row r="489" spans="1:2" ht="15">
      <c r="A489" s="89"/>
      <c r="B489" s="89"/>
    </row>
    <row r="490" spans="1:2" ht="15">
      <c r="A490" s="89"/>
      <c r="B490" s="89"/>
    </row>
    <row r="491" spans="1:2" ht="15">
      <c r="A491" s="89"/>
      <c r="B491" s="89"/>
    </row>
    <row r="492" spans="1:2" ht="15">
      <c r="A492" s="89"/>
      <c r="B492" s="89"/>
    </row>
    <row r="493" spans="1:2" ht="15">
      <c r="A493" s="89"/>
      <c r="B493" s="89"/>
    </row>
    <row r="494" spans="1:2" ht="15">
      <c r="A494" s="89"/>
      <c r="B494" s="89"/>
    </row>
    <row r="495" spans="1:2" ht="15">
      <c r="A495" s="89"/>
      <c r="B495" s="89"/>
    </row>
    <row r="496" spans="1:2" ht="15">
      <c r="A496" s="89"/>
      <c r="B496" s="89"/>
    </row>
    <row r="497" spans="1:2" ht="15">
      <c r="A497" s="89"/>
      <c r="B497" s="89"/>
    </row>
    <row r="498" spans="1:2" ht="15">
      <c r="A498" s="89"/>
      <c r="B498" s="89"/>
    </row>
    <row r="499" spans="1:2" ht="15">
      <c r="A499" s="89"/>
      <c r="B499" s="89"/>
    </row>
    <row r="500" spans="1:2" ht="15">
      <c r="A500" s="89"/>
      <c r="B500" s="89"/>
    </row>
    <row r="501" spans="1:2" ht="15">
      <c r="A501" s="89"/>
      <c r="B501" s="89"/>
    </row>
    <row r="502" spans="1:2" ht="15">
      <c r="A502" s="89"/>
      <c r="B502" s="89"/>
    </row>
    <row r="503" spans="1:2" ht="15">
      <c r="A503" s="89"/>
      <c r="B503" s="89"/>
    </row>
    <row r="504" spans="1:2" ht="15">
      <c r="A504" s="89"/>
      <c r="B504" s="89"/>
    </row>
    <row r="505" spans="1:2" ht="15">
      <c r="A505" s="89"/>
      <c r="B505" s="89"/>
    </row>
    <row r="506" spans="1:2" ht="15">
      <c r="A506" s="89"/>
      <c r="B506" s="89"/>
    </row>
    <row r="507" spans="1:2" ht="15">
      <c r="A507" s="89"/>
      <c r="B507" s="89"/>
    </row>
    <row r="508" spans="1:2" ht="15">
      <c r="A508" s="89"/>
      <c r="B508" s="89"/>
    </row>
    <row r="509" spans="1:2" ht="15">
      <c r="A509" s="89"/>
      <c r="B509" s="89"/>
    </row>
    <row r="510" spans="1:2" ht="15">
      <c r="A510" s="89"/>
      <c r="B510" s="89"/>
    </row>
    <row r="511" spans="1:2" ht="15">
      <c r="A511" s="89"/>
      <c r="B511" s="89"/>
    </row>
    <row r="512" spans="1:2" ht="15">
      <c r="A512" s="89"/>
      <c r="B512" s="89"/>
    </row>
    <row r="513" spans="1:2" ht="15">
      <c r="A513" s="89"/>
      <c r="B513" s="89"/>
    </row>
    <row r="514" spans="1:2" ht="15">
      <c r="A514" s="89"/>
      <c r="B514" s="89"/>
    </row>
    <row r="515" spans="1:2" ht="15">
      <c r="A515" s="89"/>
      <c r="B515" s="89"/>
    </row>
    <row r="516" spans="1:2" ht="15">
      <c r="A516" s="89"/>
      <c r="B516" s="89"/>
    </row>
    <row r="517" spans="1:2" ht="15">
      <c r="A517" s="89"/>
      <c r="B517" s="89"/>
    </row>
    <row r="518" spans="1:2" ht="15">
      <c r="A518" s="89"/>
      <c r="B518" s="89"/>
    </row>
    <row r="519" spans="1:2" ht="15">
      <c r="A519" s="89"/>
      <c r="B519" s="89"/>
    </row>
    <row r="520" spans="1:2" ht="15">
      <c r="A520" s="89"/>
      <c r="B520" s="89"/>
    </row>
    <row r="521" spans="1:2" ht="15">
      <c r="A521" s="89"/>
      <c r="B521" s="89"/>
    </row>
    <row r="522" spans="1:2" ht="15">
      <c r="A522" s="89"/>
      <c r="B522" s="89"/>
    </row>
    <row r="523" spans="1:2" ht="15">
      <c r="A523" s="89"/>
      <c r="B523" s="89"/>
    </row>
    <row r="524" spans="1:2" ht="15">
      <c r="A524" s="89"/>
      <c r="B524" s="89"/>
    </row>
    <row r="525" spans="1:2" ht="15">
      <c r="A525" s="89"/>
      <c r="B525" s="89"/>
    </row>
    <row r="526" spans="1:2" ht="15">
      <c r="A526" s="89"/>
      <c r="B526" s="89"/>
    </row>
    <row r="527" spans="1:2" ht="15">
      <c r="A527" s="89"/>
      <c r="B527" s="89"/>
    </row>
    <row r="528" spans="1:2" ht="15">
      <c r="A528" s="89"/>
      <c r="B528" s="89"/>
    </row>
    <row r="529" spans="1:2" ht="15">
      <c r="A529" s="89"/>
      <c r="B529" s="89"/>
    </row>
    <row r="530" spans="1:2" ht="15">
      <c r="A530" s="89"/>
      <c r="B530" s="89"/>
    </row>
    <row r="531" spans="1:2" ht="15">
      <c r="A531" s="89"/>
      <c r="B531" s="89"/>
    </row>
    <row r="532" spans="1:2" ht="15">
      <c r="A532" s="89"/>
      <c r="B532" s="89"/>
    </row>
    <row r="533" spans="1:2" ht="15">
      <c r="A533" s="89"/>
      <c r="B533" s="89"/>
    </row>
    <row r="534" spans="1:2" ht="15">
      <c r="A534" s="89"/>
      <c r="B534" s="89"/>
    </row>
    <row r="535" spans="1:2" ht="15">
      <c r="A535" s="89"/>
      <c r="B535" s="89"/>
    </row>
    <row r="536" spans="1:2" ht="15">
      <c r="A536" s="89"/>
      <c r="B536" s="89"/>
    </row>
    <row r="537" spans="1:2" ht="15">
      <c r="A537" s="89"/>
      <c r="B537" s="89"/>
    </row>
    <row r="538" spans="1:2" ht="15">
      <c r="A538" s="89"/>
      <c r="B538" s="89"/>
    </row>
    <row r="539" spans="1:2" ht="15">
      <c r="A539" s="89"/>
      <c r="B539" s="89"/>
    </row>
    <row r="540" spans="1:2" ht="15">
      <c r="A540" s="89"/>
      <c r="B540" s="89"/>
    </row>
    <row r="541" spans="1:2" ht="15">
      <c r="A541" s="89"/>
      <c r="B541" s="89"/>
    </row>
    <row r="542" spans="1:2" ht="15">
      <c r="A542" s="89"/>
      <c r="B542" s="89"/>
    </row>
    <row r="543" spans="1:2" ht="15">
      <c r="A543" s="89"/>
      <c r="B543" s="89"/>
    </row>
    <row r="544" spans="1:2" ht="15">
      <c r="A544" s="89"/>
      <c r="B544" s="89"/>
    </row>
    <row r="545" spans="1:2" ht="15">
      <c r="A545" s="89"/>
      <c r="B545" s="89"/>
    </row>
    <row r="546" spans="1:2" ht="15">
      <c r="A546" s="89"/>
      <c r="B546" s="89"/>
    </row>
    <row r="547" spans="1:2" ht="15">
      <c r="A547" s="89"/>
      <c r="B547" s="89"/>
    </row>
    <row r="548" spans="1:2" ht="15">
      <c r="A548" s="89"/>
      <c r="B548" s="89"/>
    </row>
    <row r="549" spans="1:2" ht="15">
      <c r="A549" s="89"/>
      <c r="B549" s="89"/>
    </row>
    <row r="550" spans="1:2" ht="15">
      <c r="A550" s="89"/>
      <c r="B550" s="89"/>
    </row>
    <row r="551" spans="1:2" ht="15">
      <c r="A551" s="89"/>
      <c r="B551" s="89"/>
    </row>
    <row r="552" spans="1:2" ht="15">
      <c r="A552" s="89"/>
      <c r="B552" s="89"/>
    </row>
    <row r="553" spans="1:2" ht="15">
      <c r="A553" s="89"/>
      <c r="B553" s="89"/>
    </row>
    <row r="554" spans="1:2" ht="15">
      <c r="A554" s="89"/>
      <c r="B554" s="89"/>
    </row>
    <row r="555" spans="1:2" ht="15">
      <c r="A555" s="89"/>
      <c r="B555" s="89"/>
    </row>
    <row r="556" spans="1:2" ht="15">
      <c r="A556" s="89"/>
      <c r="B556" s="89"/>
    </row>
    <row r="557" spans="1:2" ht="15">
      <c r="A557" s="89"/>
      <c r="B557" s="89"/>
    </row>
    <row r="558" spans="1:2" ht="15">
      <c r="A558" s="89"/>
      <c r="B558" s="89"/>
    </row>
    <row r="559" spans="1:2" ht="15">
      <c r="A559" s="89"/>
      <c r="B559" s="89"/>
    </row>
    <row r="560" spans="1:2" ht="15">
      <c r="A560" s="89"/>
      <c r="B560" s="89"/>
    </row>
    <row r="561" spans="1:2" ht="15">
      <c r="A561" s="89"/>
      <c r="B561" s="89"/>
    </row>
    <row r="562" spans="1:2" ht="15">
      <c r="A562" s="89"/>
      <c r="B562" s="89"/>
    </row>
    <row r="563" spans="1:2" ht="15">
      <c r="A563" s="89"/>
      <c r="B563" s="89"/>
    </row>
    <row r="564" spans="1:2" ht="15">
      <c r="A564" s="89"/>
      <c r="B564" s="89"/>
    </row>
    <row r="565" spans="1:2" ht="15">
      <c r="A565" s="89"/>
      <c r="B565" s="89"/>
    </row>
    <row r="566" spans="1:2" ht="15">
      <c r="A566" s="89"/>
      <c r="B566" s="89"/>
    </row>
    <row r="567" spans="1:2" ht="15">
      <c r="A567" s="89"/>
      <c r="B567" s="89"/>
    </row>
    <row r="568" spans="1:2" ht="15">
      <c r="A568" s="89"/>
      <c r="B568" s="89"/>
    </row>
    <row r="569" spans="1:2" ht="15">
      <c r="A569" s="89"/>
      <c r="B569" s="89"/>
    </row>
    <row r="570" spans="1:2" ht="15">
      <c r="A570" s="89"/>
      <c r="B570" s="89"/>
    </row>
    <row r="571" spans="1:2" ht="15">
      <c r="A571" s="89"/>
      <c r="B571" s="89"/>
    </row>
    <row r="572" spans="1:2" ht="15">
      <c r="A572" s="89"/>
      <c r="B572" s="89"/>
    </row>
    <row r="573" spans="1:2" ht="15">
      <c r="A573" s="89"/>
      <c r="B573" s="89"/>
    </row>
    <row r="574" spans="1:2" ht="15">
      <c r="A574" s="89"/>
      <c r="B574" s="89"/>
    </row>
    <row r="575" spans="1:2" ht="15">
      <c r="A575" s="89"/>
      <c r="B575" s="89"/>
    </row>
    <row r="576" spans="1:2" ht="15">
      <c r="A576" s="89"/>
      <c r="B576" s="89"/>
    </row>
    <row r="577" spans="1:2" ht="15">
      <c r="A577" s="89"/>
      <c r="B577" s="89"/>
    </row>
    <row r="578" spans="1:2" ht="15">
      <c r="A578" s="89"/>
      <c r="B578" s="89"/>
    </row>
    <row r="579" spans="1:2" ht="15">
      <c r="A579" s="89"/>
      <c r="B579" s="89"/>
    </row>
    <row r="580" spans="1:2" ht="15">
      <c r="A580" s="89"/>
      <c r="B580" s="89"/>
    </row>
    <row r="581" spans="1:2" ht="15">
      <c r="A581" s="89"/>
      <c r="B581" s="89"/>
    </row>
    <row r="582" spans="1:2" ht="15">
      <c r="A582" s="89"/>
      <c r="B582" s="89"/>
    </row>
    <row r="583" spans="1:2" ht="15">
      <c r="A583" s="89"/>
      <c r="B583" s="89"/>
    </row>
    <row r="584" spans="1:2" ht="15">
      <c r="A584" s="89"/>
      <c r="B584" s="89"/>
    </row>
    <row r="585" spans="1:2" ht="15">
      <c r="A585" s="89"/>
      <c r="B585" s="89"/>
    </row>
    <row r="586" spans="1:2" ht="15">
      <c r="A586" s="89"/>
      <c r="B586" s="89"/>
    </row>
    <row r="587" spans="1:2" ht="15">
      <c r="A587" s="89"/>
      <c r="B587" s="89"/>
    </row>
    <row r="588" spans="1:2" ht="15">
      <c r="A588" s="89"/>
      <c r="B588" s="89"/>
    </row>
    <row r="589" spans="1:2" ht="15">
      <c r="A589" s="89"/>
      <c r="B589" s="89"/>
    </row>
    <row r="590" spans="1:2" ht="15">
      <c r="A590" s="89"/>
      <c r="B590" s="89"/>
    </row>
    <row r="591" spans="1:2" ht="15">
      <c r="A591" s="89"/>
      <c r="B591" s="89"/>
    </row>
    <row r="592" spans="1:2" ht="15">
      <c r="A592" s="89"/>
      <c r="B592" s="89"/>
    </row>
    <row r="593" spans="1:2" ht="15">
      <c r="A593" s="89"/>
      <c r="B593" s="89"/>
    </row>
    <row r="594" spans="1:2" ht="15">
      <c r="A594" s="89"/>
      <c r="B594" s="89"/>
    </row>
    <row r="595" spans="1:2" ht="15">
      <c r="A595" s="89"/>
      <c r="B595" s="89"/>
    </row>
    <row r="596" spans="1:2" ht="15">
      <c r="A596" s="89"/>
      <c r="B596" s="89"/>
    </row>
    <row r="597" spans="1:2" ht="15">
      <c r="A597" s="89"/>
      <c r="B597" s="89"/>
    </row>
    <row r="598" spans="1:2" ht="15">
      <c r="A598" s="89"/>
      <c r="B598" s="89"/>
    </row>
    <row r="599" spans="1:2" ht="15">
      <c r="A599" s="89"/>
      <c r="B599" s="89"/>
    </row>
    <row r="600" spans="1:2" ht="15">
      <c r="A600" s="89"/>
      <c r="B600" s="89"/>
    </row>
    <row r="601" spans="1:2" ht="15">
      <c r="A601" s="89"/>
      <c r="B601" s="89"/>
    </row>
    <row r="602" spans="1:2" ht="15">
      <c r="A602" s="89"/>
      <c r="B602" s="89"/>
    </row>
    <row r="603" spans="1:2" ht="15">
      <c r="A603" s="89"/>
      <c r="B603" s="89"/>
    </row>
    <row r="604" spans="1:2" ht="15">
      <c r="A604" s="89"/>
      <c r="B604" s="89"/>
    </row>
    <row r="605" spans="1:2" ht="15">
      <c r="A605" s="89"/>
      <c r="B605" s="89"/>
    </row>
    <row r="606" spans="1:2" ht="15">
      <c r="A606" s="89"/>
      <c r="B606" s="89"/>
    </row>
    <row r="607" spans="1:2" ht="15">
      <c r="A607" s="89"/>
      <c r="B607" s="89"/>
    </row>
    <row r="608" spans="1:2" ht="15">
      <c r="A608" s="89"/>
      <c r="B608" s="89"/>
    </row>
    <row r="609" spans="1:2" ht="15">
      <c r="A609" s="89"/>
      <c r="B609" s="89"/>
    </row>
  </sheetData>
  <sheetProtection/>
  <mergeCells count="5">
    <mergeCell ref="H40:I40"/>
    <mergeCell ref="H42:I42"/>
    <mergeCell ref="A4:J5"/>
    <mergeCell ref="G7:H8"/>
    <mergeCell ref="I7:J7"/>
  </mergeCells>
  <conditionalFormatting sqref="J14 J11 J29 J20">
    <cfRule type="cellIs" priority="1" dxfId="0" operator="notEqual" stopIfTrue="1">
      <formula>ROUND(F10-E10-H10,2)</formula>
    </cfRule>
  </conditionalFormatting>
  <conditionalFormatting sqref="J17">
    <cfRule type="cellIs" priority="2" dxfId="0" operator="notEqual" stopIfTrue="1">
      <formula>ROUND($F$16-$E$16-$H$16,2)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89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K31"/>
  <sheetViews>
    <sheetView zoomScalePageLayoutView="0" workbookViewId="0" topLeftCell="A1">
      <selection activeCell="D23" sqref="D23"/>
    </sheetView>
  </sheetViews>
  <sheetFormatPr defaultColWidth="9.140625" defaultRowHeight="12.75"/>
  <cols>
    <col min="5" max="5" width="11.28125" style="0" bestFit="1" customWidth="1"/>
    <col min="7" max="7" width="13.8515625" style="0" customWidth="1"/>
    <col min="8" max="8" width="12.140625" style="0" bestFit="1" customWidth="1"/>
    <col min="10" max="10" width="13.7109375" style="0" customWidth="1"/>
    <col min="11" max="11" width="13.8515625" style="0" customWidth="1"/>
  </cols>
  <sheetData>
    <row r="6" spans="3:9" ht="12.75">
      <c r="C6" t="s">
        <v>303</v>
      </c>
      <c r="D6" t="s">
        <v>304</v>
      </c>
      <c r="E6">
        <v>0</v>
      </c>
      <c r="G6" t="s">
        <v>303</v>
      </c>
      <c r="H6" t="s">
        <v>304</v>
      </c>
      <c r="I6">
        <v>0</v>
      </c>
    </row>
    <row r="7" spans="2:11" ht="12.75">
      <c r="B7" t="s">
        <v>305</v>
      </c>
      <c r="C7">
        <v>33</v>
      </c>
      <c r="D7">
        <v>6</v>
      </c>
      <c r="E7">
        <v>3</v>
      </c>
      <c r="F7">
        <f aca="true" t="shared" si="0" ref="F7:F12">D7+C7</f>
        <v>39</v>
      </c>
      <c r="G7" s="95">
        <v>8280139.11</v>
      </c>
      <c r="H7" s="95">
        <v>-1166021.77</v>
      </c>
      <c r="I7" s="95">
        <v>0</v>
      </c>
      <c r="J7" s="95">
        <f>H7+G7</f>
        <v>7114117.34</v>
      </c>
      <c r="K7" s="95"/>
    </row>
    <row r="8" spans="2:11" ht="12.75">
      <c r="B8" t="s">
        <v>305</v>
      </c>
      <c r="C8">
        <v>10</v>
      </c>
      <c r="D8">
        <v>3</v>
      </c>
      <c r="F8">
        <f t="shared" si="0"/>
        <v>13</v>
      </c>
      <c r="G8" s="95">
        <v>974212.82</v>
      </c>
      <c r="H8" s="95">
        <v>-495408.82</v>
      </c>
      <c r="I8" s="95"/>
      <c r="J8" s="95">
        <f aca="true" t="shared" si="1" ref="J8:J15">H8+G8</f>
        <v>478803.99999999994</v>
      </c>
      <c r="K8" s="95"/>
    </row>
    <row r="9" spans="2:11" ht="12.75">
      <c r="B9" t="s">
        <v>305</v>
      </c>
      <c r="C9">
        <v>22</v>
      </c>
      <c r="D9">
        <v>3</v>
      </c>
      <c r="E9">
        <v>3</v>
      </c>
      <c r="F9">
        <f t="shared" si="0"/>
        <v>25</v>
      </c>
      <c r="G9" s="95">
        <v>9063552.59</v>
      </c>
      <c r="H9" s="95">
        <v>-966047.6</v>
      </c>
      <c r="I9" s="95"/>
      <c r="J9" s="95">
        <f t="shared" si="1"/>
        <v>8097504.99</v>
      </c>
      <c r="K9" s="95"/>
    </row>
    <row r="10" spans="2:11" ht="12.75">
      <c r="B10" t="s">
        <v>305</v>
      </c>
      <c r="C10">
        <v>23</v>
      </c>
      <c r="D10">
        <v>1</v>
      </c>
      <c r="F10">
        <f t="shared" si="0"/>
        <v>24</v>
      </c>
      <c r="G10" s="95">
        <v>4576074.15</v>
      </c>
      <c r="H10" s="95">
        <v>-447656.38</v>
      </c>
      <c r="I10" s="95"/>
      <c r="J10" s="95">
        <f t="shared" si="1"/>
        <v>4128417.7700000005</v>
      </c>
      <c r="K10" s="95"/>
    </row>
    <row r="11" spans="2:11" ht="12.75">
      <c r="B11" t="s">
        <v>305</v>
      </c>
      <c r="C11">
        <v>12</v>
      </c>
      <c r="D11">
        <v>1</v>
      </c>
      <c r="F11">
        <f t="shared" si="0"/>
        <v>13</v>
      </c>
      <c r="G11" s="95">
        <v>2994824.21</v>
      </c>
      <c r="H11" s="95">
        <v>-13186.24</v>
      </c>
      <c r="I11" s="95"/>
      <c r="J11" s="95">
        <f t="shared" si="1"/>
        <v>2981637.9699999997</v>
      </c>
      <c r="K11" s="95"/>
    </row>
    <row r="12" spans="2:11" ht="12.75">
      <c r="B12" s="51" t="s">
        <v>306</v>
      </c>
      <c r="C12">
        <v>30</v>
      </c>
      <c r="D12">
        <v>0</v>
      </c>
      <c r="E12">
        <v>2</v>
      </c>
      <c r="F12">
        <f t="shared" si="0"/>
        <v>30</v>
      </c>
      <c r="G12" s="95">
        <v>2449079.69</v>
      </c>
      <c r="H12" s="95"/>
      <c r="I12" s="95"/>
      <c r="J12" s="95">
        <f t="shared" si="1"/>
        <v>2449079.69</v>
      </c>
      <c r="K12" s="95"/>
    </row>
    <row r="13" spans="2:11" ht="12.75">
      <c r="B13" s="51" t="s">
        <v>259</v>
      </c>
      <c r="C13">
        <v>6</v>
      </c>
      <c r="D13">
        <v>1</v>
      </c>
      <c r="F13">
        <f>D13+C13+E13</f>
        <v>7</v>
      </c>
      <c r="G13" s="95">
        <v>1200739.46</v>
      </c>
      <c r="H13" s="95">
        <v>-191016.05</v>
      </c>
      <c r="I13" s="95"/>
      <c r="J13" s="95">
        <f t="shared" si="1"/>
        <v>1009723.4099999999</v>
      </c>
      <c r="K13" s="95"/>
    </row>
    <row r="14" spans="2:11" ht="12.75">
      <c r="B14" s="51" t="s">
        <v>307</v>
      </c>
      <c r="C14">
        <v>5</v>
      </c>
      <c r="F14">
        <f>D14+C14+E14</f>
        <v>5</v>
      </c>
      <c r="G14" s="95">
        <v>1189202.34</v>
      </c>
      <c r="H14" s="95"/>
      <c r="I14" s="95"/>
      <c r="J14" s="95">
        <f t="shared" si="1"/>
        <v>1189202.34</v>
      </c>
      <c r="K14" s="95"/>
    </row>
    <row r="15" spans="2:11" ht="13.5" thickBot="1">
      <c r="B15" s="51" t="s">
        <v>309</v>
      </c>
      <c r="C15">
        <v>2</v>
      </c>
      <c r="F15">
        <f>D15+C15+E15</f>
        <v>2</v>
      </c>
      <c r="G15" s="95">
        <v>2048386.14</v>
      </c>
      <c r="H15" s="95"/>
      <c r="I15" s="95"/>
      <c r="J15" s="95">
        <f t="shared" si="1"/>
        <v>2048386.14</v>
      </c>
      <c r="K15" s="95"/>
    </row>
    <row r="16" spans="3:11" ht="13.5" thickBot="1">
      <c r="C16" s="1072">
        <f>SUM(C7:C15)</f>
        <v>143</v>
      </c>
      <c r="D16" s="1073">
        <f>SUM(D7:D15)</f>
        <v>15</v>
      </c>
      <c r="E16" s="1074">
        <f>SUM(E7:E15)</f>
        <v>8</v>
      </c>
      <c r="F16" s="1065">
        <f>E16+D16+C16</f>
        <v>166</v>
      </c>
      <c r="G16" s="1066">
        <f>SUM(G7:G15)</f>
        <v>32776210.510000005</v>
      </c>
      <c r="H16" s="1066">
        <f>SUM(H7:H15)</f>
        <v>-3279336.86</v>
      </c>
      <c r="I16" s="1066"/>
      <c r="J16" s="1071">
        <f>SUM(J7:J15)</f>
        <v>29496873.650000002</v>
      </c>
      <c r="K16" s="95"/>
    </row>
    <row r="17" spans="1:11" ht="12.75">
      <c r="A17" s="1067" t="s">
        <v>310</v>
      </c>
      <c r="B17" s="1068"/>
      <c r="C17" s="1068">
        <f>C11+C10+C9+C8+C7</f>
        <v>100</v>
      </c>
      <c r="D17" s="1068">
        <f aca="true" t="shared" si="2" ref="D17:J17">D11+D10+D9+D8+D7</f>
        <v>14</v>
      </c>
      <c r="E17" s="1068">
        <f t="shared" si="2"/>
        <v>6</v>
      </c>
      <c r="F17" s="1068">
        <f>E17+D17+C17</f>
        <v>120</v>
      </c>
      <c r="G17" s="1069">
        <f t="shared" si="2"/>
        <v>25888802.88</v>
      </c>
      <c r="H17" s="1069">
        <f t="shared" si="2"/>
        <v>-3088320.81</v>
      </c>
      <c r="I17" s="1069">
        <f t="shared" si="2"/>
        <v>0</v>
      </c>
      <c r="J17" s="1070">
        <f t="shared" si="2"/>
        <v>22800482.07</v>
      </c>
      <c r="K17" s="95"/>
    </row>
    <row r="18" spans="7:11" ht="12.75">
      <c r="G18" s="95"/>
      <c r="H18" s="95"/>
      <c r="I18" s="95"/>
      <c r="J18" s="95"/>
      <c r="K18" s="95"/>
    </row>
    <row r="19" spans="7:11" ht="12.75">
      <c r="G19" s="95"/>
      <c r="H19" s="95"/>
      <c r="I19" s="95"/>
      <c r="J19" s="95"/>
      <c r="K19" s="95"/>
    </row>
    <row r="20" spans="3:11" ht="12.75">
      <c r="C20" t="s">
        <v>303</v>
      </c>
      <c r="D20" t="s">
        <v>304</v>
      </c>
      <c r="E20">
        <v>0</v>
      </c>
      <c r="G20" t="s">
        <v>303</v>
      </c>
      <c r="H20" t="s">
        <v>304</v>
      </c>
      <c r="I20">
        <v>0</v>
      </c>
      <c r="J20" s="95"/>
      <c r="K20" s="95"/>
    </row>
    <row r="21" spans="2:11" ht="12.75">
      <c r="B21" t="s">
        <v>305</v>
      </c>
      <c r="C21">
        <v>33</v>
      </c>
      <c r="D21">
        <v>6</v>
      </c>
      <c r="E21">
        <v>3</v>
      </c>
      <c r="F21">
        <f aca="true" t="shared" si="3" ref="F21:F26">D21+C21</f>
        <v>39</v>
      </c>
      <c r="G21" s="95">
        <v>5405056.11</v>
      </c>
      <c r="H21" s="95">
        <v>-1229392.77</v>
      </c>
      <c r="I21" s="95">
        <v>0</v>
      </c>
      <c r="J21" s="95">
        <f aca="true" t="shared" si="4" ref="J21:J29">H21+G21</f>
        <v>4175663.3400000003</v>
      </c>
      <c r="K21" s="95"/>
    </row>
    <row r="22" spans="2:11" ht="12.75">
      <c r="B22" t="s">
        <v>305</v>
      </c>
      <c r="C22">
        <v>9</v>
      </c>
      <c r="D22">
        <v>4</v>
      </c>
      <c r="F22">
        <f t="shared" si="3"/>
        <v>13</v>
      </c>
      <c r="G22" s="95">
        <v>665254.64</v>
      </c>
      <c r="H22" s="95">
        <v>-587045.04</v>
      </c>
      <c r="I22" s="95"/>
      <c r="J22" s="95">
        <f t="shared" si="4"/>
        <v>78209.59999999998</v>
      </c>
      <c r="K22" s="95"/>
    </row>
    <row r="23" spans="2:11" ht="12.75">
      <c r="B23" t="s">
        <v>305</v>
      </c>
      <c r="C23">
        <v>22</v>
      </c>
      <c r="D23">
        <v>3</v>
      </c>
      <c r="E23">
        <v>3</v>
      </c>
      <c r="F23">
        <f t="shared" si="3"/>
        <v>25</v>
      </c>
      <c r="G23" s="95">
        <v>7946519.59</v>
      </c>
      <c r="H23" s="95">
        <v>-1265759.6</v>
      </c>
      <c r="I23" s="95"/>
      <c r="J23" s="95">
        <f t="shared" si="4"/>
        <v>6680759.99</v>
      </c>
      <c r="K23" s="95"/>
    </row>
    <row r="24" spans="2:11" ht="12.75">
      <c r="B24" t="s">
        <v>305</v>
      </c>
      <c r="C24">
        <v>23</v>
      </c>
      <c r="D24">
        <v>1</v>
      </c>
      <c r="F24">
        <f t="shared" si="3"/>
        <v>24</v>
      </c>
      <c r="G24" s="95">
        <v>3444745.75</v>
      </c>
      <c r="H24" s="95">
        <v>-447656.38</v>
      </c>
      <c r="I24" s="95"/>
      <c r="J24" s="95">
        <f t="shared" si="4"/>
        <v>2997089.37</v>
      </c>
      <c r="K24" s="95"/>
    </row>
    <row r="25" spans="2:11" ht="12.75">
      <c r="B25" t="s">
        <v>305</v>
      </c>
      <c r="C25">
        <v>12</v>
      </c>
      <c r="D25">
        <v>1</v>
      </c>
      <c r="F25">
        <f t="shared" si="3"/>
        <v>13</v>
      </c>
      <c r="G25" s="95">
        <v>2721636.21</v>
      </c>
      <c r="H25" s="95">
        <v>-13186.24</v>
      </c>
      <c r="I25" s="95"/>
      <c r="J25" s="95">
        <f t="shared" si="4"/>
        <v>2708449.9699999997</v>
      </c>
      <c r="K25" s="95"/>
    </row>
    <row r="26" spans="2:11" ht="12.75">
      <c r="B26" s="51" t="s">
        <v>306</v>
      </c>
      <c r="C26">
        <v>30</v>
      </c>
      <c r="D26">
        <v>0</v>
      </c>
      <c r="E26">
        <v>2</v>
      </c>
      <c r="F26">
        <f t="shared" si="3"/>
        <v>30</v>
      </c>
      <c r="G26" s="95">
        <v>1674392.81</v>
      </c>
      <c r="H26" s="95"/>
      <c r="I26" s="95"/>
      <c r="J26" s="95">
        <f t="shared" si="4"/>
        <v>1674392.81</v>
      </c>
      <c r="K26" s="95"/>
    </row>
    <row r="27" spans="2:11" ht="12.75">
      <c r="B27" s="51" t="s">
        <v>259</v>
      </c>
      <c r="C27">
        <v>6</v>
      </c>
      <c r="D27">
        <v>1</v>
      </c>
      <c r="F27">
        <f>D27+C27+E27</f>
        <v>7</v>
      </c>
      <c r="G27" s="95">
        <v>1082528.87</v>
      </c>
      <c r="H27" s="95">
        <v>-191016.05</v>
      </c>
      <c r="I27" s="95"/>
      <c r="J27" s="95">
        <f t="shared" si="4"/>
        <v>891512.8200000001</v>
      </c>
      <c r="K27" s="95"/>
    </row>
    <row r="28" spans="2:11" ht="12.75">
      <c r="B28" s="51" t="s">
        <v>308</v>
      </c>
      <c r="C28">
        <v>4</v>
      </c>
      <c r="D28">
        <v>1</v>
      </c>
      <c r="F28">
        <f>D28+C28+E28</f>
        <v>5</v>
      </c>
      <c r="G28" s="95">
        <v>1152737.54</v>
      </c>
      <c r="H28" s="95">
        <v>-12481.2</v>
      </c>
      <c r="I28" s="95"/>
      <c r="J28" s="95">
        <f t="shared" si="4"/>
        <v>1140256.34</v>
      </c>
      <c r="K28" s="95"/>
    </row>
    <row r="29" spans="2:11" ht="13.5" thickBot="1">
      <c r="B29" s="51" t="s">
        <v>309</v>
      </c>
      <c r="C29">
        <v>2</v>
      </c>
      <c r="F29">
        <f>D29+C29+E29</f>
        <v>2</v>
      </c>
      <c r="G29" s="95">
        <v>2048386.14</v>
      </c>
      <c r="H29" s="95"/>
      <c r="I29" s="95"/>
      <c r="J29" s="95">
        <f t="shared" si="4"/>
        <v>2048386.14</v>
      </c>
      <c r="K29" s="95"/>
    </row>
    <row r="30" spans="3:11" ht="13.5" thickBot="1">
      <c r="C30" s="1065">
        <f>SUM(C21:C29)</f>
        <v>141</v>
      </c>
      <c r="D30" s="1065">
        <f>SUM(D21:D29)</f>
        <v>17</v>
      </c>
      <c r="E30" s="1065">
        <f>SUM(E21:E29)</f>
        <v>8</v>
      </c>
      <c r="F30" s="1065">
        <f>E30+D30+C30</f>
        <v>166</v>
      </c>
      <c r="G30" s="1066">
        <f>SUM(G21:G29)</f>
        <v>26141257.66</v>
      </c>
      <c r="H30" s="1066">
        <f>SUM(H21:H29)</f>
        <v>-3746537.2800000003</v>
      </c>
      <c r="I30" s="1066"/>
      <c r="J30" s="1071">
        <f>SUM(J21:J29)</f>
        <v>22394720.38</v>
      </c>
      <c r="K30" s="95"/>
    </row>
    <row r="31" spans="1:11" ht="12.75">
      <c r="A31" s="1067" t="s">
        <v>310</v>
      </c>
      <c r="B31" s="1068"/>
      <c r="C31" s="1068">
        <f>C25+C24+C23+C22+C21</f>
        <v>99</v>
      </c>
      <c r="D31" s="1068">
        <f>D25+D24+D23+D22+D21</f>
        <v>15</v>
      </c>
      <c r="E31" s="1068">
        <f>E25+E24+E23+E22+E21</f>
        <v>6</v>
      </c>
      <c r="F31" s="1068">
        <f>E31+D31+C31</f>
        <v>120</v>
      </c>
      <c r="G31" s="1069">
        <f>G25+G24+G23+G22+G21</f>
        <v>20183212.3</v>
      </c>
      <c r="H31" s="1069">
        <f>H25+H24+H23+H22+H21</f>
        <v>-3543040.0300000003</v>
      </c>
      <c r="I31" s="1069">
        <f>I25+I24+I23+I22+I21</f>
        <v>0</v>
      </c>
      <c r="J31" s="1069">
        <f>J25+J24+J23+J22+J21</f>
        <v>16640172.27</v>
      </c>
      <c r="K31" s="95">
        <f>20183212.3-3543040.03</f>
        <v>16640172.270000001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Dostalová Ing. Bc.</dc:creator>
  <cp:keywords/>
  <dc:description/>
  <cp:lastModifiedBy>Stiebnerová Monika</cp:lastModifiedBy>
  <cp:lastPrinted>2014-06-02T12:09:44Z</cp:lastPrinted>
  <dcterms:created xsi:type="dcterms:W3CDTF">2007-05-03T11:28:07Z</dcterms:created>
  <dcterms:modified xsi:type="dcterms:W3CDTF">2014-06-02T12:09:56Z</dcterms:modified>
  <cp:category/>
  <cp:version/>
  <cp:contentType/>
  <cp:contentStatus/>
</cp:coreProperties>
</file>