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90" windowWidth="19320" windowHeight="11535"/>
  </bookViews>
  <sheets>
    <sheet name="celkem" sheetId="20" r:id="rId1"/>
    <sheet name="01" sheetId="1" r:id="rId2"/>
    <sheet name="02" sheetId="2" r:id="rId3"/>
    <sheet name="03" sheetId="3" r:id="rId4"/>
    <sheet name="04" sheetId="5" r:id="rId5"/>
    <sheet name="05" sheetId="6" r:id="rId6"/>
    <sheet name="06" sheetId="7" r:id="rId7"/>
    <sheet name="07" sheetId="15" r:id="rId8"/>
    <sheet name="08" sheetId="18" r:id="rId9"/>
    <sheet name="09" sheetId="16" r:id="rId10"/>
    <sheet name="10" sheetId="19" r:id="rId11"/>
    <sheet name="11" sheetId="17" r:id="rId12"/>
    <sheet name="12" sheetId="14" r:id="rId13"/>
    <sheet name="13" sheetId="13" r:id="rId14"/>
    <sheet name="14" sheetId="12" r:id="rId15"/>
    <sheet name="15" sheetId="11" r:id="rId16"/>
    <sheet name="16" sheetId="9" r:id="rId17"/>
    <sheet name="17" sheetId="8" r:id="rId18"/>
    <sheet name="18" sheetId="21" r:id="rId19"/>
    <sheet name="List1" sheetId="23" r:id="rId20"/>
  </sheets>
  <externalReferences>
    <externalReference r:id="rId21"/>
  </externalReferences>
  <definedNames>
    <definedName name="_xlnm.Print_Area" localSheetId="1">'01'!$A$1:$G$161</definedName>
    <definedName name="_xlnm.Print_Area" localSheetId="2">'02'!$A$1:$G$226</definedName>
    <definedName name="_xlnm.Print_Area" localSheetId="3">'03'!$A$1:$G$213</definedName>
    <definedName name="_xlnm.Print_Area" localSheetId="4">'04'!$A$1:$G$62</definedName>
    <definedName name="_xlnm.Print_Area" localSheetId="5">'05'!$A$1:$G$20</definedName>
    <definedName name="_xlnm.Print_Area" localSheetId="6">'06'!$A$1:$G$61</definedName>
    <definedName name="_xlnm.Print_Area" localSheetId="7">'07'!$A$1:$G$68</definedName>
    <definedName name="_xlnm.Print_Area" localSheetId="8">'08'!$A$1:$G$297</definedName>
    <definedName name="_xlnm.Print_Area" localSheetId="9">'09'!$A$1:$G$196</definedName>
    <definedName name="_xlnm.Print_Area" localSheetId="10">'10'!$A$1:$G$225</definedName>
    <definedName name="_xlnm.Print_Area" localSheetId="11">'11'!$A$1:$G$185</definedName>
    <definedName name="_xlnm.Print_Area" localSheetId="12">'12'!$A$1:$G$131</definedName>
    <definedName name="_xlnm.Print_Area" localSheetId="13">'13'!$A$1:$G$105</definedName>
    <definedName name="_xlnm.Print_Area" localSheetId="14">'14'!$A$1:$G$82</definedName>
    <definedName name="_xlnm.Print_Area" localSheetId="15">'15'!$A$1:$G$17</definedName>
    <definedName name="_xlnm.Print_Area" localSheetId="16">'16'!$A$1:$G$22</definedName>
    <definedName name="_xlnm.Print_Area" localSheetId="17">'17'!$A$1:$G$42</definedName>
    <definedName name="_xlnm.Print_Area" localSheetId="18">'18'!$A$1:$G$96</definedName>
    <definedName name="_xlnm.Print_Area" localSheetId="0">celkem!$A$1:$I$53</definedName>
  </definedNames>
  <calcPr calcId="145621"/>
</workbook>
</file>

<file path=xl/calcChain.xml><?xml version="1.0" encoding="utf-8"?>
<calcChain xmlns="http://schemas.openxmlformats.org/spreadsheetml/2006/main">
  <c r="H48" i="18" l="1"/>
  <c r="H65" i="15" l="1"/>
  <c r="F65" i="15"/>
  <c r="F13" i="15" s="1"/>
  <c r="F62" i="15"/>
  <c r="F172" i="19"/>
  <c r="G51" i="20" l="1"/>
  <c r="F21" i="12" l="1"/>
  <c r="F75" i="12"/>
  <c r="E28" i="20" l="1"/>
  <c r="D28" i="20"/>
  <c r="N9" i="20"/>
  <c r="N40" i="20" l="1"/>
  <c r="N37" i="20"/>
  <c r="N30" i="20"/>
  <c r="M27" i="20"/>
  <c r="N24" i="20"/>
  <c r="D22" i="20"/>
  <c r="M21" i="20" s="1"/>
  <c r="N21" i="20"/>
  <c r="N18" i="20"/>
  <c r="N11" i="20"/>
  <c r="M9" i="20"/>
  <c r="D12" i="20"/>
  <c r="M11" i="20" s="1"/>
  <c r="D31" i="20"/>
  <c r="M30" i="20" s="1"/>
  <c r="D25" i="20"/>
  <c r="M24" i="20" s="1"/>
  <c r="D26" i="20"/>
  <c r="D19" i="20"/>
  <c r="M18" i="20" s="1"/>
  <c r="D38" i="20"/>
  <c r="M37" i="20" s="1"/>
  <c r="D41" i="20"/>
  <c r="E41" i="20"/>
  <c r="F41" i="20"/>
  <c r="P40" i="20"/>
  <c r="P42" i="20" s="1"/>
  <c r="P37" i="20"/>
  <c r="P38" i="20"/>
  <c r="F38" i="20"/>
  <c r="P32" i="20"/>
  <c r="F170" i="19"/>
  <c r="F28" i="20" s="1"/>
  <c r="P28" i="20"/>
  <c r="P24" i="20"/>
  <c r="P21" i="20"/>
  <c r="P23" i="20" s="1"/>
  <c r="P18" i="20"/>
  <c r="P11" i="20"/>
  <c r="P13" i="20" s="1"/>
  <c r="F58" i="15"/>
  <c r="F26" i="18"/>
  <c r="H27" i="18"/>
  <c r="H26" i="18"/>
  <c r="F23" i="12"/>
  <c r="H76" i="12"/>
  <c r="H75" i="12"/>
  <c r="F68" i="17"/>
  <c r="D29" i="2"/>
  <c r="E29" i="2"/>
  <c r="F136" i="2"/>
  <c r="H136" i="2"/>
  <c r="F185" i="2"/>
  <c r="F20" i="2" s="1"/>
  <c r="M40" i="20" l="1"/>
  <c r="P39" i="20"/>
  <c r="F47" i="13"/>
  <c r="F15" i="13" s="1"/>
  <c r="H186" i="19"/>
  <c r="H172" i="19"/>
  <c r="P27" i="20" l="1"/>
  <c r="P29" i="20" s="1"/>
  <c r="N27" i="20" l="1"/>
  <c r="D46" i="20" l="1"/>
  <c r="E47" i="20"/>
  <c r="E46" i="20" s="1"/>
  <c r="K46" i="20" s="1"/>
  <c r="F47" i="20"/>
  <c r="F46" i="20" s="1"/>
  <c r="L46" i="20" s="1"/>
  <c r="D47" i="20"/>
  <c r="E22" i="20"/>
  <c r="E25" i="20"/>
  <c r="E24" i="20" s="1"/>
  <c r="F25" i="20"/>
  <c r="D24" i="20"/>
  <c r="E31" i="20"/>
  <c r="E34" i="20"/>
  <c r="F34" i="20"/>
  <c r="D34" i="20"/>
  <c r="M32" i="20" s="1"/>
  <c r="E35" i="20"/>
  <c r="E51" i="20" s="1"/>
  <c r="F35" i="20"/>
  <c r="F51" i="20" s="1"/>
  <c r="D35" i="20"/>
  <c r="D51" i="20" s="1"/>
  <c r="E19" i="20"/>
  <c r="D50" i="20" l="1"/>
  <c r="F33" i="20"/>
  <c r="L32" i="20" s="1"/>
  <c r="F24" i="20"/>
  <c r="J46" i="20"/>
  <c r="G35" i="20"/>
  <c r="D33" i="20"/>
  <c r="E33" i="20"/>
  <c r="K32" i="20" s="1"/>
  <c r="G33" i="20"/>
  <c r="J32" i="20"/>
  <c r="G41" i="20"/>
  <c r="E12" i="20" l="1"/>
  <c r="E50" i="20" s="1"/>
  <c r="G25" i="20"/>
  <c r="L24" i="20"/>
  <c r="K24" i="20"/>
  <c r="J24" i="20"/>
  <c r="G24" i="20"/>
  <c r="G9" i="20"/>
  <c r="F25" i="15" l="1"/>
  <c r="F18" i="15" l="1"/>
  <c r="G19" i="20" s="1"/>
  <c r="D14" i="15" l="1"/>
  <c r="D18" i="20" s="1"/>
  <c r="J18" i="20" s="1"/>
  <c r="E14" i="15"/>
  <c r="E18" i="20" s="1"/>
  <c r="K18" i="20" s="1"/>
  <c r="F16" i="21"/>
  <c r="E16" i="21"/>
  <c r="D23" i="12"/>
  <c r="D40" i="20" s="1"/>
  <c r="E23" i="12"/>
  <c r="E40" i="20" s="1"/>
  <c r="K40" i="20" s="1"/>
  <c r="F40" i="20"/>
  <c r="L40" i="20" s="1"/>
  <c r="F67" i="13"/>
  <c r="F18" i="13" s="1"/>
  <c r="F101" i="13"/>
  <c r="F20" i="13" s="1"/>
  <c r="E17" i="14"/>
  <c r="F17" i="14"/>
  <c r="D17" i="14"/>
  <c r="H76" i="14"/>
  <c r="H68" i="14"/>
  <c r="G40" i="20" l="1"/>
  <c r="J40" i="20"/>
  <c r="D14" i="17"/>
  <c r="D30" i="20" s="1"/>
  <c r="J30" i="20" s="1"/>
  <c r="E14" i="17"/>
  <c r="E30" i="20" s="1"/>
  <c r="K30" i="20" s="1"/>
  <c r="F9" i="17"/>
  <c r="F14" i="19"/>
  <c r="F163" i="19"/>
  <c r="F162" i="19" s="1"/>
  <c r="F13" i="19" s="1"/>
  <c r="H124" i="19"/>
  <c r="F105" i="19"/>
  <c r="F10" i="19" s="1"/>
  <c r="D17" i="19"/>
  <c r="D27" i="20" s="1"/>
  <c r="E17" i="19"/>
  <c r="E27" i="20" s="1"/>
  <c r="F20" i="16"/>
  <c r="F19" i="16"/>
  <c r="F18" i="16"/>
  <c r="F16" i="16"/>
  <c r="F14" i="16"/>
  <c r="D27" i="16"/>
  <c r="E27" i="16"/>
  <c r="H126" i="18"/>
  <c r="H101" i="18"/>
  <c r="D21" i="18"/>
  <c r="D21" i="20" s="1"/>
  <c r="E21" i="18"/>
  <c r="E21" i="20" s="1"/>
  <c r="K21" i="20" s="1"/>
  <c r="F211" i="18"/>
  <c r="F17" i="18" s="1"/>
  <c r="J21" i="20" l="1"/>
  <c r="K27" i="20"/>
  <c r="J27" i="20"/>
  <c r="D11" i="20"/>
  <c r="J11" i="20" s="1"/>
  <c r="E11" i="20"/>
  <c r="K11" i="20" s="1"/>
  <c r="F149" i="1"/>
  <c r="F103" i="14" l="1"/>
  <c r="F21" i="14" s="1"/>
  <c r="H86" i="14"/>
  <c r="H38" i="19"/>
  <c r="F38" i="19" s="1"/>
  <c r="F150" i="16"/>
  <c r="F23" i="16" s="1"/>
  <c r="G17" i="14" l="1"/>
  <c r="F150" i="2"/>
  <c r="F19" i="2" s="1"/>
  <c r="H43" i="2"/>
  <c r="F43" i="2" s="1"/>
  <c r="F13" i="1"/>
  <c r="F12" i="1"/>
  <c r="F40" i="21"/>
  <c r="F55" i="5" l="1"/>
  <c r="F12" i="5" s="1"/>
  <c r="F20" i="18" l="1"/>
  <c r="H264" i="18"/>
  <c r="H142" i="18"/>
  <c r="F24" i="15" l="1"/>
  <c r="F10" i="15" s="1"/>
  <c r="E45" i="20"/>
  <c r="F14" i="15" l="1"/>
  <c r="F18" i="20" s="1"/>
  <c r="G12" i="15"/>
  <c r="G18" i="20" l="1"/>
  <c r="L18" i="20"/>
  <c r="F24" i="8"/>
  <c r="G10" i="8"/>
  <c r="G11" i="8"/>
  <c r="G9" i="8"/>
  <c r="H221" i="2"/>
  <c r="H92" i="21"/>
  <c r="F92" i="21"/>
  <c r="F80" i="21"/>
  <c r="H80" i="21"/>
  <c r="F32" i="21"/>
  <c r="H25" i="21"/>
  <c r="F25" i="21"/>
  <c r="F10" i="21" s="1"/>
  <c r="H21" i="21"/>
  <c r="F21" i="21"/>
  <c r="G12" i="21"/>
  <c r="G13" i="21"/>
  <c r="G14" i="21"/>
  <c r="G15" i="21"/>
  <c r="G9" i="21"/>
  <c r="F37" i="1"/>
  <c r="F10" i="1" s="1"/>
  <c r="F15" i="1" s="1"/>
  <c r="F8" i="20" s="1"/>
  <c r="F18" i="1"/>
  <c r="F9" i="1" s="1"/>
  <c r="H75" i="21"/>
  <c r="H40" i="21"/>
  <c r="H32" i="21"/>
  <c r="D16" i="21"/>
  <c r="D45" i="20" s="1"/>
  <c r="L8" i="20" l="1"/>
  <c r="G10" i="21"/>
  <c r="F45" i="20"/>
  <c r="G16" i="21"/>
  <c r="F118" i="2" l="1"/>
  <c r="F100" i="2"/>
  <c r="F9" i="2" s="1"/>
  <c r="F32" i="2"/>
  <c r="F8" i="2" s="1"/>
  <c r="D14" i="3"/>
  <c r="F211" i="3"/>
  <c r="H212" i="3"/>
  <c r="F195" i="3"/>
  <c r="H166" i="3"/>
  <c r="F166" i="3" s="1"/>
  <c r="H139" i="3"/>
  <c r="F12" i="20" l="1"/>
  <c r="G12" i="20" s="1"/>
  <c r="F29" i="2"/>
  <c r="F48" i="3"/>
  <c r="F10" i="3" s="1"/>
  <c r="H48" i="3"/>
  <c r="H118" i="3"/>
  <c r="H106" i="3"/>
  <c r="H84" i="3"/>
  <c r="H61" i="3"/>
  <c r="F18" i="3"/>
  <c r="F9" i="3" s="1"/>
  <c r="F17" i="5"/>
  <c r="F9" i="5" s="1"/>
  <c r="F14" i="6"/>
  <c r="H33" i="7"/>
  <c r="F33" i="7" s="1"/>
  <c r="F14" i="7" s="1"/>
  <c r="F9" i="7" s="1"/>
  <c r="H21" i="7"/>
  <c r="F264" i="18"/>
  <c r="F263" i="18" s="1"/>
  <c r="F19" i="18" s="1"/>
  <c r="F250" i="18"/>
  <c r="F18" i="18" s="1"/>
  <c r="F11" i="20" l="1"/>
  <c r="L11" i="20" s="1"/>
  <c r="F142" i="18"/>
  <c r="F126" i="18"/>
  <c r="G11" i="20" l="1"/>
  <c r="F120" i="18"/>
  <c r="F16" i="18" s="1"/>
  <c r="F101" i="18"/>
  <c r="F100" i="18" s="1"/>
  <c r="F15" i="18" s="1"/>
  <c r="H82" i="18"/>
  <c r="F48" i="18"/>
  <c r="F47" i="18" s="1"/>
  <c r="F13" i="18" s="1"/>
  <c r="F36" i="18"/>
  <c r="F30" i="18"/>
  <c r="F22" i="20" s="1"/>
  <c r="G22" i="20" l="1"/>
  <c r="F82" i="18"/>
  <c r="F81" i="18" s="1"/>
  <c r="F14" i="18" s="1"/>
  <c r="F21" i="18" s="1"/>
  <c r="F21" i="20" s="1"/>
  <c r="L21" i="20" l="1"/>
  <c r="G21" i="20"/>
  <c r="F60" i="16"/>
  <c r="F13" i="16" s="1"/>
  <c r="F45" i="16"/>
  <c r="F11" i="16" s="1"/>
  <c r="F31" i="16"/>
  <c r="F27" i="16" l="1"/>
  <c r="F195" i="19"/>
  <c r="F155" i="19"/>
  <c r="F12" i="19" s="1"/>
  <c r="F123" i="19"/>
  <c r="F11" i="19" s="1"/>
  <c r="H87" i="19"/>
  <c r="F21" i="19"/>
  <c r="F9" i="19" s="1"/>
  <c r="F17" i="19" s="1"/>
  <c r="F27" i="20" l="1"/>
  <c r="G28" i="20"/>
  <c r="F164" i="17"/>
  <c r="F101" i="17"/>
  <c r="F12" i="17" s="1"/>
  <c r="H102" i="17"/>
  <c r="F11" i="17"/>
  <c r="F31" i="20" s="1"/>
  <c r="F50" i="20" s="1"/>
  <c r="G50" i="20" s="1"/>
  <c r="F30" i="17"/>
  <c r="F29" i="17" s="1"/>
  <c r="F10" i="17" s="1"/>
  <c r="F56" i="14"/>
  <c r="E21" i="14"/>
  <c r="F48" i="14"/>
  <c r="F38" i="14"/>
  <c r="E19" i="14"/>
  <c r="F14" i="17" l="1"/>
  <c r="F30" i="20" s="1"/>
  <c r="G31" i="20"/>
  <c r="G27" i="20"/>
  <c r="L27" i="20"/>
  <c r="E22" i="14"/>
  <c r="E23" i="14" s="1"/>
  <c r="H27" i="14"/>
  <c r="F86" i="14"/>
  <c r="F19" i="14" s="1"/>
  <c r="D19" i="14"/>
  <c r="E13" i="13"/>
  <c r="F13" i="13"/>
  <c r="D13" i="13"/>
  <c r="G30" i="20" l="1"/>
  <c r="L30" i="20"/>
  <c r="F21" i="13"/>
  <c r="F36" i="20" s="1"/>
  <c r="D21" i="13"/>
  <c r="E38" i="20"/>
  <c r="E21" i="13"/>
  <c r="E36" i="20" s="1"/>
  <c r="F22" i="14"/>
  <c r="F23" i="14" s="1"/>
  <c r="D22" i="14"/>
  <c r="D23" i="14" s="1"/>
  <c r="F40" i="12"/>
  <c r="F14" i="11"/>
  <c r="F9" i="11" s="1"/>
  <c r="E37" i="20" l="1"/>
  <c r="D37" i="20"/>
  <c r="F37" i="20"/>
  <c r="G38" i="20"/>
  <c r="H170" i="19"/>
  <c r="E26" i="20"/>
  <c r="F26" i="20"/>
  <c r="H48" i="20"/>
  <c r="I44" i="20"/>
  <c r="I43" i="20"/>
  <c r="I42" i="20"/>
  <c r="I39" i="20"/>
  <c r="I36" i="20"/>
  <c r="I32" i="20"/>
  <c r="I29" i="20"/>
  <c r="I26" i="20"/>
  <c r="I23" i="20"/>
  <c r="I20" i="20"/>
  <c r="I17" i="20"/>
  <c r="I16" i="20"/>
  <c r="I15" i="20"/>
  <c r="I14" i="20"/>
  <c r="I10" i="20"/>
  <c r="H214" i="19"/>
  <c r="H195" i="19"/>
  <c r="G16" i="19"/>
  <c r="H162" i="19"/>
  <c r="H155" i="19"/>
  <c r="H123" i="19"/>
  <c r="H105" i="19"/>
  <c r="H21" i="19"/>
  <c r="G11" i="19"/>
  <c r="G12" i="19"/>
  <c r="G13" i="19"/>
  <c r="G14" i="19"/>
  <c r="G15" i="19"/>
  <c r="G10" i="19"/>
  <c r="G9" i="19"/>
  <c r="H103" i="14"/>
  <c r="G37" i="20" l="1"/>
  <c r="L37" i="20"/>
  <c r="J37" i="20"/>
  <c r="K37" i="20"/>
  <c r="G26" i="20"/>
  <c r="I13" i="20"/>
  <c r="I7" i="20"/>
  <c r="I48" i="20" s="1"/>
  <c r="G17" i="19"/>
  <c r="E20" i="20"/>
  <c r="F20" i="20"/>
  <c r="D20" i="20"/>
  <c r="H285" i="18"/>
  <c r="H250" i="18"/>
  <c r="H211" i="18"/>
  <c r="H120" i="18"/>
  <c r="H100" i="18"/>
  <c r="H81" i="18"/>
  <c r="H47" i="18"/>
  <c r="G20" i="20" l="1"/>
  <c r="H36" i="18"/>
  <c r="H30" i="18"/>
  <c r="G11" i="18"/>
  <c r="G13" i="18"/>
  <c r="G14" i="18"/>
  <c r="G15" i="18"/>
  <c r="G16" i="18"/>
  <c r="G17" i="18"/>
  <c r="G18" i="18"/>
  <c r="G19" i="18"/>
  <c r="G20" i="18"/>
  <c r="G12" i="18"/>
  <c r="G9" i="18"/>
  <c r="H56" i="14"/>
  <c r="H48" i="14"/>
  <c r="H38" i="14"/>
  <c r="D32" i="20"/>
  <c r="G21" i="14"/>
  <c r="F32" i="20"/>
  <c r="H164" i="17"/>
  <c r="H101" i="17"/>
  <c r="H18" i="17"/>
  <c r="H68" i="17"/>
  <c r="H29" i="17"/>
  <c r="A206" i="2"/>
  <c r="H100" i="2"/>
  <c r="G32" i="20" l="1"/>
  <c r="G21" i="18"/>
  <c r="G11" i="17"/>
  <c r="G12" i="17"/>
  <c r="F29" i="20" l="1"/>
  <c r="G11" i="16"/>
  <c r="G13" i="16"/>
  <c r="G14" i="16"/>
  <c r="G16" i="16"/>
  <c r="G18" i="16"/>
  <c r="G19" i="16"/>
  <c r="G20" i="16"/>
  <c r="G21" i="16"/>
  <c r="G22" i="16"/>
  <c r="G23" i="16"/>
  <c r="G24" i="16"/>
  <c r="E29" i="20"/>
  <c r="D29" i="20"/>
  <c r="G13" i="17"/>
  <c r="G10" i="17"/>
  <c r="G9" i="17"/>
  <c r="H180" i="16"/>
  <c r="H171" i="16"/>
  <c r="H160" i="16"/>
  <c r="H150" i="16"/>
  <c r="H131" i="16"/>
  <c r="H126" i="16"/>
  <c r="H111" i="16"/>
  <c r="H105" i="16"/>
  <c r="H87" i="16"/>
  <c r="H76" i="16"/>
  <c r="H70" i="16"/>
  <c r="H60" i="16"/>
  <c r="H45" i="16"/>
  <c r="H39" i="16"/>
  <c r="H31" i="16"/>
  <c r="D23" i="20"/>
  <c r="G25" i="16"/>
  <c r="F23" i="20"/>
  <c r="E23" i="20"/>
  <c r="G26" i="16"/>
  <c r="G10" i="16"/>
  <c r="G9" i="16"/>
  <c r="H58" i="15"/>
  <c r="H51" i="15"/>
  <c r="H24" i="15"/>
  <c r="H18" i="15"/>
  <c r="G10" i="15"/>
  <c r="G11" i="15"/>
  <c r="G29" i="20" l="1"/>
  <c r="G23" i="20"/>
  <c r="G14" i="17"/>
  <c r="G27" i="16"/>
  <c r="E17" i="20"/>
  <c r="D17" i="20"/>
  <c r="G17" i="20" s="1"/>
  <c r="G13" i="15"/>
  <c r="G9" i="15"/>
  <c r="E32" i="20"/>
  <c r="G11" i="14"/>
  <c r="G10" i="14"/>
  <c r="G19" i="14"/>
  <c r="G23" i="14" l="1"/>
  <c r="G14" i="15"/>
  <c r="D36" i="20"/>
  <c r="H101" i="13"/>
  <c r="H74" i="13"/>
  <c r="H67" i="13"/>
  <c r="H59" i="13"/>
  <c r="H47" i="13"/>
  <c r="H37" i="13"/>
  <c r="H31" i="13"/>
  <c r="H26" i="13"/>
  <c r="G36" i="20" l="1"/>
  <c r="G15" i="13"/>
  <c r="G17" i="13"/>
  <c r="G18" i="13"/>
  <c r="G19" i="13"/>
  <c r="G20" i="13"/>
  <c r="G12" i="13"/>
  <c r="G11" i="13"/>
  <c r="G10" i="13"/>
  <c r="H80" i="12"/>
  <c r="H64" i="12"/>
  <c r="H58" i="12"/>
  <c r="H45" i="12"/>
  <c r="H52" i="12"/>
  <c r="H40" i="12"/>
  <c r="H36" i="12"/>
  <c r="H28" i="12"/>
  <c r="D39" i="20"/>
  <c r="G13" i="12"/>
  <c r="G15" i="12"/>
  <c r="G17" i="12"/>
  <c r="G19" i="12"/>
  <c r="G20" i="12"/>
  <c r="F39" i="20"/>
  <c r="E39" i="20"/>
  <c r="G22" i="12"/>
  <c r="G12" i="12"/>
  <c r="G10" i="12"/>
  <c r="H14" i="11"/>
  <c r="F10" i="11"/>
  <c r="E10" i="11"/>
  <c r="E42" i="20" s="1"/>
  <c r="D10" i="11"/>
  <c r="D42" i="20" s="1"/>
  <c r="G9" i="11"/>
  <c r="H14" i="9"/>
  <c r="F10" i="9"/>
  <c r="E10" i="9"/>
  <c r="E43" i="20" s="1"/>
  <c r="D10" i="9"/>
  <c r="D43" i="20" s="1"/>
  <c r="G9" i="9"/>
  <c r="H37" i="8"/>
  <c r="H24" i="8"/>
  <c r="H16" i="8"/>
  <c r="E12" i="8"/>
  <c r="E44" i="20" s="1"/>
  <c r="D12" i="8"/>
  <c r="D44" i="20" s="1"/>
  <c r="F12" i="8"/>
  <c r="F44" i="20" s="1"/>
  <c r="F42" i="20" l="1"/>
  <c r="G42" i="20" s="1"/>
  <c r="F43" i="20"/>
  <c r="G43" i="20" s="1"/>
  <c r="G44" i="20"/>
  <c r="G39" i="20"/>
  <c r="G21" i="13"/>
  <c r="G23" i="12"/>
  <c r="G10" i="11"/>
  <c r="G10" i="9"/>
  <c r="G12" i="8"/>
  <c r="H14" i="7"/>
  <c r="F10" i="7" l="1"/>
  <c r="E10" i="7"/>
  <c r="E16" i="20" s="1"/>
  <c r="D10" i="7"/>
  <c r="D16" i="20" s="1"/>
  <c r="G9" i="7"/>
  <c r="H14" i="6"/>
  <c r="F10" i="6"/>
  <c r="E10" i="6"/>
  <c r="E15" i="20" s="1"/>
  <c r="D10" i="6"/>
  <c r="D15" i="20" s="1"/>
  <c r="G9" i="6"/>
  <c r="F16" i="20" l="1"/>
  <c r="F15" i="20"/>
  <c r="G10" i="7"/>
  <c r="G10" i="6"/>
  <c r="G16" i="20" l="1"/>
  <c r="G15" i="20"/>
  <c r="H55" i="5"/>
  <c r="H49" i="5"/>
  <c r="H43" i="5"/>
  <c r="H17" i="5"/>
  <c r="F13" i="5" l="1"/>
  <c r="E13" i="5"/>
  <c r="E14" i="20" s="1"/>
  <c r="D13" i="5"/>
  <c r="D14" i="20" s="1"/>
  <c r="G12" i="5"/>
  <c r="G11" i="5"/>
  <c r="G10" i="5"/>
  <c r="G9" i="5"/>
  <c r="H211" i="3"/>
  <c r="H206" i="3"/>
  <c r="H195" i="3"/>
  <c r="H18" i="3"/>
  <c r="F14" i="20" l="1"/>
  <c r="G13" i="5"/>
  <c r="G14" i="20" l="1"/>
  <c r="F14" i="3"/>
  <c r="E14" i="3"/>
  <c r="E13" i="20" s="1"/>
  <c r="D13" i="20"/>
  <c r="G13" i="3"/>
  <c r="G12" i="3"/>
  <c r="G11" i="3"/>
  <c r="G10" i="3"/>
  <c r="G9" i="3"/>
  <c r="H198" i="2"/>
  <c r="H216" i="2"/>
  <c r="H207" i="2"/>
  <c r="H185" i="2"/>
  <c r="H150" i="2"/>
  <c r="F13" i="20" l="1"/>
  <c r="F49" i="20" s="1"/>
  <c r="F58" i="20" s="1"/>
  <c r="G14" i="3"/>
  <c r="H141" i="2"/>
  <c r="H118" i="2"/>
  <c r="H32" i="2"/>
  <c r="E10" i="20"/>
  <c r="F10" i="20"/>
  <c r="D10" i="20"/>
  <c r="G12" i="2"/>
  <c r="G14" i="2"/>
  <c r="G15" i="2"/>
  <c r="G16" i="2"/>
  <c r="G17" i="2"/>
  <c r="G18" i="2"/>
  <c r="G19" i="2"/>
  <c r="G20" i="2"/>
  <c r="G22" i="2"/>
  <c r="G24" i="2"/>
  <c r="G25" i="2"/>
  <c r="G27" i="2"/>
  <c r="G28" i="2"/>
  <c r="G10" i="2"/>
  <c r="G9" i="2"/>
  <c r="G8" i="2"/>
  <c r="H157" i="1"/>
  <c r="H149" i="1"/>
  <c r="H139" i="1"/>
  <c r="H37" i="1"/>
  <c r="G13" i="20" l="1"/>
  <c r="G10" i="20"/>
  <c r="G29" i="2"/>
  <c r="E15" i="1" l="1"/>
  <c r="D15" i="1"/>
  <c r="G10" i="1"/>
  <c r="G11" i="1"/>
  <c r="G12" i="1"/>
  <c r="G13" i="1"/>
  <c r="G14" i="1"/>
  <c r="G9" i="1"/>
  <c r="F7" i="20"/>
  <c r="F48" i="20" s="1"/>
  <c r="D7" i="20" l="1"/>
  <c r="D48" i="20" s="1"/>
  <c r="D8" i="20"/>
  <c r="E7" i="20"/>
  <c r="E48" i="20" s="1"/>
  <c r="E8" i="20"/>
  <c r="G48" i="20"/>
  <c r="G7" i="20"/>
  <c r="G15" i="1"/>
  <c r="K8" i="20" l="1"/>
  <c r="E49" i="20"/>
  <c r="E58" i="20" s="1"/>
  <c r="J8" i="20"/>
  <c r="G8" i="20"/>
  <c r="D49" i="20"/>
  <c r="D58" i="20" l="1"/>
  <c r="G49" i="20"/>
</calcChain>
</file>

<file path=xl/comments1.xml><?xml version="1.0" encoding="utf-8"?>
<comments xmlns="http://schemas.openxmlformats.org/spreadsheetml/2006/main">
  <authors>
    <author>Dresslerová Veronika</author>
  </authors>
  <commentList>
    <comment ref="F12" authorId="0">
      <text>
        <r>
          <rPr>
            <b/>
            <sz val="8"/>
            <color indexed="81"/>
            <rFont val="Tahoma"/>
            <family val="2"/>
            <charset val="238"/>
          </rPr>
          <t>Dresslerová Veronika:</t>
        </r>
        <r>
          <rPr>
            <sz val="8"/>
            <color indexed="81"/>
            <rFont val="Tahoma"/>
            <family val="2"/>
            <charset val="238"/>
          </rPr>
          <t xml:space="preserve">
původně 8 950</t>
        </r>
      </text>
    </comment>
    <comment ref="F14" authorId="0">
      <text>
        <r>
          <rPr>
            <b/>
            <sz val="8"/>
            <color indexed="81"/>
            <rFont val="Tahoma"/>
            <family val="2"/>
            <charset val="238"/>
          </rPr>
          <t>Dresslerová Veronika:</t>
        </r>
        <r>
          <rPr>
            <sz val="8"/>
            <color indexed="81"/>
            <rFont val="Tahoma"/>
            <family val="2"/>
            <charset val="238"/>
          </rPr>
          <t xml:space="preserve">
původně 128 540</t>
        </r>
      </text>
    </comment>
    <comment ref="F58" authorId="0">
      <text>
        <r>
          <rPr>
            <b/>
            <sz val="8"/>
            <color indexed="81"/>
            <rFont val="Tahoma"/>
            <family val="2"/>
            <charset val="238"/>
          </rPr>
          <t>Dresslerová Veronika:</t>
        </r>
        <r>
          <rPr>
            <sz val="8"/>
            <color indexed="81"/>
            <rFont val="Tahoma"/>
            <family val="2"/>
            <charset val="238"/>
          </rPr>
          <t xml:space="preserve">
původně 8 950</t>
        </r>
      </text>
    </comment>
    <comment ref="F59" authorId="0">
      <text>
        <r>
          <rPr>
            <b/>
            <sz val="8"/>
            <color indexed="81"/>
            <rFont val="Tahoma"/>
            <family val="2"/>
            <charset val="238"/>
          </rPr>
          <t>Dresslerová Veronika:</t>
        </r>
        <r>
          <rPr>
            <sz val="8"/>
            <color indexed="81"/>
            <rFont val="Tahoma"/>
            <family val="2"/>
            <charset val="238"/>
          </rPr>
          <t xml:space="preserve">
původně 2 050</t>
        </r>
      </text>
    </comment>
  </commentList>
</comments>
</file>

<file path=xl/sharedStrings.xml><?xml version="1.0" encoding="utf-8"?>
<sst xmlns="http://schemas.openxmlformats.org/spreadsheetml/2006/main" count="1200" uniqueCount="618">
  <si>
    <t>Zastupitelé</t>
  </si>
  <si>
    <t xml:space="preserve">Správce: </t>
  </si>
  <si>
    <t>§</t>
  </si>
  <si>
    <t>seskupení položek</t>
  </si>
  <si>
    <t>Název seskupení položek</t>
  </si>
  <si>
    <t>%</t>
  </si>
  <si>
    <t>v tis.Kč</t>
  </si>
  <si>
    <t>Výdaje na platy, ostatní platby za provedenou práci a pojistné</t>
  </si>
  <si>
    <t>Neinvestiční nákupy a související výdaje</t>
  </si>
  <si>
    <t>Celkem</t>
  </si>
  <si>
    <t xml:space="preserve">Neinvestiční transfery soukromoprávním subjektům </t>
  </si>
  <si>
    <t xml:space="preserve">Neinvestiční transfery veřejnoprávním subjektům a mezi peněžními fondy téhož subjektu </t>
  </si>
  <si>
    <t>Neinvestiční transfery obyvatelstvu</t>
  </si>
  <si>
    <t>7=6/4</t>
  </si>
  <si>
    <t>Komentář:</t>
  </si>
  <si>
    <t>§ 6113, seskupení pol. 50 - Výdaje na platy, ostatní platby za provedenou práci a pojistné</t>
  </si>
  <si>
    <t>Ostatní platy</t>
  </si>
  <si>
    <t>Knihy, učební pomůcky a tisk</t>
  </si>
  <si>
    <t>Drobný hmotný dlouhodobý majetek</t>
  </si>
  <si>
    <t>Nákup materiálu j.n.</t>
  </si>
  <si>
    <t>Konzultační, poradenské a právní služby</t>
  </si>
  <si>
    <t>Služby školení a vzdělávání</t>
  </si>
  <si>
    <t>Nákup ostatních služeb</t>
  </si>
  <si>
    <t>Opravy a udržování</t>
  </si>
  <si>
    <t>Programové vybavení</t>
  </si>
  <si>
    <t>§ 6113, seskupení pol. 51 - Neinvestiční nákupy a související výdaje</t>
  </si>
  <si>
    <t xml:space="preserve">Prostředky na úhradu kurzových rozdílů při vyúčtování zahraničních pracovních cest členů zastupitelstva.  </t>
  </si>
  <si>
    <t xml:space="preserve">Jedná se o nákup hodnotných dárkových předmětů (v pořizovací ceně nad 3 000,- Kč u jednotlivých případů) typických pro Českou  republiku a Olomoucký kraj (sklo, grafické listy apod.), které budou použity jako dary pro oficiální zahraniční návštěvy Olomouckého  kraje a jako dary pro významné představitele partnerských regionů. </t>
  </si>
  <si>
    <t xml:space="preserve">§ 6113, seskupení pol. 52 - Neinvestiční transfery soukromoprávním subjektům </t>
  </si>
  <si>
    <t xml:space="preserve">§ 6113, seskupení pol. 53 - Neinvestiční transfery veřejnoprávním subjektům a mezi peněžními fondy téhož subjektu </t>
  </si>
  <si>
    <t>§ 6113, seskupení pol. 54 - Neinvestiční transfery obyvatelstvu</t>
  </si>
  <si>
    <t xml:space="preserve">V souvislosti s platnou legislativou navrhujeme rozpočtovat i tuto položku.  </t>
  </si>
  <si>
    <t xml:space="preserve">§ 6330, seskupení pol. 53 - Neinvestiční transfery veřejnoprávním subjektům a mezi peněžními fondy téhož subjektu </t>
  </si>
  <si>
    <t>Ing. Luděk Niče</t>
  </si>
  <si>
    <t>vedoucí kanceláře hejtmana</t>
  </si>
  <si>
    <t>ORJ - 01</t>
  </si>
  <si>
    <t>Ostatní osobní výdaje</t>
  </si>
  <si>
    <t>Odměny členů zastupitelstva obcí a krajů</t>
  </si>
  <si>
    <t>Povinné pojistné na sociální zabezpečení a příspěvek na státní politiku zaměstnanosti</t>
  </si>
  <si>
    <t>Ostatní povinné pojistné placené zaměstnavatelem</t>
  </si>
  <si>
    <t>Kursové rozdíly ve výdajích</t>
  </si>
  <si>
    <t>Studená voda</t>
  </si>
  <si>
    <t>Teplo</t>
  </si>
  <si>
    <t>Elektrická energie</t>
  </si>
  <si>
    <t>Pohonné hmoty a maziva</t>
  </si>
  <si>
    <t>Služby pošt</t>
  </si>
  <si>
    <t>Služby telekomunikací a radiokomunikací</t>
  </si>
  <si>
    <t>Služby peněžních ústavů</t>
  </si>
  <si>
    <t xml:space="preserve">Nájemné </t>
  </si>
  <si>
    <t>Cestovné (tuzemské i zahraniční)</t>
  </si>
  <si>
    <t>Pohoštění</t>
  </si>
  <si>
    <t>Účastnické poplatky na konference</t>
  </si>
  <si>
    <t>Ostatní poskytované zálohy a jistiny</t>
  </si>
  <si>
    <t>Věcné dary</t>
  </si>
  <si>
    <t>Ostatní neinvestiční transfery neziskovým a podobným organizacím</t>
  </si>
  <si>
    <t>Nákup kolků</t>
  </si>
  <si>
    <t>Platby daní a poplatků státnímu rozpočtu</t>
  </si>
  <si>
    <t>Náhrady mezd v době nemoci</t>
  </si>
  <si>
    <t>Dary obyvatelstvu</t>
  </si>
  <si>
    <t>Převody FKSP a sociálnímu fondu obcí a krajů</t>
  </si>
  <si>
    <t>Kancelář hejtmana</t>
  </si>
  <si>
    <t>ORJ - 02</t>
  </si>
  <si>
    <t>Ostatní neinvestiční výdaje</t>
  </si>
  <si>
    <t>Neinvestiční půjčené prostředky</t>
  </si>
  <si>
    <t>Investiční transfery</t>
  </si>
  <si>
    <t>§ 2143, seskupení pol. 51 - Neinvestiční nákupy a související výdaje</t>
  </si>
  <si>
    <t xml:space="preserve">Financování základních složek IZS - rezerva hejtmana na krizové řízení </t>
  </si>
  <si>
    <t xml:space="preserve">Dotace na jednotky sborů dobrovolných hasičů - z rozpočtu kraje </t>
  </si>
  <si>
    <t xml:space="preserve">Nákup pohoštění pro pracovní partnery při jednáních v expozici Olomouckého kraje v době konání veletrhů a výstav cestovního ruchu.  </t>
  </si>
  <si>
    <t>§ 2143, seskupení pol. 52 - Neinvestiční transfery soukromoprávním subjektům</t>
  </si>
  <si>
    <t>Neinvestiční transfery nefinančním podnikatelským subjektům - fyzickým osobám</t>
  </si>
  <si>
    <t>Neinvestiční transfery občanským sdružením</t>
  </si>
  <si>
    <t xml:space="preserve">§ 2143, seskupení pol.53 - Neinvestiční transfery veřejnoprávním subjektům a mezi peněžními fondy téhož subjektu </t>
  </si>
  <si>
    <t>Neinvestiční transfery krajům</t>
  </si>
  <si>
    <t>Neinvestiční transfery obcím</t>
  </si>
  <si>
    <t>Ostatní neinvestiční transfery obyvatelstvu</t>
  </si>
  <si>
    <t>§ 5272, seskupení pol. 51 - Neinvestiční nákupy a související výdaje</t>
  </si>
  <si>
    <t>Služby zpracování dat</t>
  </si>
  <si>
    <t>§ 5273, seskupení pol. 51 - Neinvestiční nákupy a související výdaje</t>
  </si>
  <si>
    <t>Prádlo, oděv a obuv</t>
  </si>
  <si>
    <t xml:space="preserve">Finanční prostředky na nákup odborných publikací pro potřeby krizového řízení, podklady pro metodické řízení obcí v oblasti krizového řízení, mapové podklady Olomouckého kraje atd. </t>
  </si>
  <si>
    <t xml:space="preserve">Dovybavení stalého pracoviště krizového štábu pracoviště krizového řízení dle požadavků Ministerstva vnitra ČR.  </t>
  </si>
  <si>
    <t>Nájemné</t>
  </si>
  <si>
    <t>Položka je vyhrazena na platby nájemného za prostory určené k výcviku jednotek sborů dobrovolných hasičů Olomouckého kraje, HZS Olomouckého kraje a ostatních složek IZS v souladu s § 10 odst. 5 písm. b). Orgány kraje organizují instruktáže a školení v oblasti ochrany obyvatelstva a §11 zákona č. 239/2000 Sb., o integrovaném záchranném systému - hejtman organizuje integrovaný záchranný systém na úrovni kraje.</t>
  </si>
  <si>
    <t xml:space="preserve">Nákup služeb souvisejících s metodickým vedením tajemníků bezpečnostních rad určených obcí (obcí s rozšířenou působností) a proškolení složek jednotek požární ochrany a složek integrovaného záchranného systému dle § 10 odst. 5 písm. b). Orgány kraje organizují instruktáže a školení v oblasti ochrany obyvatelstva a §11 zákona č. 239/2000 Sb., o integrovaném záchranném systému - hejtman organizuje integrovaný záchranný systém na úrovni kraje.  </t>
  </si>
  <si>
    <t xml:space="preserve">Položka pohoštění je na oddělení krizového řízení vedena v rámci metodické přípravy tajemníků bezpečnostních rad určených obcí (obcí s  rozšířenou působností) a proškolení složek jednotek požární ochrany a složek integrovaného záchranného systému dle § 10 odst. 5 písm. b). Orgány kraje organizují instruktáže a školení v oblasti ochrany obyvatelstva a §11 zákona č. 239/2000 Sb., o integrovaném záchranném systému - hejtman organizuje integrovaný záchranný systém na úrovni kraje. </t>
  </si>
  <si>
    <t>§ 5273, seskupení pol. 52 - Neinvestiční transfery soukromoprávním subjektům</t>
  </si>
  <si>
    <t>§ 5273, seskupení pol. 59 - Ostatní neinvestiční výdaje</t>
  </si>
  <si>
    <t>Nespecifikované rezervy</t>
  </si>
  <si>
    <t xml:space="preserve">Rezerva Olomouckého kraje pro případ řešení krizové situace nebo mimořádné události. Jedná se o vyčleněné mimořádné finanční prostředky Olomouckého kraje, které jsou určeny především k přímému řešení krizových situací a mimořádných událostí v průběhu roku. V případě, že na území kraje nedojde k přímému řešení a odstraňování následků mimořádné události nebo krizové situace, je rezerva postupně rozdělována ve prospěch základních složek IZS (HZS Olomouckého kraje, Policie ČR, Zdravotnická záchranná služba OK) na základě návrhu BROK a hejtmana OK. </t>
  </si>
  <si>
    <t xml:space="preserve">§ 5512, seskupení pol.53 - Neinvestiční transfery veřejnoprávním subjektům a mezi peněžními fondy téhož subjektu </t>
  </si>
  <si>
    <t>§ 5529, seskupení pol. 51 - Neinvestiční nákupy a související výdaje</t>
  </si>
  <si>
    <t>§ 6172, seskupení pol. 51 - Neinvestiční nákupy a související výdaje</t>
  </si>
  <si>
    <t>Kancelář ředitele</t>
  </si>
  <si>
    <t>ORJ - 03</t>
  </si>
  <si>
    <t>vedoucí kanceláře ředitele</t>
  </si>
  <si>
    <t>Položka zahrnuje nákup cenin - kolků pro potřeby odborů KÚOK.</t>
  </si>
  <si>
    <t>§ 6172, seskupení pol. 50 - Výdaje na platy, ostatní platby za provedenou práci a pojistné</t>
  </si>
  <si>
    <t>Platy zaměstnanců v pracovním poměru</t>
  </si>
  <si>
    <t xml:space="preserve">Jedná se o výdaje na provádění kontrol v souladu se zákonem č. 167/1998 Sb., o návykových látkách ve vybraných lékárnách a zdravotnických zařízeních, výběrová řízení na uzavírání smluv mezi zdravotními pojišťovnami a zdravotnickými zařízeními, posuzování zdravotního stavu žadatelů o náhradní rodinnou péči, posuzování dětí k osvojení a pěstounské péči, vyhodnocení podaných projektů v rámci programů, kontrolní činnosti na vyúčtování projektů a dotací, posuzování správnosti poskytované zdravotní péče (znalecké komise). </t>
  </si>
  <si>
    <t>Ostatní platby za provedenou práci jinde nezařazené</t>
  </si>
  <si>
    <t xml:space="preserve">Dle zákona č. 589/1992 Sb., o pojistném na sociální zabezpečení a příspěvku na státní politiku zaměstnanosti, ve znění pozdějších předpisů (25%). </t>
  </si>
  <si>
    <t>Povinné pojistné na veřejné zdravotní pojištění</t>
  </si>
  <si>
    <t xml:space="preserve">Dle zákona č. 48/1997 Sb., o veřejném zdravotním pojištění a o změně a doplnění některých souvisejících zákonů, ve znění pozdějších předpisů (9%).   </t>
  </si>
  <si>
    <t>Povinné pojistné na úrazové pojištění</t>
  </si>
  <si>
    <t>Plyn</t>
  </si>
  <si>
    <t>Teplá voda</t>
  </si>
  <si>
    <t xml:space="preserve">Regionální centrum Olomouc, s. r. o., Olomouc - Smlouva o zajištění služeb č. R/S/2008/001, na položce 5157 - jsou účtovány úhrady dle skutečně odebraných jednotek dle uzavřené smlouvy.   </t>
  </si>
  <si>
    <t>Nákup ostatních paliv a energie</t>
  </si>
  <si>
    <t>Nafta do náhradního zdroje elektrické energie.</t>
  </si>
  <si>
    <t xml:space="preserve">Hrazení poštovného. </t>
  </si>
  <si>
    <t>Položka zahrnuje nákup výrobků a služeb k pohoštění KÚOK.</t>
  </si>
  <si>
    <t>Poskytnuté neinvestiční příspěvky a náhrady (část)</t>
  </si>
  <si>
    <t xml:space="preserve">§ 6172, seskupení pol.53 - Neinvestiční transfery veřejnoprávním subjektům a mezi peněžními fondy téhož subjektu </t>
  </si>
  <si>
    <t>Moravskoslezský kraj, Ostrava - Smlouva o poskytnutí dotace (provoz videokonference).</t>
  </si>
  <si>
    <t>§ 6172, seskupení pol. 54 - Neinvestiční transfery obyvatelstvu</t>
  </si>
  <si>
    <t>ORJ - 04</t>
  </si>
  <si>
    <t xml:space="preserve">Tyto výdaje budou použity zejména na majetkoprávní vypořádání odkupů pozemků pod silnicemi II. a III. třídy z vlastnictví třetích osob do vlastnictví Olomouckého kraje, popřípadě na pořízení pozemků, potřebných pro činnost příspěvkových organizací Olomouckého kraje.  
</t>
  </si>
  <si>
    <t>Odbor majetkový a právní</t>
  </si>
  <si>
    <t>Mgr. Hana Kamasová</t>
  </si>
  <si>
    <t>vedoucí odboru</t>
  </si>
  <si>
    <t xml:space="preserve">
</t>
  </si>
  <si>
    <t xml:space="preserve">Tyto výdaje v majetkoprávních a jiných záležitostech pro Olomoucký kraj a Krajský úřad Olomouckého kraje zahrnují výdaje na základě uzavřené smlouvy s AK Ritter-Šťastný, výdaje na vyhotovení znaleckých posudků a geometrických plánů. Podstatnou část těchto výdajů představují výdaje na vyhotovování geometrických plánů v souvislosti s převody silničních pozemků mezi Olomouckým krajem, městy a obcemi Olomouckého kraje a náklady na vyhotovení znaleckých posudků pro výkupy silničních pozemků z vlastnictví  třetích osob. </t>
  </si>
  <si>
    <t>Investiční nákupy a související výdaje</t>
  </si>
  <si>
    <t>§ 6172, seskupení pol. 61 - Investiční nákupy a související výdaje</t>
  </si>
  <si>
    <t>Pozemky</t>
  </si>
  <si>
    <t>Odbor správní a legislativní</t>
  </si>
  <si>
    <t>ORJ - 05</t>
  </si>
  <si>
    <t>JUDr. Marie Mazánková</t>
  </si>
  <si>
    <t xml:space="preserve">Výdaje související s právním poradenstvím.  </t>
  </si>
  <si>
    <t>Odbor informačních technologií</t>
  </si>
  <si>
    <t>ORJ - 06</t>
  </si>
  <si>
    <t>Mgr. Jiří Šafránek</t>
  </si>
  <si>
    <t xml:space="preserve">Materiál na opravy prováděné svépomocí.  </t>
  </si>
  <si>
    <t>Odbor investic a evropských programů</t>
  </si>
  <si>
    <t>ORJ - 17</t>
  </si>
  <si>
    <t>Ing. Miroslav Kubín</t>
  </si>
  <si>
    <t>§ 3315, seskupení pol. 59 - Ostatní neinvestiční výdaje</t>
  </si>
  <si>
    <t xml:space="preserve">Náklady spojené s dočasnými záběry pozemků pro realizaci staveb  </t>
  </si>
  <si>
    <t xml:space="preserve">Náklady spojené s přípravou podkladů pro výkup pozemků - geometrické plány, posudky, apod. a finanční rezerva na smlouvy o dílo uzavírané s hodnotiteli v rámci věcného hodnocení projektových žádostí předkládaných v globálních grantech Olomouckého kraje. </t>
  </si>
  <si>
    <t xml:space="preserve">Náklady spojené s výběrovými řízeními - centrální adresa, vícetisky, komoditní burza apod. a následná péče o zeleň na již ukončených investičních akcích.  </t>
  </si>
  <si>
    <t xml:space="preserve">Náklady spojené s úhradou poplatků a daní.  </t>
  </si>
  <si>
    <t>Útvar interního auditu</t>
  </si>
  <si>
    <t>ORJ - 16</t>
  </si>
  <si>
    <t>Ing. Věra Štembírková</t>
  </si>
  <si>
    <t>pověřena vedením odboru</t>
  </si>
  <si>
    <t xml:space="preserve">Zajištění konzultační, poradenské a právní služby pro potřeby Útvaru interního auditu. Lze rovněž využít pro potřeby analýz, případně studií zpracovaných externími experty. Nejde o duplicitní činnosti s již existující právní a daňovou činností  pro  Olomoucký kraj.  </t>
  </si>
  <si>
    <t>Odbor Krajský živnostenský úřad</t>
  </si>
  <si>
    <t>ORJ - 15</t>
  </si>
  <si>
    <t>Bc. Ing. František Pivoda</t>
  </si>
  <si>
    <t>Jedná se zejména o poskytnuté náhrady za náklady soudního řízení. K rozsudkům soudů vzniklých v řízení (soudní přezkumy dle  Soudního řádu správního). Stanovené dle ustanovení § 60 odst. 1 zákona č. 150/2002 Sb., soudního řádu správního.</t>
  </si>
  <si>
    <t>Odbor zdravotnictví</t>
  </si>
  <si>
    <t>ORJ - 14</t>
  </si>
  <si>
    <t xml:space="preserve">Lékařská služba první pomoci </t>
  </si>
  <si>
    <t>Provoz záchytné stanice</t>
  </si>
  <si>
    <t>Financování protidrogové prevence</t>
  </si>
  <si>
    <t>Program Zdraví 21</t>
  </si>
  <si>
    <t>Vzdělávání lékařů</t>
  </si>
  <si>
    <t>§ 3513, seskupení pol. 51 - Neinvestiční nákupy a související výdaje</t>
  </si>
  <si>
    <t>§ 3522, seskupení pol. 51 - Neinvestiční nákupy a související výdaje</t>
  </si>
  <si>
    <t xml:space="preserve">Na provoz záchytné stanice při Vojenské nemocnici Olomouc.  </t>
  </si>
  <si>
    <t>Nákup ostatních služeb, UZ 253</t>
  </si>
  <si>
    <t>§ 3532, seskupení pol. 51 - Neinvestiční nákupy a související výdaje</t>
  </si>
  <si>
    <t xml:space="preserve">Na zajištění lékárenské služby o vánočních svátcích.  </t>
  </si>
  <si>
    <t>§ 3541, seskupení pol. 52 - Neinvestiční transfery soukromoprávním subjektům</t>
  </si>
  <si>
    <t>§ 3544, seskupení pol. 51 - Neinvestiční nákupy a související výdaje</t>
  </si>
  <si>
    <t>§ 3592, seskupení pol. 52 - Neinvestiční transfery soukromoprávním subjektům</t>
  </si>
  <si>
    <t>Neinvestiční transfery nefinančním podnikatelským subjektům - fyzickým osobám, UZ 258</t>
  </si>
  <si>
    <t>Neinvestiční transfery nefinančním podnikatelským subjektům - právnickým osobám, UZ 258</t>
  </si>
  <si>
    <t>§ 3599, seskupení pol. 51 - Neinvestiční nákupy a související výdaje</t>
  </si>
  <si>
    <t xml:space="preserve">Služby pro výkon státní správy v oblasti výběrových řízeních zdravotnických zařízení.  </t>
  </si>
  <si>
    <t xml:space="preserve">Inzerce pro personální výběrová řízení, psychologická vyšetření.  </t>
  </si>
  <si>
    <t>Odbor kultury a památkové péče</t>
  </si>
  <si>
    <t>ORJ - 13</t>
  </si>
  <si>
    <t>PhDr. Jindřich Garčic</t>
  </si>
  <si>
    <t xml:space="preserve">Příspěvky divadlům a filharmoniím </t>
  </si>
  <si>
    <t xml:space="preserve">Jedná se o dotaci Moravské filharmonii Olomouc, která je příspěvkovou organizací Statutárního města Olomouc (ÚZ 200) na zajištění  regionální funkce filharmonie.  Součástí schválené "Koncepce rozvoje kultury a památkové péče Olomouckého kraje" je také podpora významných subjektů, které  působí v Olomouckém kraji a nejsou zřizovány Olomouckým krajem, avšak mají regionální působnost. Přiznání dotace na podporu  regionální činnosti z prostředků kraje je jednou z podmínek pro to, aby se divadla a filharmonie mohly ucházet i o dotaci z Programu  podpory divadel a profesionálních hudebních souborů vypisovaného Ministerstvem kultury ČR.  </t>
  </si>
  <si>
    <t xml:space="preserve">Podpora kultury a památkové péče - přímá podpora významných kulturních akcí </t>
  </si>
  <si>
    <t>Neinvestiční dotace pro knihovny - regionální funkce knihoven</t>
  </si>
  <si>
    <t>Podpora kultury a památkové péče</t>
  </si>
  <si>
    <t>§ 3311, seskupení pol. 52 - Neinvestiční transfery soukromoprávním subjektům</t>
  </si>
  <si>
    <t>Neinvestiční transfery nefinančním podnikatelským subjektům - právnickým osobám</t>
  </si>
  <si>
    <t xml:space="preserve">Jedná se o příspěvek Divadlu Šumperk s.r.o. na zajištění regionální funkce divadla v Šumperku (ÚZ 200). </t>
  </si>
  <si>
    <t xml:space="preserve"> Neinvestiční transfery obcím</t>
  </si>
  <si>
    <t xml:space="preserve">§ 3311, seskupení pol.53 - Neinvestiční transfery veřejnoprávním subjektům a mezi peněžními fondy téhož subjektu </t>
  </si>
  <si>
    <t xml:space="preserve">§ 3312, seskupení pol.53 - Neinvestiční transfery veřejnoprávním subjektům a mezi peněžními fondy téhož subjektu </t>
  </si>
  <si>
    <t>§ 3312, seskupení pol. 52 - Neinvestiční transfery soukromoprávním subjektům</t>
  </si>
  <si>
    <t xml:space="preserve">§ 3314, seskupení pol.53 - Neinvestiční transfery veřejnoprávním subjektům a mezi peněžními fondy téhož subjektu </t>
  </si>
  <si>
    <t xml:space="preserve">Podle zákona č. 257/2001 Sb. (knihovní zákon) plní a koordinuje krajská knihovna regionální funkce vybraných knihoven v kraji. V Olomouckém kraji zajišťuje plnění regionálních funkcí Vědecká knihovna v Olomouci, a to prostřednictvím sedmi pověřených knihoven  (Hranice, Jeseník, Lipník nad Bečvou, Olomouc, Prostějov, Přerov a Šumperk). Tyto knihovny smluvně zajišťují standardizované  výkony pro cca 500 základních knihoven v kraji (UZ 204).  </t>
  </si>
  <si>
    <t xml:space="preserve">§ 3315, seskupení pol.53 - Neinvestiční transfery veřejnoprávním subjektům a mezi peněžními fondy téhož subjektu </t>
  </si>
  <si>
    <t>Neinvestiční transfery cizím příspěvkovým organizacím</t>
  </si>
  <si>
    <t xml:space="preserve">Dle článku V. uzavřené "Základní smlouvy" o předání Muzea umění Olomouc Ministerstvu kultury ČR se předávající Olomoucký kraj  zavázal v rámci podpory kultury poskytovat Muzeu umění Olomouc počínaje rokem 2007 až do případné změny v rozpočtovém určení  daní neinvestiční příspěvek na činnost muzea (UZ 16).  </t>
  </si>
  <si>
    <t>§ 3319, seskupení pol. 51 - Neinvestiční nákupy a související výdaje</t>
  </si>
  <si>
    <t xml:space="preserve">Jedná se o možné náklady spojené s vypracováním znaleckých posudků, které bude případně nutné si vyžádat v rámci správních řízení a  v rámci řízení odvolacích (převážně v oblasti památkové péče). </t>
  </si>
  <si>
    <t>§ 3322, seskupení pol. 52 - Neinvestiční transfery soukromoprávním subjektům</t>
  </si>
  <si>
    <t xml:space="preserve">Z programu podpora kultury a památkové péče (ÚZ 209) budou financovány dotace příslušných podprogramů, tj. Obnova kulturních  památek v OK (ÚZ 210), Obnova staveb drobné architektury místního významu v OK (ÚZ 211) a Podpora kulturních aktivit v OK  (ÚZ 212).   </t>
  </si>
  <si>
    <t xml:space="preserve">Jedná se o refundace mzdy neuvolněných členů ZOK (při účasti členů na zasedáních ROK/ZOK,...).  </t>
  </si>
  <si>
    <t xml:space="preserve">Zahrnuje výdaje za opravy vozidel zastupitelů a opravy a servis kávovarů v sekretariátech uvolněných členů ZOK. </t>
  </si>
  <si>
    <t xml:space="preserve">Výdaje této položky jsou tvořeny především upgradem SW IntraDoc pro potřeby členů rady, zastupitelstva, politických klubů a  
zpracovatelů podkladových materiálů ROK a ZOK. </t>
  </si>
  <si>
    <t>Neinvestiční transfery obecně prospěšným společnostem, UZ 254</t>
  </si>
  <si>
    <t>Neinvestiční transfery občanským sdružením, UZ 254</t>
  </si>
  <si>
    <t>Na financování protidrogové prevence obecně prospěšným společnostem a občanským sdružením.</t>
  </si>
  <si>
    <t>Na financování vzdělávání zdravotnických pracovníků, fyzickým osobám a právnickým</t>
  </si>
  <si>
    <t xml:space="preserve">Úhrada nákladů za likvidaci nepoužitelných léčiv - 100 tis.Kč, UZ 98297.  </t>
  </si>
  <si>
    <t xml:space="preserve">Úhrada nákladů na očkování proti TBC, kalmetizace - 500 tis.Kč, UZ 98335.  </t>
  </si>
  <si>
    <t xml:space="preserve">Program Zdraví 21 pro všechny ve 21. století (WHO), dle jednání se zainteresovanými organizacemi , UZ 255.  </t>
  </si>
  <si>
    <t>Odbor ekonomický</t>
  </si>
  <si>
    <t>ORJ - 07</t>
  </si>
  <si>
    <t>Ing. Jiří Juřena</t>
  </si>
  <si>
    <t xml:space="preserve">§ 3636, seskupení pol.53 - Neinvestiční transfery veřejnoprávním subjektům a mezi peněžními fondy téhož subjektu </t>
  </si>
  <si>
    <t xml:space="preserve">Jedná se o výdaje na úhradu nákladů na bezpečnostní schránky zřízené u Komerční banky, a.s. 
1. schránka - akcie Regionálního letiště Přerov a.s. - 1.224,- Kč/rok  
2. schránka - akcie Středomoravské nemocniční a.s. - 3.672,- Kč/ rok  
</t>
  </si>
  <si>
    <t>Neinvestiční transfery regionálním radám</t>
  </si>
  <si>
    <t>Smlouva o úvěrovém rámci ve výši 700 mil. Kč s Komerční bankou, a.s.</t>
  </si>
  <si>
    <t xml:space="preserve">Smlouva o úvěru ve výši 900 mil. Kč s Evropskou investiční bankou na projekt "Modernizace silnic II. a III. třídy v Olomouckém kraji. Úvěr je ve fázi splácení.  </t>
  </si>
  <si>
    <t xml:space="preserve">Smlouva o úvěrovém rámci ve výši 3 000 mil. Kč s Evropskou investiční bankou na spolufinancování evropských programů a financování vlastních investičních akcí. Úvěr je ve fázi čerpání i splácení.  Úroky jsou vypočítány s předpokladem čerpání další tranše ve výši 600 mil. Kč v lednu 2013. </t>
  </si>
  <si>
    <t xml:space="preserve">Kurzové ztráty týkající se pohybu finančních prostředků na bankovních účtech vedených v EUR.  </t>
  </si>
  <si>
    <t>Poplatky dluhové služby</t>
  </si>
  <si>
    <t xml:space="preserve">Jedná se o služby spojené s vedením bankovních účtů - za vedení účtů, poplatky za položky apod. a o pojištění platebních karet.   </t>
  </si>
  <si>
    <t>§ 6409, seskupení pol. 52 - Neinvestiční transfery soukromoprávním subjektům</t>
  </si>
  <si>
    <t xml:space="preserve">Významné projekty - UZ 001. (Upravený rozpočet a čerpání probíhá na všech odborech - údaje uvedeny pro informaci ) </t>
  </si>
  <si>
    <t xml:space="preserve">Příspěvky do 25 tis.Kč - UZ 02 (Upravený rozpočet a čerpání probíhá na všech odborech - údaje uvedeny pro informaci ) </t>
  </si>
  <si>
    <t>§ 6409, seskupení pol. 59 - Ostatní neinvestiční výdaje</t>
  </si>
  <si>
    <t xml:space="preserve">Odbor životního prostředí a zemědělství </t>
  </si>
  <si>
    <t>ORJ - 09</t>
  </si>
  <si>
    <t>Ing. Josef Veselský</t>
  </si>
  <si>
    <t>Příspěvky na hospodaření v lesích na území Olomouckého kraje</t>
  </si>
  <si>
    <t xml:space="preserve">Program na podporu začínajících včelařů na území Olomouckého kraje </t>
  </si>
  <si>
    <t xml:space="preserve">Příspěvky obcím Olomouckého kraje na řešení mimořádných událostí </t>
  </si>
  <si>
    <t xml:space="preserve">Investiční transfery veřejnoprávním subjektům a mezi peněžními fondy téhož subjektu </t>
  </si>
  <si>
    <t>§ 1014, seskupení pol. 51 - Neinvestiční nákupy a související výdaje</t>
  </si>
  <si>
    <t>§ 1032, seskupení pol. 51 - Neinvestiční nákupy a související výdaje</t>
  </si>
  <si>
    <t>Nájemné za půdu</t>
  </si>
  <si>
    <t xml:space="preserve">Náhrada za přičlenění honebních pozemků na základě dohod uzavřených mezi Olomouckým krajem a vlastníky pozemků, Městem Hranice a Lesy ČR, s.p., o přičlenění honebních pozemků k vlastní honitbě Olomouckého kraje Valšovice.  </t>
  </si>
  <si>
    <t>§ 1036, seskupení pol. 51 - Neinvestiční nákupy a související výdaje</t>
  </si>
  <si>
    <t xml:space="preserve">Úhrada nákladů spojených s organizací chovatelských přehlídek pro hodnocení kvality chované a kontrolou ulovené zvěře - § 59 odst. 2 písm. b) zákona č. 449/2001Sb., o myslivosti.  </t>
  </si>
  <si>
    <t>§ 1037, seskupení pol. 52 - Neinvestiční transfery soukromoprávním subjektům</t>
  </si>
  <si>
    <t>§ 1099, seskupení pol. 51 - Neinvestiční nákupy a související výdaje</t>
  </si>
  <si>
    <t xml:space="preserve">Úhrada nákladů soudních řízení v případě prohry soudních sporů. Termín pro uhrazení nákladů soudních řízení bývá v rozhodnutí soudu stanoven v řádu několika dní.  </t>
  </si>
  <si>
    <t>§ 1099, seskupení pol. 54 - Neinvestiční transfery obyvatelstvu</t>
  </si>
  <si>
    <t>Účelové neinvestiční transfery nepodnikajícím fyzickým osobám</t>
  </si>
  <si>
    <t xml:space="preserve">§ 2310, seskupení pol.53 - Neinvestiční transfery veřejnoprávním subjektům a mezi peněžními fondy téhož subjektu </t>
  </si>
  <si>
    <t xml:space="preserve">Poskytování účelových dotací pro obce na území kraje na řešení mimořádných (havarijních) situací v oblasti vodovodů a kanalizací je řešeno v souladu s pravidly Poskytnutí příspěvku obcím na řešení mimořádných situaci schválenými ZOK UZ/19/16/2003 ze dne 16. 10. 2003. Jedná se zejména o řešení situací, kdy došlo k narušení základních funkcí území v důsledku havárie v oblasti:                  
- zásobování obyvatelstva pitnou vodou,                                                                              
- odvádění a likvidace odpadních vod, 
- povodňová situace.                                                                                              
Dotace jsou poskytovány pouze na realizaci opatření bezprostředně souvisejících s odstraněním následků nebo prevenci mimořádné situace na majetku obce. </t>
  </si>
  <si>
    <t>§ 2369, seskupení pol. 51 - Neinvestiční nákupy a související výdaje</t>
  </si>
  <si>
    <t xml:space="preserve">Poradenství, analýzy a studie zpracovávané externími experty a organizacemi pro potřebu zabezpečení výkonu státní správy a samosprávy v oblasti vodního hospodářství a rybářství. V roce 2012 byla zpracována Databáze ochranných pásem vodních zdrojů na území OK včetně grafických a vektorových vrstev. Pro zachování její aktuálnosti je navržena její pravidelná aktualizace 1x ročně. </t>
  </si>
  <si>
    <t xml:space="preserve">§ 2399, seskupení pol.63 - Investiční transfery veřejnoprávním subjektům a mezi peněžními fondy téhož subjektu </t>
  </si>
  <si>
    <t>Investiční transfery nefinančním podnikatelským subjektům - právnickým osobám</t>
  </si>
  <si>
    <t xml:space="preserve">Spolufinancování zpracování aktualizace plánů dílčích povodí řeky Moravy, Odry a Dyje. Plány dílčích povodí pořizují správci povodí podle své působnosti ve spolupráci s příslušnými krajskými úřady a ve spolupráci s ústředními vodoprávními úřady. Plány dílčích povodí schvalují podle své územní působnosti kraje. Zastupitelstvo Olomouckého kraje usnesením č. UZ/11/32/2009 ze dne 11. 12. 2009 schválilo konečný návrh Plánu oblasti povodí Moravy, Odry a Dyje pro území Olomouckého kraje. Rada Olomouckého kraje následně usnesením UR/36/34/2010 ze dne 08. 04. 2010 vydala Nařízením č. 1/2010 závazné části plánu oblasti povodí Moravy, Odry a  Dyje pro správní obvod kraje. Navržená výše podpory vychází z požadavků správců vodních toků Povodí Moravy, s.p. a Povodí Odry, s.p.. Komise Rady Asociace krajů České republiky pro životní prostředí a zemědělství přijala na svém zasedání dne 27.06.2012 usnesení č. 57/12 ze dne 27.06.2012, kterým navrhuje Asociaci krajů České republiky doporučit jednotlivým krajům schválení finanční a věcné spoluúčasti na pořízení plánů dílčích povodí pro druhé plánovací období (do roku 2015 budou aktualizovány přijaté plány povodí a zpracovány plány pro zvládání povodňových rizik), které podle své působnosti pořizují správci povodí ve spolupráci s příslušnými krajskými úřady ve spolupráci s ústředními vodoprávními úřady (viz § 24 odst. 13 zákona č. 254/2001 Sb.o vodách a o změně některých zákonů v oblastech, které jsou prioritou pro každé dané území). </t>
  </si>
  <si>
    <t>§ 3719, seskupení pol. 51 - Neinvestiční nákupy a související výdaje</t>
  </si>
  <si>
    <t xml:space="preserve">Poradenství, analýzy a studie zpracovávané externími experty a organizacemi pro potřebu zabezpečení výkonu státní správy a samosprávy v oblasti ochrany ovzduší.     </t>
  </si>
  <si>
    <t>§ 3725, seskupení pol. 51 - Neinvestiční nákupy a související výdaje</t>
  </si>
  <si>
    <t>§ 3729, seskupení pol. 51 - Neinvestiční nákupy a související výdaje</t>
  </si>
  <si>
    <t>§ 3741, seskupení pol. 51 - Neinvestiční nákupy a související výdaje</t>
  </si>
  <si>
    <t xml:space="preserve">1. Úhrada nákladů na zajištění záchranných programů k ochraně ohrožených zvláště chráněných druhů rostlin a živočichů (ust. § 77a  odst. 5 písm. e) zákona č. 114/1992 Sb., o ochraně přírody a krajiny). 
2. Úhrada nákladů na umístění odebraných nedovoleně držených jedinců druhů chráněných podle zvláštního předpisu (ust. § 77a odst. 5 písm. k) zákona č. 114/1992 Sb.). 
3. Úhrada nákladů za odchyt, odvoz handicapovaných (poraněných) volně žijících živočichů a zajištění kompletní péče o ně v záchranných stanicích. Konkrétně se jedná o zajištění převzetí handicapovaných živočichů v záchranné stanici ZO ČSOP Haná v Němčicích na Hané, ZO ČSOP Sovinecko ve Stránském, ČSOP ZO Leština a Ornitologické stanice Muzea Komenského "ORNIS" za účelem veterinárního ošetření a jejich rekonvalescence k opětovnému navrácení do přírody.  </t>
  </si>
  <si>
    <t>§ 3742, seskupení pol. 51 - Neinvestiční nákupy a související výdaje</t>
  </si>
  <si>
    <t xml:space="preserve">Úhrada nákladů na zpracování plánů péče o zvláště chráněná území - přírodního parku, přírodní rezervace, přírodní památky. Jedná se o samostatnou působnost kraje. (ust. § 77a odst. 4 písm. e) zákona č. 114/1992 Sb.)  </t>
  </si>
  <si>
    <t>Úhrada nákladů na zajištění péče o zvláště chráněná území - přírodního parku, přírodní rezervace, přírodní památky - celkem 83 území. Kraje zajišťují péči o tato zvláště chráněná území v přenesené působnosti kraje (ust. § 77a odst. 2 zákona č. 114/1992 Sb.)</t>
  </si>
  <si>
    <t>§ 3769, seskupení pol. 51 - Neinvestiční nákupy a související výdaje</t>
  </si>
  <si>
    <t xml:space="preserve">Poradenství, analýzy a studie zpracovávané externími experty a organizacemi pro potřebu zabezpečení výkonu státní správy v oblasti:    
a) posuzování vlivu na životní prostředí - úhrada nákladů na zpracování posudků na dokumentaci o posouzení vlivu na životní prostředí (ust. § 18 odst. 2 zákona č. 100/2001 Sb., o posuzování vlivu na životní prostředí). Vynaložené finanční prostředky na zpracování posudku jsou následně vyúčtovány krajem oznamovateli záměru, 
b) integrované prevence - úhrada nákladů za zpracování stanovisek odborně způsobilou osobou k předloženým žádostem o integrované povolení (ust. §. 11 zákona č. 76/2002 Sb., o integrované prevenci a omezování znečišťování), 
c) prevence závažných havárií - úhrada nákladů na zpracování posouzení možnosti domino efektů, to je zvýšení pravděpodobnosti vzniku nebo velikosti dopadů závažné havárie v důsledku vzájemné blízkosti objektů nebo zařízení nebo skupiny objektů nebo zařízení a umístění nebezpečných látek, (ust. § 32 zákona č. 59/2006 Sb., o prevenci závažných havárií).  </t>
  </si>
  <si>
    <t xml:space="preserve">Úhrada nákladů na zajištění technického zabezpečení konání veřejného projednání dokumentace a posudku. Podle ust. § 18 odst. 2 zákona č. 100/2001 Sb., o posuzování vlivu na životní prostředí, náklady spojené s veřejným projednáním podle § 9 odst. 9 tohoto zákona a náklady spojené se zveřejňováním podle tohoto zákona nese příslušný krajský úřad.  </t>
  </si>
  <si>
    <t xml:space="preserve">Odbor sociálních věcí </t>
  </si>
  <si>
    <t>ORJ - 11</t>
  </si>
  <si>
    <t>§ 4339, seskupení pol. 51 - Neinvestiční nákupy a související výdaje</t>
  </si>
  <si>
    <t>§ 4349, seskupení pol. 51 - Neinvestiční nákupy a související výdaje</t>
  </si>
  <si>
    <t>§ 4349, seskupení pol. 52 - Neinvestiční transfery soukromoprávním subjektům</t>
  </si>
  <si>
    <t>§ 4399, seskupení pol. 51 - Neinvestiční nákupy a související výdaje</t>
  </si>
  <si>
    <r>
      <rPr>
        <b/>
        <i/>
        <sz val="11"/>
        <color theme="1"/>
        <rFont val="Arial"/>
        <family val="2"/>
        <charset val="238"/>
      </rPr>
      <t xml:space="preserve">Porady ředitelů a ekonomů příspěvkových organizací </t>
    </r>
    <r>
      <rPr>
        <sz val="11"/>
        <color theme="1"/>
        <rFont val="Arial"/>
        <family val="2"/>
        <charset val="238"/>
      </rPr>
      <t xml:space="preserve">
Finanční prostředky budou použity na zajištění pracovních setkání vybraných pracovníků OSV vč. účasti náměstkyně Mgr. Yvony  Kubjátové s řediteli a ekonomy příspěvkových organizací za účelem metodického vedení a řešení aktuálních problémů v sociální a  ekonomické oblasti. Prostředky budou využity na pronájem místností, pronájem techniky a drobného občerstvení.  </t>
    </r>
  </si>
  <si>
    <t xml:space="preserve">Úhrada za služby pošt související s odesíláním zdravotní dokumentace žadatelů o náhradní rodinnou péči a specializovaných vyšetření,  která jsou nezbytná v rámci rozhodování o zařazení žadatelů do evidence osob vhodných stát se osvojiteli či pěstouny dle § 27 zákona č.  359/1999 Sb., o sociálně-právní ochraně dětí, ve znění pozdějších předpisů. Jedná se o aktivity v přenesené působnosti.  </t>
  </si>
  <si>
    <r>
      <rPr>
        <b/>
        <i/>
        <sz val="11"/>
        <color theme="1"/>
        <rFont val="Arial"/>
        <family val="2"/>
        <charset val="238"/>
      </rPr>
      <t xml:space="preserve">Náklady spojené se soudním jednáním </t>
    </r>
    <r>
      <rPr>
        <sz val="11"/>
        <color theme="1"/>
        <rFont val="Arial"/>
        <family val="2"/>
        <charset val="238"/>
      </rPr>
      <t xml:space="preserve">
V návaznosti na ustanovení § 16 zákona č. 500/2004 Sb., správní řád, ve znění pozdějších předpisů, je nezbytné počítat s nutností  zajištění tlumočení a překladů občanům ČR příslušejícím k národnostní menšině, která tradičně a dlouhodobě žije na území ČR,  případně zajištění jiného tlumočení v rámci správního řízení v působnosti oddělení sociální pomoci a oddělení sociálně-právní ochrany  (např. do českého znakového jazyka, apod.). Částka reaguje na správní řád upravující postavení příslušného orgánu krajského úřadu v  procesu správního řízení. Jedná se o aktivity v rámci výkonu přenesené působnosti. </t>
    </r>
  </si>
  <si>
    <r>
      <rPr>
        <b/>
        <i/>
        <sz val="11"/>
        <color theme="1"/>
        <rFont val="Arial"/>
        <family val="2"/>
        <charset val="238"/>
      </rPr>
      <t xml:space="preserve">Náklady na soudní spory </t>
    </r>
    <r>
      <rPr>
        <sz val="11"/>
        <color theme="1"/>
        <rFont val="Arial"/>
        <family val="2"/>
        <charset val="238"/>
      </rPr>
      <t xml:space="preserve">
Náklady na soudní spory (náklady řízení) v oblasti registrací poskytovatelů sociálních služeb a správních deliktů. Jedná se o náklady  spojené s výkonem přenesené působnosti. Náklady na úhradu soudních poplatků, které by vznikly v souvislosti s prohranými soudními  spory v případech žalob proti rozhodnutí vydaným oddělením sociální pomoci. Jedná se o náklady spojené s výkonem přenesené  působnosti. </t>
    </r>
  </si>
  <si>
    <t xml:space="preserve">Odbor dopravy a silničního hospodářství </t>
  </si>
  <si>
    <t>ORJ - 12</t>
  </si>
  <si>
    <t>Ing. Ladislav Růžička</t>
  </si>
  <si>
    <t xml:space="preserve">Dopravní obslužnost - autobusová </t>
  </si>
  <si>
    <t xml:space="preserve">Dopravní obslužnost - drážní </t>
  </si>
  <si>
    <t>§ 2221, seskupení pol. 51 - Neinvestiční nákupy a související výdaje</t>
  </si>
  <si>
    <t>Výdaje na dopravní územní obslužnost, UZ 601</t>
  </si>
  <si>
    <t>Výdaje na dopravní územní obslužnost, UZ 602</t>
  </si>
  <si>
    <t>§ 2223, seskupení pol. 51 - Neinvestiční nákupy a související výdaje</t>
  </si>
  <si>
    <t xml:space="preserve">Úhrada nákladů za zpracování bezpečnostních auditů na posouzení nebezpečných a kolizních míst na silnicích v majetku Olomouckého  kraje a v místech železničních přejezdů - naplňování úkolu Národní strategie bezpečnosti silničního provozu (NSBSP)  </t>
  </si>
  <si>
    <t xml:space="preserve">Úhrada nákladů řízení při soudních sporech vedených proti Krajskému úřadu Olomouckého kraje, v řízeních spadajících do věcné  působnosti ODSH. Úhrada nákladů je prováděna na základě vydaného rozsudku soudem.  </t>
  </si>
  <si>
    <t xml:space="preserve">§ 2223, seskupení pol.53 - Neinvestiční transfery veřejnoprávním subjektům a mezi peněžními fondy téhož subjektu </t>
  </si>
  <si>
    <t>§ 2242, seskupení pol. 51 - Neinvestiční nákupy a související výdaje</t>
  </si>
  <si>
    <t>Výdaje na dopravní územní obslužnost, UZ 604</t>
  </si>
  <si>
    <t>§ 2299, seskupení pol. 51 - Neinvestiční nákupy a související výdaje</t>
  </si>
  <si>
    <t>Odbor strategického rozvoje kraje</t>
  </si>
  <si>
    <t>ORJ - 08</t>
  </si>
  <si>
    <t>Program obnovy venkova</t>
  </si>
  <si>
    <t>§ 3299, seskupení pol. 52 - Neinvestiční transfery soukromoprávním subjektům</t>
  </si>
  <si>
    <t>§ 3349, seskupení pol. 52 - Neinvestiční transfery soukromoprávním subjektům</t>
  </si>
  <si>
    <t>§ 3635, seskupení pol. 51 - Neinvestiční nákupy a související výdaje</t>
  </si>
  <si>
    <r>
      <rPr>
        <b/>
        <i/>
        <sz val="11"/>
        <color theme="1"/>
        <rFont val="Arial"/>
        <family val="2"/>
        <charset val="238"/>
      </rPr>
      <t xml:space="preserve">Soudní náhrady </t>
    </r>
    <r>
      <rPr>
        <sz val="11"/>
        <color theme="1"/>
        <rFont val="Arial"/>
        <family val="2"/>
        <charset val="238"/>
      </rPr>
      <t xml:space="preserve">
K rozsudkům soudů vzniklých v řízení (soudní přezkumy dle Soudního řádu správního). Stanovené dle ustanovení § 60 odst. 1 zákona č. 150/2002 Sb., soudního řádu správního.   </t>
    </r>
  </si>
  <si>
    <t>§ 3636, seskupení pol. 51 - Neinvestiční nákupy a související výdaje</t>
  </si>
  <si>
    <t>§ 3636, seskupení pol. 52 - Neinvestiční transfery soukromoprávním subjektům</t>
  </si>
  <si>
    <t>§ 3639, seskupení pol. 51 - Neinvestiční nákupy a související výdaje</t>
  </si>
  <si>
    <t>§ 3639, seskupení pol. 52 - Neinvestiční transfery soukromoprávním subjektům</t>
  </si>
  <si>
    <t>Neinvestiční transfery obecně prospěšným společnostem</t>
  </si>
  <si>
    <t xml:space="preserve">§ 3639, seskupení pol.53 - Neinvestiční transfery veřejnoprávním subjektům a mezi peněžními fondy téhož subjektu </t>
  </si>
  <si>
    <t>§ 3713, seskupení pol. 51 - Neinvestiční nákupy a související výdaje</t>
  </si>
  <si>
    <t>§ 3713, seskupení pol. 61 - Investiční nákupy a související výdaje</t>
  </si>
  <si>
    <t>Stroje, přístroje a zařízení</t>
  </si>
  <si>
    <t xml:space="preserve"> </t>
  </si>
  <si>
    <t>Odbor školství, mládeže a tělovýchovy</t>
  </si>
  <si>
    <t>ORJ - 10</t>
  </si>
  <si>
    <t>Mgr. Miroslav Gajdůšek, MBA</t>
  </si>
  <si>
    <t xml:space="preserve">Talent Olomouckého kraje </t>
  </si>
  <si>
    <t>Finanční příspěvky v oblasti sportu</t>
  </si>
  <si>
    <t xml:space="preserve">Environmentální vzdělávání, výchova a osvěta </t>
  </si>
  <si>
    <t>§ 3269, seskupení pol. 51 - Neinvestiční nákupy a související výdaje</t>
  </si>
  <si>
    <t>Nákup materiálu pro potřeby odboru, které souvisí např. s gratulací k životnímu jubileu, kondolencí a s osobní korespondencí k jiným  významným dnům. Dále na nákup zápisových lístků pro uchazeče, kteří se hlásí na střední školu a nepřichází ze základních škol. Toto  bylo krajským úřadům uloženo v souvislosti s novelizací zákona 561/2004 Sb., o předškolním, základním, středním, vyšším odborném a  jiném vzdělávání. Dále pro akce Zastupitelstva mládeže Olomouckého kraje.</t>
  </si>
  <si>
    <t xml:space="preserve">Olomoucký kraj je členem společenství Platform Network, jehož cílem je podpora kooperace mezi regiony a mladými lidmi v Evropě.  Konkrétními výstupy jsou nabídky mezinárodních mládežnických kempů, mobility studentů a učitelů, pořádání seminářů a další  mezinárodní spolupráce. Za účelem zlepšení komunikace a lepší prezentace nabízených aktivit členové společenství zřídili webovou  stránku. Na její provoz bude přispívat každý z členských regionů společenství.  </t>
  </si>
  <si>
    <t xml:space="preserve">Finanční prostředky na zajištění pravidelných porad s řediteli škol a školských zařízení zřizovaných Olomouckým krajem a dále pro akce  Zastupitelstva mládeže Olomouckého kraje.  </t>
  </si>
  <si>
    <t>Věcné dary, UZ 117</t>
  </si>
  <si>
    <t>§ 3269, seskupení pol. 54 - Neinvestiční transfery obyvatelstvu</t>
  </si>
  <si>
    <t>Účelové neinvestiční  transfery nepodnikajícím fyzickým osobám, UZ 114</t>
  </si>
  <si>
    <r>
      <rPr>
        <b/>
        <i/>
        <sz val="11"/>
        <color theme="1"/>
        <rFont val="Arial"/>
        <family val="2"/>
        <charset val="238"/>
      </rPr>
      <t xml:space="preserve">Zastupitelstvo mládeže Olomouckého kraje </t>
    </r>
    <r>
      <rPr>
        <sz val="11"/>
        <color theme="1"/>
        <rFont val="Arial"/>
        <family val="2"/>
        <charset val="238"/>
      </rPr>
      <t xml:space="preserve">
Zahrnuje prostředky na proplacení nákladů spojených se zasedáním Rady a Zastupitelstva mládeže Olomouckého kraje (včetně jednání  výborů Zastupitelstva), Národního parlamentu dětí a mládeže a akcí souvisejících s činností Rady a Zastupitelstva mládeže  Olomouckého kraje.  </t>
    </r>
  </si>
  <si>
    <t xml:space="preserve">§ 3299, seskupení pol.53 - Neinvestiční transfery veřejnoprávním subjektům a mezi peněžními fondy téhož subjektu </t>
  </si>
  <si>
    <t>Neinvestiční příspěvky zřízeným příspěvkovým organizacím</t>
  </si>
  <si>
    <t>§ 3299, seskupení pol. 54 - Neinvestiční transfery obyvatelstvu</t>
  </si>
  <si>
    <t xml:space="preserve">§ 3299, seskupení pol. 63 - Investiční transfery </t>
  </si>
  <si>
    <t>§ 3419, seskupení pol. 52 - Neinvestiční transfery soukromoprávním subjektům</t>
  </si>
  <si>
    <t xml:space="preserve"> Neinvestiční transfery občanským sdružením, UZ 105</t>
  </si>
  <si>
    <t xml:space="preserve">Finanční příspěvek mezi Olomouckým krajem a Nadačním fondem Českého klubu olympioniků regionu Severní Morava. Účelem  poskytnutí příspěvku je finanční podpora členů Nadačního fondu Českého klubu olympioniků regionu Severní Morava  trvale žijících v Olomouckém kraji.  </t>
  </si>
  <si>
    <t>§ 3419, seskupení pol. 51 - Neinvestiční nákupy a související výdaje</t>
  </si>
  <si>
    <t>Nájemné, UZ 112</t>
  </si>
  <si>
    <t xml:space="preserve">Krajská konference environmentálního vzdělávání, výchovy a osvěty Olomouckého kraje Finanční prostředky na zajištění prostor v rámci realizace Krajské konference environmentálního vzdělávání, výchovy a osvěty  Olomouckého kraje 2013.  </t>
  </si>
  <si>
    <t>Nákup ostatních služeb, UZ 112</t>
  </si>
  <si>
    <t>Pohoštění, UZ 112</t>
  </si>
  <si>
    <t xml:space="preserve">Zahrnuje prostředky na úhradu nákladů na pohoštění pro účastníky Krajské konference environmentálního vzdělávání, výchovy a osvěty  Olomouckého kraje 2013.  </t>
  </si>
  <si>
    <t xml:space="preserve">§ 3792, seskupení pol.53 - Neinvestiční transfery veřejnoprávním subjektům a mezi peněžními fondy téhož subjektu </t>
  </si>
  <si>
    <t>Neinvestiční příspěvky zřízeným příspěvkovým organizacím, UZ 112</t>
  </si>
  <si>
    <t>Odbor (kancelář)</t>
  </si>
  <si>
    <t>ORJ</t>
  </si>
  <si>
    <t>ROK 8.11.2011</t>
  </si>
  <si>
    <t>rozdíl</t>
  </si>
  <si>
    <t>9=6-8</t>
  </si>
  <si>
    <t xml:space="preserve">Odbor majetkový a právní </t>
  </si>
  <si>
    <t xml:space="preserve">Odbor správní a legislativní </t>
  </si>
  <si>
    <t xml:space="preserve">Odbor ekonomický  </t>
  </si>
  <si>
    <t xml:space="preserve">Odbor strategického rozvoje kraje </t>
  </si>
  <si>
    <t xml:space="preserve">Odbor zdravotnictví </t>
  </si>
  <si>
    <t xml:space="preserve">Útvar interního auditu </t>
  </si>
  <si>
    <t>Oddělení investic a evropských programů</t>
  </si>
  <si>
    <t xml:space="preserve">Celkem </t>
  </si>
  <si>
    <t>7=5/3</t>
  </si>
  <si>
    <t>Schválený rozpočet 2013</t>
  </si>
  <si>
    <t>Upravený rozpočet k 30.9.2013</t>
  </si>
  <si>
    <t>Návrh rozpočtu 2014</t>
  </si>
  <si>
    <t xml:space="preserve">Jedná se o dotaci Moravskému divadlu Olomouc, které je příspěvkovou organizací Statutárního města Olomouc (ÚZ 200) na zajištění  regionální funkce divadla.  </t>
  </si>
  <si>
    <t xml:space="preserve">Z této položky budou financovány náklady spojené s pořízením věcných darů u příležitosti předání Cen Olomouckého kraje za oblast  kultury za rok 2013.  </t>
  </si>
  <si>
    <t xml:space="preserve">Úhrada ztráty z poskytnutého zlevněného žákovského jízdného dopravcům, kteří mají uzavřenou smlouvu o závazku veřejné služby na  úhradu této ztráty. Úhrada vyplývá z metodického pokynu MD pro zavedení žákovského jízdného a Nařízení vlády č. 493/2004Sb.,  kterým se upravuje prokazatelná ztráta ve veřejné linkové dopravě. Požadovaná částka vychází ze schválených ztrát roku 2011, 2012, 2013 a  rovněž vychází odhadů dopravců na rok 2014. </t>
  </si>
  <si>
    <t>§ 2212, seskupení pol. 51 - Neinvestiční nákupy a související výdaje</t>
  </si>
  <si>
    <t xml:space="preserve">Finanční prostředky budou určeny na úhradu poplatku na zajištění nízkorychlostního kontrolního vážení vozidel na silnicích I., II. A II. Tříd v Olomouckém kraji, a to na základě případně uzavřené „Příkazní /mandátní) smlouvy „ s Centrem služeb pro silniční dopravu Praha, příspěvkovou organizací Ministerstva dopravy. V souvislosti s legislativní změnou zákona č. 13/1997 Sb., o pozemních komunikacích ve znění pozdějších předpisů, kraj zajišťuje kontrolní vážení vozidel na silnicích II, a III. Tříd a na silnicích I. Tříd se souhlasem vlastníka (ŘSD ČR). Centrum služeb Praha zajišťovalo do 31.8.2012 vážení vozidel v Olomouckém kraji na základě příkazní smlouvy uzavřené s SSOK, p.o. bezúplatně. V souvislosti s legislativní změnou zákona provozovatel vozidla, které při vážení překročilo povolené hodnoty, je povinen uhradit vlastníkovi pozemní komunikace nebo kraji náklady vážení paušální částkou 6 tis.Kč. V případě uzavření příkazní smlouvy na rok 2014 požaduje Centrum služeb v návrhu smlouvy po kraji paušální úhradu nákladů vážení ve výši 3 tis.Kč za každé zvážené vozidlo, které nedodrželo požadované hodnoty. </t>
  </si>
  <si>
    <t xml:space="preserve">V rámci provádění prevence v oblasti bezpečnosti a plynulosti silničního provozu (BESIP - činnost vyplývá ze zákona č. 361/2000 Sb.,  o provozu na pozemních komunikacích) na pozemních komunikacích. Olomoucký kraj prostřednictvím krajského koordinátora BESIP  zajišťuje organizaci výchovných akcí pro děti a dospělé, přípravu instruktorů dopravní výchovy, přispívá na údržbu a  opravy  dětských dopravních hřišť. Pro zajištění těchto činností bude poskytnut neinvestiční příspěvek státní příspěvkové organizaci  Centrum  služeb pro silniční dopravu, Praha. </t>
  </si>
  <si>
    <t>Úhrada protarifovací ztráty, UZ 612</t>
  </si>
  <si>
    <t xml:space="preserve">Jedná se o příspěvek na úhradu protarifovací ztráty dopravců nově začleněných do Integrovaného dopravního systému Olomouckého kraje. V roce 2014 se jedná o příspěvek na integraci tratí č. 271 (Prostějov – Dzbel), 273 (Červenka – Prostějov), 297 (Zlaté Hory – Mikulovice) a 310 (Olomouc – Krnov) dopravce České dráhy, a.s. Integrace dopravce České dráhy, a.s. probíhá od 1.4.2013 – tratě  271, 273 a 297, tato integrace bude pokračovat i v roce 2014 a budou potřeba finanční prostředky ve výši 400 tis.Kč. Dále bude nově zaintegrována trať  310 s předpokládaných datem zahájení integrace od 1.4.2014 a finanční prostředky budou potřeba ve výši 550 tis.Kč. Finanční prostředky na případnou integraci dalších tratí by se žádaly z přebytku hospodaření. </t>
  </si>
  <si>
    <t xml:space="preserve">Příspěvek bude použit na pořízení počítačové aplikace „systém a evidence plánování investičních akcí“ (SEPIA). Jedná se o softwarový produkt pro evidenci a plánování investičních akcí na silniční infrastruktuře. Aplikace umožňuje vytvoření komplexní databáze realizovaných investičních akcí, počínaje kompletními informacemi o průběhu povolovacích řízení investice (územní řízení, stavební řízení). Dále zajišťuje informace např. o průběhu realizace investiční akce, informace o konci záručních lhůt a řadu dalších rozhodujících informací o stavbě včetně jejich jednotlivých parametrů. Další významnou funkcí tohoto programu je vytvoření databáze investičních akcí, kdy program vychází z informací již realizovaných investic. Vlastníkovi pozemní komunikace (OK – OIEP, ODSH) a majetkovému správci (SSOK, p.o.) současně předkládá komplexní informace o připravovaných investičních akcích. Užitím tohoto programu dojde k odstranění nejednotností a nejasností jednotlivých výstup. Především u připravovaných a zahajovaných investičních akcí.  </t>
  </si>
  <si>
    <t>Mgr. Irena Sonntagová</t>
  </si>
  <si>
    <t>Podpora aktivit zaměřených na sociální začleňování - oblast prevence kriminality, UZ 407</t>
  </si>
  <si>
    <t>Podpora aktivit zaměřených na sociální začleňování - oblast integrace příslušníků romských komunit, UZ 408</t>
  </si>
  <si>
    <t xml:space="preserve">Uvedená částka vychází ze schváleného střednědobého dokumentu Olomouckého kraje Střednědobý plán rozvoje sociálních služeb Olomouckého kraje pro roky 2011-2014. Poskytovatelé sociálních služeb, ale i organizace, které nemají registraci sociálních služeb, zejména obce, byly v minulých letech úspěšné, pokud jde o dotační tituly vyhlašované MŠMT a Úřadem vlády. Úřad vlády však poskytuje max. 70 % dotace, obce a další poskytovatelé musí získat 30 %finančních prostředků z jiných zdrojů. Finanční prostředky budou využity na dofinancování aktivit obcí a NNO, které nelze získat z jiných finančních zdrojů. Jedná se o aktivity v samostatné působnosti. </t>
  </si>
  <si>
    <t>Podpora aktivit zaměřených na sociální začleňování - oblast podpory poskytování sociálních služeb, UZ 414</t>
  </si>
  <si>
    <t xml:space="preserve">Dotační program "Podpora sociální oblasti 2014" – Cílem programu je zajištění dostupnosti, případně zajištění rozvoje a kvality poskytování sociálních služeb působících na území Olomouckého kraje. Podpora sociálních služeb vychází z Krajského plánu vyrovnávání příležitostí pro osoby se zdravotním postižením v Olomouckém kraji a ze Střednědobého plánu rozvoje sociálních služeb v Olomouckém kraji pro rok 2011-2014, které určují hlavní směr, kterým by se měly sociální služby ubírat. Jejich cílem je především zajištění dostupnosti a zvyšování kvality sociálních služeb na území Olomouckého kraje. V roce 2012 byla částka 3 mil.Kč po vyhlášení příspěvkového programu rozhodnutím ROK navýšena z přebytku hospodaření o dalších 5 mil.Kč, v roce 2013 byla původní částka 3 mil.Kč navýšena rozhodnutím ROK z přebytku hospodaření o dalších 3 mil.Kč. Vzhledem k finančním  propadům z dotací MPSV na poskytování sociálních služeb byla tato navýšení poskytovateli sociálních služeb velmi pozitivně hodnocena. Jedná se o aktivity v samostatné působnosti </t>
  </si>
  <si>
    <r>
      <rPr>
        <b/>
        <i/>
        <sz val="11"/>
        <color theme="1"/>
        <rFont val="Arial"/>
        <family val="2"/>
        <charset val="238"/>
      </rPr>
      <t>1. Hry VI. zimní olympiády dětí a mládeže 2014, UZ 117 - 20 tis.Kč</t>
    </r>
    <r>
      <rPr>
        <sz val="11"/>
        <color theme="1"/>
        <rFont val="Arial"/>
        <family val="2"/>
        <charset val="238"/>
      </rPr>
      <t xml:space="preserve">
Zahrnuje prostředky na úhradu nákladů na pohoštění účastníků Her VI. letní olympiády dětí a mládeže 2013, kteří se zúčastní  vyhodnocení akce v sídle Olomouckého kraje. Celkový předpokládaný počet účastníků za Olomoucký kraj je 218.  
</t>
    </r>
    <r>
      <rPr>
        <b/>
        <i/>
        <sz val="11"/>
        <color theme="1"/>
        <rFont val="Arial"/>
        <family val="2"/>
        <charset val="238"/>
      </rPr>
      <t xml:space="preserve">2. Zastupitelstvo mládeže Olomouckého kraje - 17 tis. Kč </t>
    </r>
    <r>
      <rPr>
        <sz val="11"/>
        <color theme="1"/>
        <rFont val="Arial"/>
        <family val="2"/>
        <charset val="238"/>
      </rPr>
      <t xml:space="preserve">
Zahrnuje finanční prostředky na úhradu nákladů spojených se zasedáním Rady a Zastupitelstva mládeže Olomouckého kraje.  
</t>
    </r>
    <r>
      <rPr>
        <b/>
        <i/>
        <sz val="11"/>
        <color theme="1"/>
        <rFont val="Arial"/>
        <family val="2"/>
        <charset val="238"/>
      </rPr>
      <t xml:space="preserve">
3. Porady ředitelů škol a školských zařízení  - 80 tis. Kč </t>
    </r>
    <r>
      <rPr>
        <sz val="11"/>
        <color theme="1"/>
        <rFont val="Arial"/>
        <family val="2"/>
        <charset val="238"/>
      </rPr>
      <t xml:space="preserve">
Zahrnuje finanční prostředky na úhradu nákladů na pohoštění spojených s konáním pravidelných porad s řediteli škol a školských  zařízení zřizovaných Olomouckým krajem. </t>
    </r>
  </si>
  <si>
    <r>
      <rPr>
        <b/>
        <i/>
        <sz val="11"/>
        <color theme="1"/>
        <rFont val="Arial"/>
        <family val="2"/>
        <charset val="238"/>
      </rPr>
      <t xml:space="preserve">Hry VI. zimní olympiády dětí a mládeže 2014 </t>
    </r>
    <r>
      <rPr>
        <sz val="11"/>
        <color theme="1"/>
        <rFont val="Arial"/>
        <family val="2"/>
        <charset val="238"/>
      </rPr>
      <t xml:space="preserve">
Zahrnuje prostředky na úhradu jednotného ošacení a dresů pro účastníky Her VI. zimní olympiády dětí a mládeže 2014, která se koná v  termínu od 19. - 24. 1. 2014.  </t>
    </r>
  </si>
  <si>
    <r>
      <rPr>
        <b/>
        <i/>
        <sz val="11"/>
        <color theme="1"/>
        <rFont val="Arial"/>
        <family val="2"/>
        <charset val="238"/>
      </rPr>
      <t xml:space="preserve">Talent Olomouckého kraje </t>
    </r>
    <r>
      <rPr>
        <sz val="11"/>
        <color theme="1"/>
        <rFont val="Arial"/>
        <family val="2"/>
        <charset val="238"/>
      </rPr>
      <t xml:space="preserve">
Finanční prostředky zahrnují finanční příspěvek na vyhlášení již 9. ročníku ocenění Talent Olomouckého kraje. V rámci tohoto  vyhlášení jsou oceňováni nadaní a mimořádně nadaní žáci a studenti škol na území kraje. Student či žák obdrží v každé kategorii a v  každém oboru jednorázově finanční odměnu v rozpětí od 1.000 - 5.000 Kč, a to podle umístění na 1. - 5. místě. V souvislosti s tímto  budou dále prostřednictvím vypracovaného klíče finančně podpořeny i školy a školská zařízení Olomouckého kraje, kterým se umístil  student či žák do 3. místa v ústředním kole, případně se účastnil mezinárodního kola. Tento finanční příspěvek bude moci škola použít  např. na nákup učebních pomůcek, učebních textů, případně si tím úhradí náklady spojené s přípravou a účastí studenta v ústředním nebo  mezinárodním kole. Na základě požadavku VVV-Z na zavedení nové kategorie ocenění je třeba úměrně tomuto navýšit rozpočet (cca o 50 tis.Kč), jinak je nová kategorie nerealizovatelná.  </t>
    </r>
  </si>
  <si>
    <r>
      <rPr>
        <b/>
        <i/>
        <sz val="11"/>
        <color theme="1"/>
        <rFont val="Arial"/>
        <family val="2"/>
        <charset val="238"/>
      </rPr>
      <t xml:space="preserve">Stipendijní řád Olomouckého kraje, UZ 110 - 1 500 tis.Kč </t>
    </r>
    <r>
      <rPr>
        <sz val="11"/>
        <color theme="1"/>
        <rFont val="Arial"/>
        <family val="2"/>
        <charset val="238"/>
      </rPr>
      <t xml:space="preserve">
Cílem poskytování stipendia je umožnit žákům denní formy vzdělávání na středních školách, studentům na vyšších odborných školách a studentům všech typů studijních programů na vysokých školách studium na zahraničních středních a vysokých školách. </t>
    </r>
  </si>
  <si>
    <t>Příspěvky vysokým školám, UZ 116</t>
  </si>
  <si>
    <t xml:space="preserve">Pořízení služebních stejnokrojů - odborní zaměstnanci státní správy lesů, myslivosti a rybářství jsou oprávnění při výkonu své funkce nosit služební stejnokroj 
 - státní správa lesů § 51 odst. 2 zákona č. 289/1995 Sb., o lesích                                                           
 - státní správa myslivosti § 61 odst. 4 zákona č. 449/2001 Sb., o myslivosti 
- státní správa rybářství § 25 zákona č. 99/2004 Sb., o rybářství                                                           
Na základě úplného znění VP č. 3/2013, o stanovení okruhu odborných zaměstnanců KÚOK, kterým se k výkonu funkce přiděluje služební stejnokroj, bude mít v roce 2014 nárok na přidělení nebo obnovu stejnokroje 8 zaměstnanců.  </t>
  </si>
  <si>
    <t xml:space="preserve">Poskytování finančních příspěvků na hospodaření v lesích, jejichž předmět je příkladně uveden v ustanovení § 46 zákona č. 289/1995 Sb. o lesích. Finanční prostředky vyčleněné na tyto příspěvky (nemandatorní výdaje) byly ze státního rozpočtu převedeny do rozpočtu krajů poprvé již v roce 2005. Finanční příspěvky poskytoval kraj v letech 2005-2013. Pravidla pro poskytování finančních příspěvků na hospodaření v lesích na území Olomouckého kraje pro období 2014-2020 byla notifikována Evropskou komisí a schválena usnesením ZOK č. UZ/5/27/13 ze dne 28.6.2013. Vzhledem ke zkušenostem z předcházejících let budou poskytovány finanční příspěvky z rozpočtu kraje na opatřen obnova, zajištění lesních porostů a výchova lesních porostů do 40 let skutečného věku. </t>
  </si>
  <si>
    <t xml:space="preserve">Finanční spoluúčast Olomouckého kraje na realizaci projektu "Intenzifikace odděleného sběru a zajištění využití komunálního odpadu včetně jeho obalové složky" v roce 2009. Rada Olomouckého kraje usnesením UR/76/37/2004 schválila účast Olomouckého kraje ve výše uvedeném projektu. Následně usnesením UR/80/6/2004 byla schválena smlouva s firmou EKO-KOM, a.s., o řešení pilotního projektu v roce 2004. Podle textu uzavřené smlouvy má být rozsah plnění pro další roky vždy do 31. 03. následujícího kalendářního roku konkretizován dodatkem ke smlouvě. Projekt byl realizován v letech 2004 - 2013. Celková výše nákladů v roce 2004 tvořených zakoupením sběrových nádob a jejich distribucí obcím, informační kampaně o třídění a recyklaci komunálních odpadů byla 3, 5 mil. Kč a byla plně hrazena firmou EKO-KOM, a.s. </t>
  </si>
  <si>
    <t xml:space="preserve">Ing. Radek Dosoudil </t>
  </si>
  <si>
    <r>
      <t xml:space="preserve">Neinvestiční příspěvek - Regionální agentura pro rozvoj Střední Moravy (RARSM)
</t>
    </r>
    <r>
      <rPr>
        <sz val="11"/>
        <color theme="1"/>
        <rFont val="Arial"/>
        <family val="2"/>
        <charset val="238"/>
      </rPr>
      <t xml:space="preserve">Příspěvek na zajištění přípravy rozvojových projektů obcí a kraje za zvýhodněných podmínek, do max. výše pravidel veřejné podpory de minimis.  </t>
    </r>
  </si>
  <si>
    <r>
      <rPr>
        <b/>
        <i/>
        <sz val="11"/>
        <color theme="1"/>
        <rFont val="Arial"/>
        <family val="2"/>
        <charset val="238"/>
      </rPr>
      <t>KHK OK - Projekt BusinnesPoint</t>
    </r>
    <r>
      <rPr>
        <sz val="11"/>
        <color theme="1"/>
        <rFont val="Arial"/>
        <family val="2"/>
        <charset val="238"/>
      </rPr>
      <t xml:space="preserve">
Činnost a provoz informačně poradenské sítě „BusinessPoint“ pro podnikatelské subjekty působící v Olomouckém kraji prostřednictvím hospodářských komor v Olomouckém kraji. Informace a bezplatné poradenství zaměřené na podporu mezinárodního obchodu a informační podporu malého a středního podnikání. Součástí projektu bude také rozvoj hospodářské spolupráce s partnerskými regiony, dále příprava kulatých stolů pro podnikatele a realizace obchodní mise do vybraného regionu. Schválení této aktivity bude součástí Plánu aktivit na rok 2014, který bude připraven ke schválení v ROK v prosinci 2013 nebo v lednu 2014. Smlouva o poskytnutí příspěvku bude řešena samostatnou důvodovou zprávou.  </t>
    </r>
  </si>
  <si>
    <r>
      <rPr>
        <b/>
        <i/>
        <sz val="11"/>
        <color theme="1"/>
        <rFont val="Arial"/>
        <family val="2"/>
        <charset val="238"/>
      </rPr>
      <t xml:space="preserve">Technická pomoc I </t>
    </r>
    <r>
      <rPr>
        <sz val="11"/>
        <color theme="1"/>
        <rFont val="Arial"/>
        <family val="2"/>
        <charset val="238"/>
      </rPr>
      <t xml:space="preserve">                                                            
Nákupy mapových podkladů a zveřejňování územně plánovacích podkladů a dokumentací na Internetu nejen ve fázi po dokončení, ale i v průběhu pořizování, čímž se značně zvyšuje četnost umisťování dokumentací pro dálkový přístup                   
</t>
    </r>
  </si>
  <si>
    <r>
      <rPr>
        <b/>
        <i/>
        <sz val="11"/>
        <color theme="1"/>
        <rFont val="Arial"/>
        <family val="2"/>
        <charset val="238"/>
      </rPr>
      <t xml:space="preserve">Pronájem - veletrhy investičních příležitostí </t>
    </r>
    <r>
      <rPr>
        <sz val="11"/>
        <color theme="1"/>
        <rFont val="Arial"/>
        <family val="2"/>
        <charset val="238"/>
      </rPr>
      <t xml:space="preserve">
Pronájem prostor v rámci podpory podnikání na odborných konferencích a veletrzích za účelem propagace investičních příležitostí, rozvojových ploch, průmyslových zón a brownfieldů. Dále je možné z této položky hradit pronájem prostor pro vyhlášení vítěze krajského kola soutěže Podnikatel roku 2013. Schválení této aktivity bude součástí Plánu aktivit na rok 2014, který bude připraven ke schválení v ROK v prosinci 2013 nebo v lednu 2014.    </t>
    </r>
  </si>
  <si>
    <r>
      <rPr>
        <b/>
        <i/>
        <sz val="11"/>
        <color theme="1"/>
        <rFont val="Arial"/>
        <family val="2"/>
        <charset val="238"/>
      </rPr>
      <t>5. Překlady - 60 tis.Kč</t>
    </r>
    <r>
      <rPr>
        <sz val="11"/>
        <color theme="1"/>
        <rFont val="Arial"/>
        <family val="2"/>
        <charset val="238"/>
      </rPr>
      <t xml:space="preserve">
Zajištění překladu důležitých dokumentů pro rozvoj podnikání a vstup investorů, překlad materiálů o významných firmách Olomouckého kraje do AJ, RJ, případně NJ (40 tis.Kč). Výdaje na předklady důležitých dokumentů a dopisů partnerských organizací a řídících organizací Operačního  programu přeshraniční spolupráce Česká republika – Polská republika 2007 – 2013 a dokumentů souvisejících s přípravou ESÚS (10 tis.Kč). Dále výdaje na předklady důležitých dokumentů a dopisů řídích orgánů Finančních mechanismů EHP a Norska pro období 2009 – 2014 a Programu švýcarsko-české spolupráce (10 tis.Kč)</t>
    </r>
  </si>
  <si>
    <r>
      <rPr>
        <b/>
        <i/>
        <sz val="11"/>
        <color theme="1"/>
        <rFont val="Arial"/>
        <family val="2"/>
        <charset val="238"/>
      </rPr>
      <t xml:space="preserve">7. Propagační a prezentační materiály kraje v oblasti podnikání, obchodu, průmyslu, průmyslových zón, rozvojových ploch a brownfieldů - 110 tis.Kč    </t>
    </r>
    <r>
      <rPr>
        <sz val="11"/>
        <color theme="1"/>
        <rFont val="Arial"/>
        <family val="2"/>
        <charset val="238"/>
      </rPr>
      <t xml:space="preserve">    
Propagace investičních příležitostí Olomouckého kraje v tisku. Vydávání prezentačních materiálů, nákup a výroba propagačních předmětů na veletrhy, konference či jiné prezentační akce, dále grafická příprava těchto materiálů a inzerce. Schválení této aktivity bude součástí Plánu aktivit na rok 2014, který bude připraven ke schválení v ROK v prosinci 2013 nebo v lednu 2014.  </t>
    </r>
  </si>
  <si>
    <r>
      <rPr>
        <b/>
        <i/>
        <sz val="11"/>
        <color theme="1"/>
        <rFont val="Arial"/>
        <family val="2"/>
        <charset val="238"/>
      </rPr>
      <t xml:space="preserve">8. Služby spojené s organizací soutěže Podnikatel roku 2013 - 80 tis.Kč    </t>
    </r>
    <r>
      <rPr>
        <sz val="11"/>
        <color theme="1"/>
        <rFont val="Arial"/>
        <family val="2"/>
        <charset val="238"/>
      </rPr>
      <t xml:space="preserve">           
Organizace a zajištění krajského kola soutěže Podnikatel roku 2013 Olomouckého kraje (kulturní program 55 tis.Kč, autorské poplatky OSA 4 tis.Kč, moderátor 8 tis.Kč, zvukař a technika 8 tis.Kč, výroba šeku 500 Kč, květinová výzdoba 4,5 tis.Kč). Příprava tiskových zpráv, zveřejnění v regionálním tisku a TV, koordinace vyhlášení vítězů, program a scénář večera, distribuce pozvánek. Příprava vyhlášení dalšího ročníku soutěže. Schválení této aktivity bude součástí Plánu aktivit na rok 2014, který bude připraven ke schválení v ROK v prosinci 2013 nebo v lednu 2014.  </t>
    </r>
  </si>
  <si>
    <r>
      <rPr>
        <b/>
        <i/>
        <sz val="11"/>
        <color theme="1"/>
        <rFont val="Arial"/>
        <family val="2"/>
        <charset val="238"/>
      </rPr>
      <t>9. Podpora Vědeckotechnického parku Univerzity Palackého v Olomouci - 100 tis.Kč</t>
    </r>
    <r>
      <rPr>
        <sz val="11"/>
        <color theme="1"/>
        <rFont val="Arial"/>
        <family val="2"/>
        <charset val="238"/>
      </rPr>
      <t xml:space="preserve">        
Podpora Vědeckotechnického parku Univerzity Palackého v projektech směrovaných na podporu podnikání (např. soutěž Podnikavá hlava). Schválení této aktivity bude součástí Plánu aktivit na rok 2014, který bude připraven ke schválení v ROK v prosinci 2013 nebo v lednu 2014. </t>
    </r>
  </si>
  <si>
    <r>
      <rPr>
        <b/>
        <i/>
        <sz val="11"/>
        <color theme="1"/>
        <rFont val="Arial"/>
        <family val="2"/>
        <charset val="238"/>
      </rPr>
      <t xml:space="preserve">10. Náklady na propagaci krajského kola soutěže Vesnice roku 2014 - 10 tis. Kč </t>
    </r>
    <r>
      <rPr>
        <sz val="11"/>
        <color theme="1"/>
        <rFont val="Arial"/>
        <family val="2"/>
        <charset val="238"/>
      </rPr>
      <t xml:space="preserve">
Příspěvek na výrobu diplomů, propagačních panelů, výrobu předávacích šeků a vyhodnocení krajského kola soutěže a prezentace oceněných obcí na stánku při veletrhu Regioninvest 2014 v Olomouci. </t>
    </r>
  </si>
  <si>
    <r>
      <rPr>
        <b/>
        <i/>
        <sz val="11"/>
        <color theme="1"/>
        <rFont val="Arial"/>
        <family val="2"/>
        <charset val="238"/>
      </rPr>
      <t xml:space="preserve">Soutěž Podnikatel roku 2012 - ocenění vítěze </t>
    </r>
    <r>
      <rPr>
        <sz val="11"/>
        <color theme="1"/>
        <rFont val="Arial"/>
        <family val="2"/>
        <charset val="238"/>
      </rPr>
      <t xml:space="preserve">
Darovací smlouva o převedení finančních prostředků pro vítěze soutěže Podnikatel roku 2013 Olomouckého kraje. Schválení této aktivity bude součástí Plánu aktivit na rok 2014, který bude připraven ke schválení do ROK v prosinci 2013 nebo v lednu 2014.  Darovací smlouva bude řešena samostatnou důvodovou zprávou. 
</t>
    </r>
  </si>
  <si>
    <r>
      <rPr>
        <b/>
        <i/>
        <sz val="11"/>
        <color theme="1"/>
        <rFont val="Arial"/>
        <family val="2"/>
        <charset val="238"/>
      </rPr>
      <t xml:space="preserve">Příspěvek Škole pro obnovu venkova,o.p.s. (ŠPOV OK) na vydání publikace </t>
    </r>
    <r>
      <rPr>
        <sz val="11"/>
        <color theme="1"/>
        <rFont val="Arial"/>
        <family val="2"/>
        <charset val="238"/>
      </rPr>
      <t xml:space="preserve">
Příspěvek na pokrytí nákladů pro sestavení a výrobu publikace o úspěšných obcích Olomouckého kraje v roce 2014 v soutěži Vesnice roku, 2 000 ks (částka 45 tis.Kč bude převedena na základě smlouvy ŠPOV OK). </t>
    </r>
  </si>
  <si>
    <t xml:space="preserve">Neinvestiční transfery občanským sdružením </t>
  </si>
  <si>
    <r>
      <rPr>
        <b/>
        <i/>
        <sz val="11"/>
        <color theme="1"/>
        <rFont val="Arial"/>
        <family val="2"/>
        <charset val="238"/>
      </rPr>
      <t>Poskytnutí finančního příspěvku na administraci činnosti Místních akčních skupin (MAS) v Olomouckém kraji</t>
    </r>
    <r>
      <rPr>
        <sz val="11"/>
        <color theme="1"/>
        <rFont val="Arial"/>
        <family val="2"/>
        <charset val="238"/>
      </rPr>
      <t xml:space="preserve">
Na podporu tvorby Integrované strategie území (ISRU) byla v roce 2013, pro celkem 17 MAS se sídlem na území Olomouckého kraje, vyčleněna částka ve výši 2 mil.Kč a to prostřednictvím POV 2013. Max. výše podpory na jednu MAS byla 125 tis.Kč. Příspěvek čerpalo 14 MAS v celkové výši 1 685 tis.Kč. Pro rok 2014 navrhujeme tuto částku v POV vyčlenit a administrovat podporu 17 potenciálním žadatelům MAS s max. výši podpory 115 tis.Kč (100 % příspěvek) přímo z rozpočtu kraje. </t>
    </r>
  </si>
  <si>
    <r>
      <rPr>
        <b/>
        <i/>
        <sz val="11"/>
        <color theme="1"/>
        <rFont val="Arial"/>
        <family val="2"/>
        <charset val="238"/>
      </rPr>
      <t>Program obnovy venkova (POV) 2014 dotace obcím</t>
    </r>
    <r>
      <rPr>
        <sz val="11"/>
        <color theme="1"/>
        <rFont val="Arial"/>
        <family val="2"/>
        <charset val="238"/>
      </rPr>
      <t xml:space="preserve"> 
Dle akčního plánu Koncepce zemědělské politiky a rozvoje venkova </t>
    </r>
  </si>
  <si>
    <r>
      <rPr>
        <b/>
        <i/>
        <sz val="11"/>
        <color theme="1"/>
        <rFont val="Arial"/>
        <family val="2"/>
        <charset val="238"/>
      </rPr>
      <t>Vesnice roku 2014</t>
    </r>
    <r>
      <rPr>
        <sz val="11"/>
        <color theme="1"/>
        <rFont val="Arial"/>
        <family val="2"/>
        <charset val="238"/>
      </rPr>
      <t xml:space="preserve">
Ocenění obcí Olomouckým krajem v krajském kole soutěže Vesnice roku 2014, za 1. místo 100 tis. Kč na uspořádání slavnostního vyhlášení krajského kola zajištění propagačních materiálů, 2. místo 100 tis. Kč, 3. místo100 tis. Kč, speciální finanční ocenění čtyřem obcím-celkem 200 tis. Kč. Soutěž má vazbu na celostátní kolo organizované MMR, jedná se o 13. ročník krajského kola soutěže.  </t>
    </r>
  </si>
  <si>
    <r>
      <rPr>
        <b/>
        <i/>
        <sz val="11"/>
        <color theme="1"/>
        <rFont val="Arial"/>
        <family val="2"/>
        <charset val="238"/>
      </rPr>
      <t xml:space="preserve">1. Poskytování energetických služeb se zaručeným výsledkem - projekty financované metodou EPC - investice  - 256 tis.Kč  </t>
    </r>
    <r>
      <rPr>
        <sz val="11"/>
        <color theme="1"/>
        <rFont val="Arial"/>
        <family val="2"/>
        <charset val="238"/>
      </rPr>
      <t xml:space="preserve">    
Schváleno usnesením ROK č. UR/70/46/2007 ze dne 4. 10. 2007. Dne 21. 10. 2007 byly uzavřeny 3 smlouvy o poskytování energetických služeb, včetně dodávky souboru opatření a stavebních prací k realizaci energ.úspor, které přechází do roku 2014. Finanční závazky vyplývající ze splácení dodávky souboru opatření a stavebních prací pro rok 2014 jsou realizovány formou měsíčních splátek. ÚSP Nové Zámky - Mladeč, S-2007/2475/OSR - 256 tis.Kč    
</t>
    </r>
    <r>
      <rPr>
        <b/>
        <i/>
        <sz val="11"/>
        <color theme="1"/>
        <rFont val="Arial"/>
        <family val="2"/>
        <charset val="238"/>
      </rPr>
      <t xml:space="preserve">
2. Poskytování energetických služeb se zaručeným výsledkem - projekty financované metodou EPC - investice  - 1 371 tis.Kč</t>
    </r>
    <r>
      <rPr>
        <sz val="11"/>
        <color theme="1"/>
        <rFont val="Arial"/>
        <family val="2"/>
        <charset val="238"/>
      </rPr>
      <t xml:space="preserve">
Schváleno usnesením ROK č. UR/70/46/2007 ze dne 4. 10. 2007. Dne 21. 10. 2007 byly uzavřeny 3 smlouvy o poskytování energetických služeb, včetně dodávky souboru opatření a stavebních prací k realizaci energ.úspor, které přechází do roku 2014. Finanční závazky vyplývající ze splácení dodávky souboru opatření a stavebních prací pro rok 2014 jsou realizovány formou měsíčních splátek.                                                                
ZŠ + DD Zábřeh, S-2007/2476/OSR - 500 tis.Kč        
SOŠ a DM Olomouc, S-2007/2477/OSR - 871 tis.Kč           </t>
    </r>
  </si>
  <si>
    <t>1. Pronájem multifunkčních zařízení - celkem 2 723 tis.Kč 
2. Pronájem optických tras (Hasičský záchranný sbor Olomouckého kraje, Zdravotnická záchranná služba Olomouckého kraje, Vědecká knihovna v Olomouci - 377 tis.Kč</t>
  </si>
  <si>
    <t>1. CLIX - registr oznámení, oznámení o příjmech veřejných činitelů - 30 tis.Kč</t>
  </si>
  <si>
    <t>2. Poskytování údržby, podpory a rozvoje programového vybavení "IntraDoc" - 74 tis.Kč</t>
  </si>
  <si>
    <t>3. Domény hrazené z rozpočtu OIT - 5 tis.Kč</t>
  </si>
  <si>
    <t>4. Podpora a vzdálené správa aktivních prvků - 400 tis.Kč</t>
  </si>
  <si>
    <t>5. Microsoft Enterprise Agreement - 2 500 tis.Kč</t>
  </si>
  <si>
    <t>6. Symantec - antivir serverové licence - 500 tis.Kč</t>
  </si>
  <si>
    <t>7. Rozvoj informačního systému GINIS - 572 tis.Kč</t>
  </si>
  <si>
    <t>8. Rozvoj informačního systému FAMA+ - 250 tis.Kč</t>
  </si>
  <si>
    <t>9. Mapový server, úprava aplikace a nákup mapových podkladů - 300 tis.Kč</t>
  </si>
  <si>
    <t xml:space="preserve">Zahrnuje opravy, profylaxe a revize. </t>
  </si>
  <si>
    <t xml:space="preserve">Převod aplikace CLIX a nákup drobného SW. </t>
  </si>
  <si>
    <t xml:space="preserve">Výdaje za soudní poplatky.  
S účinností od 1.4.2011 bylo ředitelem KÚOK rozhodnuto o převedení části agend z ODSH na OSL, která se týká rozhodování v odvolacím řízení o záznamu bodů v registru řidičů v důsledku porušení povinnosti stanovené zákonem o provozu na pozemních komunikacích. Vzhledem k tomu, že dosažení 12 bodů v registru řidičů znamená pro řidiče, je-li to jeho povolání, ztrátu zaměstnání, jsou ve velkém rozsahu proti našim rozhodnutím podávány žaloby ke správnímu soudu. S podanou žalobou je nutné provést úhradu soudních poplatků v případě, kdy námi rozhodovaná věc je vrácena k novému projednání a rozhodnutí.   </t>
  </si>
  <si>
    <t xml:space="preserve">Výdaje na úhradu pojistného v roce 2014 jsou navrhovány v návaznosti na výši pojistného dle nových pojistných smluv. Roční pojistné je oproti minulým rokům vyšší zejména s ohledem na pojištění vozidel. </t>
  </si>
  <si>
    <t>Tato položka je zřízena pro úhradu nájemného, a to zejména za pronájem pozemků do ČR - Pozemkového fondu ČR a třetích osob v souvislosti s majetkoprávním vypořádáním investičních akcí Olomouckého kraje</t>
  </si>
  <si>
    <t xml:space="preserve">Tato položka je zřizována pro úhradu poplatků za ověřování listin, podpisů, případně poštovních poplatků organizacím. </t>
  </si>
  <si>
    <t>Tato položka zahrnuje výdaje na finanční odvody při úhradě správních poplatků státu, zejména u odnětí půdy ze ZPF v souvislosti s pořizováním nemovitého majetku</t>
  </si>
  <si>
    <t>Tyto výdaje zahrnují úhradu poplatků třetím osobám za ověřování podpisů, ověřování listin a na úhradu poštovních poplatků v souvislosti s uzavíranými kupními smlouvami.</t>
  </si>
  <si>
    <t xml:space="preserve">Výše finančních prostředků na platy zaměstnanců Olomouckého kraje zařazené do KÚOK :
pro udržení průměrného příjmu z roku 2012 při odhadovaném přepočteném stavu zaměstnanců 520
po odečtu očekávaných refundací ve výši cca 6 000 tis.Kč. </t>
  </si>
  <si>
    <t xml:space="preserve">Dle vyhlášky č. 125/1993 Sb., kterou se stanoví podmínky a sazby zákonného pojištění odpovědnosti zaměstnavatele za škodu při pracovním úraze nebo nemoci z povolání, ve znění pozdějších předpisů (4,2‰). Pro rok 2014 navrhujeme zvýšení finančních prostředků vzhledem k čerpání v roce 2013.      </t>
  </si>
  <si>
    <t>Ochranné pomůcky</t>
  </si>
  <si>
    <t xml:space="preserve">Nákup ochranných pracovních pomůcek podle pracovněprávních předpisů a Vnitřního předpisu Krajského úřadu Olomouckého kraje č. VP-5/2013 - určeno pro zaměstnance odborů.                   </t>
  </si>
  <si>
    <t xml:space="preserve">1. Předplatné novin a odborných časopisů, jiných nosičů - 350 tis.Kč </t>
  </si>
  <si>
    <t>2. Nákup odborných publikací, odborných knih pro potřeby zaměstnanců - například nový Občanský zákoník - 150 tis.Kč</t>
  </si>
  <si>
    <t xml:space="preserve">Nákup a výměna opotřebovaného nefunkčního vybavení v kancelářích - výměna nefunkčních skartovaček, nákup kancelářských židlí - nutná výměna za opotřebované, další nákupy za opotřebované nefunkční vybavení.  </t>
  </si>
  <si>
    <t>2. Drobný materiál - dílna údržby, pokutové bloky, pro OE - 200 tis.Kč</t>
  </si>
  <si>
    <t>3. Nákup materiálu - tonery pro odbory - 700 tis.Kč</t>
  </si>
  <si>
    <t>4. Nákup materiálu - kancelářské potřeby (určeno pro 528 zaměstnanců) - 700 tis.Kč</t>
  </si>
  <si>
    <t>5. Nákup materiálu - kancelářský papír pro odbory - 450 tis.Kč</t>
  </si>
  <si>
    <t xml:space="preserve">1. Veškeré nákupy spotřebního materiálu - elektromateriál, razítka, polymery, sanitární prostředky - 1 000 tis.Kč </t>
  </si>
  <si>
    <t>1. Středomoravská vodárenská, a.s. Olomouc - Smlouva o odvádění odpadních vod č. 103-16179/5, Smlouva o dodávce vody č. 103-16178/2, vč. Dodatku č. 1, (ORG 0012007000000) ve výši 250 tis.Kč.</t>
  </si>
  <si>
    <t>2. Regionální centrum Olomouc, s. r .o., Olomouc - Smlouva o zajištění služeb č. R2/S/2008/001, (ORG 0012008000000) ve výši 190 tis.Kč.</t>
  </si>
  <si>
    <t>2. Regionální centrum Olomouc, s. r. o., Olomouc - Smlouva o zajištění služeb č. R2/S/2008/001, (ORG 0012008000000) ve výši 
1 300 tis.Kč</t>
  </si>
  <si>
    <t>3. Nemocnice Šternberk - Dohoda o užívání nebytových prostor a úhradách za služby (ORG 0012000000000) ve výši 5 tis.Kč</t>
  </si>
  <si>
    <t>1. Dalkia ČR, a.s. Ostrava - Kupní smlouva na dodávku a odběr tepelné energie (ORG 0012007000000) ve výši 1 900 tis.Kč</t>
  </si>
  <si>
    <t xml:space="preserve">Lumen Energy, a.s. Tylovická 375/16, Praha - Závěrkový list č. PL2011111077 - měsíční zálohy na dodávku plynu pro pracoviště OSV, Žilinská 7, Olomouc včetně vyúčtování (ORG 0012009000000) </t>
  </si>
  <si>
    <t>Pohonné hmoty jsou čerpány prostřednictvím karet CCS. Návrh rozpočtu vychází z reality roku 2013</t>
  </si>
  <si>
    <t xml:space="preserve">Kooperativa, pojišťovna, a.s. Praha - Rámcová pojistná smlouva - cestovní  pojištění zaměstnanců KÚOK    
        </t>
  </si>
  <si>
    <t>1. Regionální centrum Olomouc, s. r. o., Olomouc - Smlouva o nájmu nebytových prostor č. R2/N/2008/001 vč. Dodatku č. 1 ke Smlouvě - nájem nebytových prostor. (ORG 0012008000000) - 15 920 tis.Kč</t>
  </si>
  <si>
    <t>2. Regionální centrum Olomouc, s.r.o., Olomouc - Smlouva o nájmu zařízení datového centra (ORG 0012008000000) - 120 tis.Kč</t>
  </si>
  <si>
    <t>3. První kapitálová společnost, a.s. Přerov - Smlouva o nájmu nebytových prostor AB/2004/430 - 356 tis. Kč</t>
  </si>
  <si>
    <t xml:space="preserve">4. První kapitálová společnost, a.s. Přerov - Smlouva o nájmu nebytových prostor AB/2011/599 - 125 tis. Kč </t>
  </si>
  <si>
    <t xml:space="preserve">6. Smlouva o podnájmu - kancelář v Bruselu, zastoupení OK, Středočeský kraj, Zborovská 11, Praha 5 platnost od 1.9.2010 - 30.4.2014 - 99 tis.Kč  </t>
  </si>
  <si>
    <t xml:space="preserve">Povinné vzdělávání zaměstnanců dle zákona č. 312/2002 Sb., o úřednících ÚSC a o změně některých zákonů, ve znění pozdějších předpisů, (vstupní vzdělávání, průběžné vzdělávání, ZOZ). Další vzdělávání dle plánu vzdělávání zaměstnanců krajského úřadu. </t>
  </si>
  <si>
    <t xml:space="preserve">1. SodexoPass, s. r. o. Praha - Smlouva o odběru poukázek - 2 600 tis. Kč </t>
  </si>
  <si>
    <t xml:space="preserve">2. Jan Grézl, Sylva Grézlová - HARYSERVIS II., Olomouc - Smlouva o zabezpečení úklidových prací č. 231/II ve znění dodatků - úklid v budově RCO  - 1 809 tis. Kč </t>
  </si>
  <si>
    <t xml:space="preserve">3. Jan Grézl,Sylva Grézlová - HARYSERVIS II., Olomouc - Smlouva o zabezpečení úklidových prací č. 165/I., ve znění dodatků - úklid v  budově KÚOK  -  1 476 tis. Kč </t>
  </si>
  <si>
    <t xml:space="preserve">4. Statutární město Olomouc - Dohoda o užívání podzemního parkoviště -  1 300 tis. Kč </t>
  </si>
  <si>
    <t xml:space="preserve">5. S.O.S. akciová společnost, Olomouc - Smlouva o poskytování bezpečnostních služeb vč. dodatků  - 803 tis. Kč </t>
  </si>
  <si>
    <t xml:space="preserve">7. ZELOS spol. s.r.o., Praha - Smlouva o odběru pokrmů  - 330 tis. Kč </t>
  </si>
  <si>
    <t xml:space="preserve">8. Revize - klimatice, UPS, hasicí zařízení s argonitem, ruční hasicí přístroje, hydranty, suchovod, EZS Žilinská, EZS přenos, rozvaděče, nouzové osvětlení, diesel, hromosvod a elektroinstalace Žilinská, elektroinstalace - bufet, elektroinstalace, venkovní šachta,   sprinklery, vzduchotechnika  -  327 tis. Kč </t>
  </si>
  <si>
    <t>9. Česká pošta, s. p. Praha - Smlouva o svozu a rozvozu poštovních zásilek  - 217 tis. Kč</t>
  </si>
  <si>
    <t>10. Jan Grézl, Sylva Grézlová - HARYSERVIS II., Olomouc - Smlouva o zabezpečení úklidových prací č. 280/IV., ve znění dodatků - úklid v budově RCO - 172 tis. Kč</t>
  </si>
  <si>
    <t xml:space="preserve">11. Česká tisková kancelář, Praha - Smlouva o dodávání zpravodajského servisu ČT  - 156 tis. Kč </t>
  </si>
  <si>
    <t xml:space="preserve">13. Technické služby města Olomouce, a.s. - Smlouva o odvozu a zneškodňování odpadů vč. dodatků  - 150 tis. Kč </t>
  </si>
  <si>
    <t xml:space="preserve">14. ANOPRESS Praha - Smlouva/ monitoring zpravodajský servis  - 76 tis. Kč </t>
  </si>
  <si>
    <t xml:space="preserve">15. Dopravní zdravotnictví a.s. Třinec - Smlouva o závodní preventivní péči  - 100 tis. Kč </t>
  </si>
  <si>
    <t xml:space="preserve">16. Ostatní úhrady nasmlouvané na objednávky - inzerce, poplatky za televizory, rádia, mytí oken v budovách KÚOK a RCO, mytí garáží, čištění fontány, úklid kancelářských prostor nad rámec uzavřených smluv, kurýrní služba, mytí žaluzií, výroba informačního systému, zhotovení vizitek, aj.   1 014 tis. Kč </t>
  </si>
  <si>
    <t>17. Regionální centrum Olomouc , s.r.o. - Smlouva o zajištění služeb č. R2/S/2008/001 - 1 600 tis.Kč</t>
  </si>
  <si>
    <t xml:space="preserve">Pro rok 2014 navrhujeme výši finančních prostředků na cestovné tuzemské cesty ve výši 2 000 tis. Kč, ORG 12 000 000 000 a zahraniční cesty ve výši 1 000 tis.Kč, ORG 12 000 000 099).  </t>
  </si>
  <si>
    <t xml:space="preserve">Finanční prostředky zůstávají na úrovni roku 2013.  </t>
  </si>
  <si>
    <t xml:space="preserve">Nákup dálničních známek pro vozidla KÚOK, zahraniční dálniční známky. </t>
  </si>
  <si>
    <t xml:space="preserve">Vzhledem k čerpání roku 2013 navrhujeme výši položky náhrady pro rok 2014 ponechat ve stejné výši.     </t>
  </si>
  <si>
    <t xml:space="preserve">Pro rok 2014 navrhujeme příděl ve výši 3,5 %.             </t>
  </si>
  <si>
    <t>Dotisk stávajících propagačních materiálů. V této položce je zahrnuta i částka na nákup drobného materiálu (drobný mobiliář na dovybavení stánku na výstavách cestovního ruchu) a na propagační předměty pro prezentaci kraje na veletrzích cestovního ruchu.  Uvedená aktivita vychází z Akčního plánu Marketingové studie cestovního ruchu Olomouckého kraje na období 2014 - 2020.</t>
  </si>
  <si>
    <t>Zpracování aktualizace Programu rozvoje CR OK na období 2014-2020 (termín dokončení dle objednávky č. 2012/01562/KH/OBJ 30.11.2013) - v případě nutnosti provedení SEA hodnocení II. stupně a nepředání kompletního díla v závěru roku 2013 - odhadovné náklady cca 200 tis.Kč SEA hodnocení II. stupně a dále nutnost uhradit závěrečnou splátku ve výši 10 % hodnoty díla, tj. 39 tis.Kč.</t>
  </si>
  <si>
    <r>
      <t xml:space="preserve">Zahrnuje výdaje na tyto činnosti: 
</t>
    </r>
    <r>
      <rPr>
        <b/>
        <i/>
        <sz val="11"/>
        <color theme="1"/>
        <rFont val="Arial"/>
        <family val="2"/>
        <charset val="238"/>
      </rPr>
      <t xml:space="preserve">1. Prezentace OK v publikacích, časopisech, médiích (160 tis. Kč). </t>
    </r>
    <r>
      <rPr>
        <sz val="11"/>
        <color theme="1"/>
        <rFont val="Arial"/>
        <family val="2"/>
        <charset val="238"/>
      </rPr>
      <t xml:space="preserve">
Prezentace o turistických atraktivitách kraje a obou turistických regionech v turistických katalozích zaměřených na cestovní  ruch i v denním tisku. Uvedená aktivita vychází z Akčního plánu Marketingové studie cestovního ruchu Olomouckého kraje na období 2014 - 2020.   
</t>
    </r>
    <r>
      <rPr>
        <b/>
        <i/>
        <sz val="11"/>
        <color theme="1"/>
        <rFont val="Arial"/>
        <family val="2"/>
        <charset val="238"/>
      </rPr>
      <t>2. Výstavy domácí i zahraniční, prezentace turistické nabídky kraje ve spolupráci s dalšími subjekty (200 tis. Kč).</t>
    </r>
    <r>
      <rPr>
        <i/>
        <sz val="11"/>
        <color theme="1"/>
        <rFont val="Arial"/>
        <family val="2"/>
        <charset val="238"/>
      </rPr>
      <t xml:space="preserve">  </t>
    </r>
    <r>
      <rPr>
        <sz val="11"/>
        <color theme="1"/>
        <rFont val="Arial"/>
        <family val="2"/>
        <charset val="238"/>
      </rPr>
      <t xml:space="preserve">
V roce 2014 budou náklady na veletrhy (pronájem prostor a sektorů vč. grafického zpracování, technické přípojky …) hrazeny z projektu "Marketingové aktivity Olomouckého kraje". Nad rámec veletrhů z projektu je nutno zajistit další aktivity, které vychází z nabídek ostatních spolupracujících subjektů CR. Jedná se především o zabezpečení akcí ve spolupráci s moravskými kraji v rámci projektu "Významné turistické akce a cíle východní části České republiky" (udržitelnost projektu po jeho dokončení v roce 2013) v důležitých zdrojových trzích - ČR, Slovensko, Polsko, Německo, Rakousko, Itálie, východní trhy apod. Dále se jedná o zabezpečení společných prezentací se statutárním městem Olomouc(společné prezentace ve Vídni a Bratislavě), sdruženími cestovního ruchu a dle rozhodnutí vedení či pana hejtmana.  Uvedené aktivity vychází z Akčního plánu Marketingové studie cestovního ruchu Olomouckého kraje na období 2014 - 2020 .  
</t>
    </r>
    <r>
      <rPr>
        <b/>
        <i/>
        <sz val="11"/>
        <color theme="1"/>
        <rFont val="Arial"/>
        <family val="2"/>
        <charset val="238"/>
      </rPr>
      <t xml:space="preserve">
3. Zhotovení nových propagačních materiálů OK (150 tis. Kč). </t>
    </r>
    <r>
      <rPr>
        <sz val="11"/>
        <color theme="1"/>
        <rFont val="Arial"/>
        <family val="2"/>
        <charset val="238"/>
      </rPr>
      <t xml:space="preserve">
Zhotovení nových propagačních materiálů bude upřesněno ve spolupráci s CCRROK v edičním plánu na rok 2014. Uvedená aktivita bude součástí Akčního plánu Marketingové studie cestovního ruchu Olomouckého kraje na období  2014 - 2020.
</t>
    </r>
    <r>
      <rPr>
        <b/>
        <i/>
        <sz val="11"/>
        <color theme="1"/>
        <rFont val="Arial"/>
        <family val="2"/>
        <charset val="238"/>
      </rPr>
      <t>4. Zajištění provozu Turistického informačního portálu Olomouckého kraje (provozní a obsahový servis) (1.412 tis. Kč)</t>
    </r>
    <r>
      <rPr>
        <b/>
        <sz val="11"/>
        <color theme="1"/>
        <rFont val="Arial"/>
        <family val="2"/>
        <charset val="238"/>
      </rPr>
      <t xml:space="preserve">. </t>
    </r>
    <r>
      <rPr>
        <sz val="11"/>
        <color theme="1"/>
        <rFont val="Arial"/>
        <family val="2"/>
        <charset val="238"/>
      </rPr>
      <t xml:space="preserve">
Z této částky je určeno 552 tis. Kč na technickou správu portálu dle Smlouvy o zajištění provozu serveru internetového portálu cestovního ruchu (2010/05397/KH/DSM, smlouva je uzavřena na dobu neurčitou) a 860 tis.Kč na sdružení cestovního ruchu (J-SCR:430 tis. Kč a SM-SCR:430 tis. Kč), která budou provádět obsahovou správu portálu. Uvedená aktivitabude součástí Akčního plánu Programu rozvoje cestovního ruchu Olomouckého kraje na období 2014 - 2020.</t>
    </r>
  </si>
  <si>
    <r>
      <rPr>
        <b/>
        <i/>
        <sz val="11"/>
        <color theme="1"/>
        <rFont val="Arial"/>
        <family val="2"/>
        <charset val="238"/>
      </rPr>
      <t>9. Zahraniční aktivity Olomouckého kraje (1 150 tis.Kč)</t>
    </r>
    <r>
      <rPr>
        <sz val="11"/>
        <color theme="1"/>
        <rFont val="Arial"/>
        <family val="2"/>
        <charset val="238"/>
      </rPr>
      <t xml:space="preserve">
Na této položce jsou rozpočtovány prostředky související se zahraničními aktivitami Olomouckého kraje. Jedná se o prostředky na podporu spolupráce s partnerskými zahraničními regiony včetně zajišťování prezentací Olomouckého kraje v zahraničí. Dále jsou na položce rozpočtovány prostředky na Letní školu AER a členský příspěvek AER (S-2004/0247/KH), prostředky na dotační titul Olomouckého kraje na podporu zahraničních aktivit. V rámci tohoto titulu bylo v roce 2013 přerozděleno celkem 400 tis.Kč, pro rok 2014 navrhujeme stejnou částku. </t>
    </r>
  </si>
  <si>
    <t>Příspěvek KČT - oblast Olomoucký kraj na podporu údržby a obnovy značení turistických, cykloturistických a lyžařských tras na území Olomouckého kraje. Uvedená aktivita bude součástí Akčního plánu Programu rozvoje cestovního ruchu Olomouckého kraje na období 2014-2020.</t>
  </si>
  <si>
    <t>Položka zahrnuje následující údaje: 
2.000 tis. Kč - členský příspěvek pro sdružení Jeseníky - Sdružení cestovního ruchu na rok 2014 
1.500 tis. Kč - členský příspěvek pro sdružení Střední Morava - Sdružení cestovního ruchu na rok 2014 
Vazba na projekt "Projekt organizace cestovního ruchu (destinačního managementu) v Olomouckém kraji" (schváleno usnesením ROK č. UR/25/76/2005 a usnesením ZOK č. UZ/7/56/2005). Uvedená kativita bude součástí Akčního plánu Programu rozvoje cestovního ruchu Olomouckého kraje na období 2014-2020.</t>
  </si>
  <si>
    <t xml:space="preserve">Na této položce byl v letech 2009-2012 hrazen příspěvek staturánímu městu Olomouc na základě smlouvy o spolupráci a podpoře činnosti informační sítě Europe Dierct uzavřené v souladu s rámcovou smlouvou uzavřenou v roce 2009 (č. smlouvy 2009/00751/KH/DSB). V roce 2013 byla podepsána rámcová smlouva o podpoře činnosti střediska Europe Direct na období 2013-2017 (č. smlouvy 2013/002218/KD/DSB). Na jejím základě budou každoročně připravovány smlouvy o příspěvku , který v minulých letech (i v r. 2013) činil 350 tis.Kč, tuto částku navrhujeme i pro rok 2014. </t>
  </si>
  <si>
    <t>Společná tvorba propagačních materiálů se sousedními kraji. Pokračování spolupráce mezi moravskými kraji ( OK, ZK, MSK a JMK) z let 2005-2013. Uvedená aktivita bude součástí Akčního plánu Programu rozvoje cestovního ruchu Olomouckého kraje na obodbí 2014-2020.</t>
  </si>
  <si>
    <t xml:space="preserve">Náklady spojené s doplněním dat a aktualizací webu s Povodňovým plánem Olomouckého kraje, především mapových podkladů. V roce 2014 by měla být provedena kompletní aktualizace hlásných profilů na území Olomouckého kraje v návaznosti na nové digitální plány obcí s rozšířenou působností OK. Dále bude aktualizována organizačná část PPOK. </t>
  </si>
  <si>
    <t xml:space="preserve">Na této položce jsou finanční prostředky na pořízení vybavení pro potřebu Krizového štábu Olomouckého kraje, Povodňové komise Olomouckého kraje a členy Bezpečnostní rady Olomouckého kraje. </t>
  </si>
  <si>
    <t xml:space="preserve">Materiál pro potřeby jednotek sborů dobrovolných hasičů obcí Olomouckého kraje a pořízení propagačního materiálu, který je určený složkám IZS k prezentaci a propagaci Olomouckého kraje v průběhu roku 2014. Zároveň tento materiál slouží jako ocenění pro děti do škol na různé hasičské soutěže aj.  </t>
  </si>
  <si>
    <t xml:space="preserve">Kraj k zabezpečení plošného pokrytí území kraje jednotkami požární ochrany přispívá dle § 27 zákona č. 133/1985 Sb., o požární ochraně ve znění pozdějších předpisů obcím na financování potřeb jejich jednotek sborů dobrovolných hasičů obcí. Olomoucký kraj si plně uvědomuje nezbytnost udržení akceschopnosti těchto jednotek, které spolu s Hasičským záchranným sborem Olomouckého kraje tvoří prvosledové složky při odstraňování následků mimořádných událostí a krizových situací na území Olomouckého kraje. Tyto finance budou v průběhu roku 2014 přerozděleny rozpočtovou změnou, popř. změnou rozpisu rozpočtu na jednotlivé ORGy a ne/investiční položky dle konkrétních schválených částek a účelů použití jednotlivým příjemcům. </t>
  </si>
  <si>
    <t xml:space="preserve">Jedná se o položku, na které jsou finanční prostředky určené k zajištění cvičení a pravidelných porad základních složek IZS dle zákona č. 239/2000 Sb., o integrovaném záchranném systému nebo odborné přípravy jednotek sborů dobrovolných hasičů. </t>
  </si>
  <si>
    <t xml:space="preserve">Náklady na vyplacení odměn členům Zastupitelstva Olomouckého kraje, a to uvolněným i neuvolněným, (členové ZOK - předsedové  výborů, komisí, členové výborů a komisí, členové ROK). </t>
  </si>
  <si>
    <t xml:space="preserve">Výše výdajů této položky je stanovena výpočtem z položky 5023 – uvolnění (25%).  
</t>
  </si>
  <si>
    <t xml:space="preserve">Výše výdajů této položky je stanovena výpočtem z položky 5023 a 5021 (9%). Pojistné je odváděno z odměn uvolněných i neuvolněných členů zastupitelstva. </t>
  </si>
  <si>
    <t xml:space="preserve">Jedná se o refundace pojistného (při účasti členů na zasedáních ROK/ZOK,...).  </t>
  </si>
  <si>
    <t xml:space="preserve">Na této položce jsou plánovány výdaje za nákup knih, mapových podkladů a za noviny a časopisy pro členy zastupitelstva OK. </t>
  </si>
  <si>
    <t>Na této výdajové položce jsou rozpočtovány prostředky pro možnost pořízení DHIM do kanceláří uvolněných členů zastupitelstva,  
politických klubů, doplnění výbavy služebních vozidel zastupitelů.</t>
  </si>
  <si>
    <t xml:space="preserve">Na základě výpočtu poměru podlahové plochy kanceláří zastupitelů a poslaneckých klubů z celkové plochy kanceláří KÚOK  bývá stanovena výše nákladů za vodné a stočné na příslušný rok. </t>
  </si>
  <si>
    <t xml:space="preserve">Na základě výpočtu poměru podlahové plochy kanceláří zastupitelů a poslaneckých klubů z celkové plochy kanceláří KÚOK  bývá stanovena výše nákladů za úhradu dálkově dodávané tepelné energie na příslušný rok. </t>
  </si>
  <si>
    <t xml:space="preserve">Na základě výpočtu poměru podlahové plochy kanceláří zastupitelů a poslaneckých klubů z celkové plochy kanceláří KÚOK  bývá stanovena výše nákladů za elektrickou energii na příslušný rok. </t>
  </si>
  <si>
    <t xml:space="preserve">Na této položce je čerpáno za PHM do vozidel užívaných členy zastupitelstva.  </t>
  </si>
  <si>
    <t xml:space="preserve">Výše této položky je stanovena s přihlédnutím k nízkému čerpání v roce 2003-2013, kdy se v minulosti na dané položce čerpaly  
prostředky především v souvislosti s mimořádným odesíláním materiálů členům ZOK (při předání poště mimo podatelnu).  </t>
  </si>
  <si>
    <t xml:space="preserve">Na této položce jsou čerpány výdaje za tel. služby (GTS Czech) pro členy zastupitelstva a poslanecké kluby (pevné linky) a dále provoz  mobilních telefonů (Telefónica O2) členů zastupitelstva (vedení) včetně poplatků za internetového připojení.  </t>
  </si>
  <si>
    <t xml:space="preserve">Čerpání na této položce představují výdaje za roční poplatky za platební karty, příp. poplatky za vyřízení víza při zahraničních cestách, výdaje za pojištění členů zastupitelstva při zahraničních pracovních cestách. </t>
  </si>
  <si>
    <t xml:space="preserve">Z této položky jsou hrazeny výdaje na občerstvení při jednání ZOK - Hynaisova, ROK, výborů a komisí, při oficiálních návštěvách OK včetně zahraničních, občerstvení na různé akce Olomouckého kraje, apod., dále pak jednotlivé reprefondy členů vedení OK. </t>
  </si>
  <si>
    <t xml:space="preserve">Požadavek do rozpočtu u této položky vychází z rozpočtu roku 2002-2013 při praktické nemožnosti stanovení přesné výše této položky  pro rok 2014. Na položce jsou nárokovány i prostředky pro možnou úhrady konferenčních poplatků zástupců Olomouckého kraje na  zahraničních konferencích.  </t>
  </si>
  <si>
    <t xml:space="preserve">Jedná se o průběžné zálohy na drobné výdaje spojené se zajištěním akcí a chodů sekretariátů členů vedení OK vyplácené přes pokladnu. </t>
  </si>
  <si>
    <t>Z této položky je hrazen poplatek za licenční smlouvu org. OSA (úhrada v roce 2013 = 512 727,- Kč)</t>
  </si>
  <si>
    <t xml:space="preserve">I přesto, že v období I.-VIII. 2013 nebylo na této položce čerpáno, navrhujeme rozpočet této výdajové položky ponechat na symbolické  
výši.  </t>
  </si>
  <si>
    <t xml:space="preserve">Poskytnutí finančního daru prvnímu narozenému občánku kraje v roce 2014. </t>
  </si>
  <si>
    <t xml:space="preserve">Výdaje za FKSP členů zastupitelstva (vedení OK) byly nárokovány dle informací personálního oddělení KŘ (3,5 % z objemu mzdových prostředků). </t>
  </si>
  <si>
    <t>Odbor tajemníka hejtmana</t>
  </si>
  <si>
    <t>ORJ - 18</t>
  </si>
  <si>
    <t>Mgr. Lucie Štěpánková</t>
  </si>
  <si>
    <t>7=6/5</t>
  </si>
  <si>
    <t>§ 3341, seskupení pol. 51 - Neinvestiční nákupy a související výdaje</t>
  </si>
  <si>
    <t>Výdaje na podporu medializace Olomouckého kraje (v roce 2013 TV Morava, ZZIP, TV Přerov)</t>
  </si>
  <si>
    <t>§ 3349, seskupení pol. 51 - Neinvestiční nákupy a související výdaje</t>
  </si>
  <si>
    <t xml:space="preserve">Výdaje položky tvoří především odměny členům Výborů Zastupitelstva Olomouckého kraje a Komisí Rady Olomouckého kraje. </t>
  </si>
  <si>
    <t>Výše výdajů této položky je stanovena výpočtem z položky 5023 a 5021 (9%). Pojistné je odváděno z odměn uvolněných i neuvolněných členů zastupitelstva. Při návrhu rozpočtu na rok 2014 vycházíme z částky rozpočtované v roce 2013.</t>
  </si>
  <si>
    <t xml:space="preserve">Výdaje této položky tvoří v převážné většině úhrady pronájmu prostor při akcích Olomouckého kraje pořádaných produkčním oddělením. </t>
  </si>
  <si>
    <t xml:space="preserve">Na této položce jsou rozpočtovány prostředky pro možnost čerpání výdajů za služby tajemníků klubů ZOK a na úhradu  uzavřených mandátních smluv a dále položka na financování auditu PO. </t>
  </si>
  <si>
    <t xml:space="preserve"> - Strukturu výdajů této položky tvoří výdaje na občerstvení na jednotlivých akcích pro NNO (50 tis.Kč)
 - Z této položky je financováno občerstvení na výjezdních zasedáních ROK, občerstvení na různé akce Olomouckého kraje. Při návrhu rozpočtu na rok 2014 vycházíme z částky rozpočtované v roce 2013. V případě potřeby bude částka na této položce upravena během roku 2014 rozpočtovou změnou. (605 tis.Kč)</t>
  </si>
  <si>
    <t>Do rozpočtu této položky byl zařazen plánovaný členský příspěvek v Asociaci krajů ČR.  Vycházíme z výše příspěvku v roce 2013.</t>
  </si>
  <si>
    <t>Finance alokované na této položce budou sloužit k úhradě nákladů na občerstvení na tiskové konference a další akce pořádané pro novináře, příp. s účastí novinářů (např. pracovní snídaně hejtmana s novináři apod.)</t>
  </si>
  <si>
    <t>§ 6409, seskupení pol. 51 - Neinvestiční nákupy a související výdaje</t>
  </si>
  <si>
    <t xml:space="preserve">Na této položce jsou vyčleněny prostředky pro úhrady smluvní částky za propagaci akcí kraje - smlouva s TK PLUS, s.r.o. 2010/05495/KH/DSM. </t>
  </si>
  <si>
    <t xml:space="preserve">Podpora činnosti turistických informačních center v Olomouckém kraji ve vybraných aktivitách jako je např. podpora standardizace, zkvalitňování a rozšiřování informačních služeb v oblasti cestovního ruchu v kraji a zahájení zajištění systematické součinnosti a spolupráce TIC na marketingových aktivitách kraje. Navržená částka vychází z Akčního plánu PRCR na období 2011-2013 (výhled do roku 2016) - č. UR/39/42/2010, č. UZ/20/42/2011. V roce 2013 bylo podpořeno 27 informačních center v celkové částce 800 tis.Kč.  </t>
  </si>
  <si>
    <t xml:space="preserve">§ 5529, seskupení pol. 63- Investiční transfery                        </t>
  </si>
  <si>
    <t xml:space="preserve">Investiční transfery obcím </t>
  </si>
  <si>
    <t xml:space="preserve">Zastupitelstvo Olomouckého kraje svým usnesením č. UZ/5/39/20013 ze dne 28.6.2013 schválilo Pravidla na pořízení nové cisternové automobilové stříkačky z rozpočtu Olomouckého kraje se státní dotací pro jednotky sborů dobrovolných hasičů obcí Olomouckého kraje na období 2013-2016. V souladu s těmito pravidly je na rok 2014 plánováno poskytnutí příspěvku dvěma obcím Olomouckého kraje (o státní příspěvek požádaly obce Bouzov a Olšany u Prostějova). </t>
  </si>
  <si>
    <r>
      <rPr>
        <b/>
        <i/>
        <sz val="11"/>
        <color theme="1"/>
        <rFont val="Arial"/>
        <family val="2"/>
        <charset val="238"/>
      </rPr>
      <t xml:space="preserve">6. Zajištění provozu Rezervačního systému Olomouckého kraje (technická podpora systému) (217 tis. Kč). </t>
    </r>
    <r>
      <rPr>
        <sz val="11"/>
        <color theme="1"/>
        <rFont val="Arial"/>
        <family val="2"/>
        <charset val="238"/>
      </rPr>
      <t xml:space="preserve">
Společnost WINTERNET s.r.o. realizovala v letech 2011 - 2012 rezervační systém Olomouckého kraje. Navržená částka vychází ze Smlouvy o zajištění provozu a podpoře serveru internetového rezervačního systému (2011/03633/KH/DSM, smlouva je uzavřena na dobu neurčitou). Uvedená aktivita bude součístí Akčního plánu Programu rozvoje cestovního ruchu Olomouckého kraje na období 2014-2020.  
</t>
    </r>
    <r>
      <rPr>
        <b/>
        <i/>
        <sz val="11"/>
        <color theme="1"/>
        <rFont val="Arial"/>
        <family val="2"/>
        <charset val="238"/>
      </rPr>
      <t xml:space="preserve">7. Zajištění nebo podpora vybraných akcí s perspektivou národního nebo mezinárodního významu v Olomouckém kraji (1.500 tis. Kč). </t>
    </r>
    <r>
      <rPr>
        <sz val="11"/>
        <color theme="1"/>
        <rFont val="Arial"/>
        <family val="2"/>
        <charset val="238"/>
      </rPr>
      <t xml:space="preserve">
Každoroční podpora vybraných významných akcí cestovního ruchu v turistických regionech Jeseníky a Střední Morava. V roce 2013 bylo podpořeno 13 nadregionálních akcí v celkové částce 1.500 tis. Kč. Uvedená aktivita bude součástí Akčního plánu Programu rozvoje cestovního ruchu Olomouckého kraje na období 2014-2020. </t>
    </r>
  </si>
  <si>
    <r>
      <rPr>
        <b/>
        <i/>
        <sz val="11"/>
        <color theme="1"/>
        <rFont val="Arial"/>
        <family val="2"/>
        <charset val="238"/>
      </rPr>
      <t xml:space="preserve">
8.Seniorské cestování (950 tis. Kč).</t>
    </r>
    <r>
      <rPr>
        <b/>
        <sz val="11"/>
        <color theme="1"/>
        <rFont val="Arial"/>
        <family val="2"/>
        <charset val="238"/>
      </rPr>
      <t xml:space="preserve"> 
</t>
    </r>
    <r>
      <rPr>
        <sz val="11"/>
        <color theme="1"/>
        <rFont val="Arial"/>
        <family val="2"/>
        <charset val="238"/>
      </rPr>
      <t xml:space="preserve">Uvedená aktivita na podporu domácího cestovního ruchu úspěšně proběhla v roce 2008, 2010, 2011, 2012 a 2013. V roce 2013 se uskuteční celkem cca 35 zájezdů za účasti cca 1600 seniorů. Náklady Olomouckého kraje v roce 2013 činí 911 468,- Kč. Uvedená  aktivita bude součástí Akčního plánu Programu rozvoje cestovního ruchu Olomouckého kraje na období 2014-2020.  </t>
    </r>
  </si>
  <si>
    <t>3. Výdaje Olomouckého kraje na rok 2014</t>
  </si>
  <si>
    <t>Mezisoučet</t>
  </si>
  <si>
    <r>
      <rPr>
        <b/>
        <i/>
        <sz val="11"/>
        <color theme="1"/>
        <rFont val="Arial"/>
        <family val="2"/>
        <charset val="238"/>
      </rPr>
      <t xml:space="preserve">1.Poskytování energetických služeb se zaručeným výsledkem - projekty financované metodou EPC - servis - 262 tis.Kč        </t>
    </r>
    <r>
      <rPr>
        <sz val="11"/>
        <color theme="1"/>
        <rFont val="Arial"/>
        <family val="2"/>
        <charset val="238"/>
      </rPr>
      <t xml:space="preserve">
Schváleno usnesením ROK č. UR/70/46/2007 ze dne 4. 10. 2007. Dne 21. 10. 2007 byly uzavřeny 3 smlouvy o poskytování energetických služeb, včetně dodávky souboru opatření a stavebních prací k realizaci energ.úspor, které přechází do roku 2014. Finanční závazky vyplývající z nákupu servisních služeb pro rok 2014 jsou realizovány formou čtvrtletních splátek.                      
ÚSP Nové Zámky -Mladeč, S-2007/2475/OSR - 106 tis.Kč        
ZŠ + DD Zábřeh, S-2007/2476/OSR - 73 tis.Kč        
SOŠ a DM Olomouc, S-2007/2477/OSR - 83 tis.Kč     
</t>
    </r>
    <r>
      <rPr>
        <b/>
        <i/>
        <sz val="11"/>
        <color theme="1"/>
        <rFont val="Arial"/>
        <family val="2"/>
        <charset val="238"/>
      </rPr>
      <t xml:space="preserve">   
2. Poskytování energetických služeb se zaručeným výsledkem - projekty financované metodou EPC - víceúspory- 400 tis.Kč </t>
    </r>
    <r>
      <rPr>
        <sz val="11"/>
        <color theme="1"/>
        <rFont val="Arial"/>
        <family val="2"/>
        <charset val="238"/>
      </rPr>
      <t xml:space="preserve">
Schváleno usnesením ROK č. UR/70/46/2007 ze dne 4. 10. 2007. Dne 21. 10. 2007 byly uzavřeny 3 smlouvy o poskytování energetických služeb, včetně dodávky souboru opatření a stavebních prací k realizaci energ.úspor, které přechází do roku 2014. Dosažení víceúspory nebo nedosažení smluvní úspory se vypořádává při ročním vyhodnocení buď ve prospěch zadavatele nebo  poskytovatele. 
ÚSP Nové Zámky - Mladeč, S-2007/2475/OSR - 100 tis.Kč        
ZŠ + DD Zábřeh, S-2007/2476/OSR - 100 tis.Kč        
SOŠ a DM Olomouc, S-2007/2477/OSR - 200 tis.Kč                                                              </t>
    </r>
  </si>
  <si>
    <t xml:space="preserve">Do toto položky jsou zahrnuty konzultace v rámci nových systémů, které nejsou součástí technologického centra a poradenství geografického informačního systému. </t>
  </si>
  <si>
    <t xml:space="preserve">Převody sumarizovaných dat PO do tržiště a převody dat majetku PO. </t>
  </si>
  <si>
    <t>13. Rozvoj SW Data Centrum, vzdělávání, portál, organigram - 50 tis.Kč</t>
  </si>
  <si>
    <t>14. Rozvoj SW TIME - docházka - 70 tis.Kč</t>
  </si>
  <si>
    <t>15. Úpravy a rozvoj SW DIS a ISOP - 70 tis.Kč</t>
  </si>
  <si>
    <t>16. Rozvoj form 602 - 70 tis.Kč</t>
  </si>
  <si>
    <t>18. Servisní smlouvy - 4 730 tis.Kč</t>
  </si>
  <si>
    <t>19. Aktualizace SW KROS - 11 tis.Kč</t>
  </si>
  <si>
    <t>20. Provoz technologického centra - 8 800 tis.Kč</t>
  </si>
  <si>
    <t xml:space="preserve">Prostředky rozpočtované na této položce jsou určeny pro úhradu výdajů za kancelářské potřeby členů zastupitelstva (včetně uvolněných  členů) - pera, zvýrazňovače, samolepící etikety, spotřební materiál do vazačů, potřeby pro vybavení kuchyněk členů vedení (přípravky, ubrousky,...), tisk prvků grafického manuálu (hlavičkové papíry, obálky, vizitky..). Tato položka zahrnuje i náklady na dárkové předměty v pořizovací ceně do 3 000,- Kč (v jednotlivých případech), které jsou určeny k propagačním účelům Olomouckého kraje (týká se především náměstků hejtmana v rámci podpory různých akcí - vyúčtování v rámci záloh). </t>
  </si>
  <si>
    <t>Výdaje této položky tvoří v převážné většině úhrady pronájmu prostor pro jednání se zahraničními aktivitami OK (oficiální návštěvy,..).</t>
  </si>
  <si>
    <t xml:space="preserve">Výdaje této rozpočtové položky tvoří zejména úhrady nákladů za jazykové vzdělávání Rady Olomouckého kraje. </t>
  </si>
  <si>
    <t xml:space="preserve">Z této položky jsou financovány cestovní výdaje členů ZOK při tuzemských i zahraničních pracovních cestách nárokované zpravidla  prostřednictvím klasických cestovních příkazů, popř. systémem paušálních plateb. Na základě čerpání v roce 2013 navrhujeme částku na proplácení tuzemského cestovného ve výši 1 050 tis.Kč -  ORG 11 000 000 000 a zahraničního cestovného ve výši 100 tis.Kč - ORG 11 000 000 099. </t>
  </si>
  <si>
    <r>
      <rPr>
        <b/>
        <i/>
        <sz val="11"/>
        <color theme="1"/>
        <rFont val="Arial"/>
        <family val="2"/>
        <charset val="238"/>
      </rPr>
      <t>5. Rozvoj Turistického informačního portálu Olomouckého kraje (150 tis. Kč).</t>
    </r>
    <r>
      <rPr>
        <sz val="11"/>
        <color theme="1"/>
        <rFont val="Arial"/>
        <family val="2"/>
        <charset val="238"/>
      </rPr>
      <t xml:space="preserve">
Zajištění technologické aktuálnosti portálu a jehoprůběžný rozvoj s ohledem na aktuální vývoj v oblasti internetu (např. nové grafické prvky, flash animace, tag cloud, připojení web. kamer). Uvedená aktivita vychází z Akčního plánu PRCR na období 2011-2013 (výhled do roku 2016) č.  UR/39/42/2010, č. UZ/20/42/2011 a dále vychází z cenové kalkulace zpracované společností WINTERNET s.r.o., která realizovala projekt "Rozšíření aplikací turistického portálu Olomouckého kraje". Cílem je, aby portál po ukončení projektu technologicky a vývojově nestagnoval. </t>
    </r>
  </si>
  <si>
    <t xml:space="preserve">1. Poradenství, analýzy a studie zpracovávané externími experty a organizacemi pro potřebu zabezpečení výkonu státní správy a samosprávy v oblasti odpadového hospodářství - 50 tis.Kč                                                                       
2. Rada Olomouckého kraje usnesením UR/69/59/2011 ze dne 26. 07. 2011 schválila navržený postup k naplnění Plánu odpadového hospodářství Olomouckého kraje. Následně se Olomoucký kraj zavázal v textu Memoranda o spolupráci a společném postupu při tvorbě Integrovaného systému nakládání s odpady v Olomouckém kraji, který byl schválen usnesením Rady Olomouckého kraje č. UR/70/56/2011 ze dne 30.08.2011, že v součinnosti s dalšími signatáři (obce s rozšířenou působností) se bude podílet na přípravě podkladů pro realizaci tohoto systému - 250 tis.Kč 
</t>
  </si>
  <si>
    <t xml:space="preserve">Finanční prostředky jsou určeny na úhradu ztráty dopravcům, kteří zajišťují na základě smlouvy o závazku veřejné služby základní  dopravní obslužnost území kraje veřejnou linkovou dopravou. Úhrada prokazatelné ztráty ZDO vyplývá ze zákona č. 111/1994 Sb., o  silniční dopravě, ve znění pozdějších předpisů a Nařízení vlády č. 493/2004 Sb. Částka k úhradě prokazatelné ztráty vychází ze schváleného rozpočtu roku 2013 ve výši 368 872 tis.Kč a následně upraveného rozpočtu o částku 10 000 tis.Kč, o tuto částku byl rozpočet na rok 2013 při schvalování snížen a následně dorovnán z přebytku hospodaření v roce 2013. Částka na úhradu prokazatelné ztráty je dále navýšena pro rok 2014 o tyto částky: 
 - 1 028 tis.Kč nárůst o protarifovací ztrátu v roce 2013 nově zaintegrovaných dopravců, která je v roce 2014 již součástí prokazatelné ztráty - jedná se o částku 720 tis.Kč dopravce AUTA - BUSY Studený a částku 308 tis.Kč mezikrajská smlouva s Jihomoravským krajem
- 2 100 tis.Kč na nepředvítatelné výdaje, v roce 2014 budou probíhat výnamné uzavírky a tím vzniknou zvýšené náklady na objížďky. </t>
  </si>
  <si>
    <t>Jedná se o úhradu prokazazatelné ztráty drážním dopravcům - ČD a.s. a Veolia Transport Morava a.s. (Železnice Desná) při  zabezpečování základní dopravní obslužnosti v drážní osobní dopravě, podle zákona č. 266/1994 Sb., o drahách, ve znění pozdějších  předpisů, v souladu s vyhláškou č. 241/2005 Sb., o prokazatelné ztrátě ve veřejné drážní osobní dopravě. Částku na úhradu prokazatelné ztráty drážním dopravcům vychází ze schváleného ropočtu na rok 2013 ve výši 418 015 tis.Kč a je dále navýšena o tyto částky: 
- 17 000 tis.Kč za zdražení užití dopravní cesty (ke zdražení došlo od 1.7.2013)</t>
  </si>
  <si>
    <t>Mgr. Lenka Doleželová</t>
  </si>
  <si>
    <r>
      <rPr>
        <b/>
        <i/>
        <sz val="11"/>
        <color theme="1"/>
        <rFont val="Arial"/>
        <family val="2"/>
        <charset val="238"/>
      </rPr>
      <t>1. Členský příspěvek zájmového sdružení OK4 Inovace - 100 tis.Kč</t>
    </r>
    <r>
      <rPr>
        <sz val="11"/>
        <color theme="1"/>
        <rFont val="Arial"/>
        <family val="2"/>
        <charset val="238"/>
      </rPr>
      <t xml:space="preserve">
Členský příspěvek zájmovému sdružení právnických osob „OK4Inovace“ na zajištění činnosti. Přesná výše provozního rozpočtu bude schválena na Valné hromadě 3. 12. 2013.    
</t>
    </r>
    <r>
      <rPr>
        <b/>
        <i/>
        <sz val="11"/>
        <color theme="1"/>
        <rFont val="Arial"/>
        <family val="2"/>
        <charset val="238"/>
      </rPr>
      <t>2. Členský příspěvek zájmového sdružení OK4EU - 500 tis.Kč</t>
    </r>
    <r>
      <rPr>
        <sz val="11"/>
        <color theme="1"/>
        <rFont val="Arial"/>
        <family val="2"/>
        <charset val="238"/>
      </rPr>
      <t xml:space="preserve">
Zastupitelstvo Olomouckého kraje svým usnesením č. UZ/15/5/2010 ze dne 28. 6. 2010 rozhodlo o založení zájmového sdružení právnických osob „OK4EU“.  Přesná částka členského příspěvku bude schválena na Valné hromadě v prosinci 2013. Případné navýšení bude řešeno v rámci přebytku Olomouckého kraje.                       
                                           </t>
    </r>
  </si>
  <si>
    <r>
      <rPr>
        <b/>
        <i/>
        <sz val="11"/>
        <color theme="1"/>
        <rFont val="Arial"/>
        <family val="2"/>
        <charset val="238"/>
      </rPr>
      <t xml:space="preserve">1. Technické zabezpečení soutěže Vesnice roku 2014 - 50 tis.Kč      </t>
    </r>
    <r>
      <rPr>
        <sz val="11"/>
        <color theme="1"/>
        <rFont val="Arial"/>
        <family val="2"/>
        <charset val="238"/>
      </rPr>
      <t xml:space="preserve">  
Náklady na přepravu a činnost členů hodnotitelské komise v rámci soutěže Vesnice roku 2014 (celkem 10 členů, pouze 1 pracovník KÚOK).   </t>
    </r>
  </si>
  <si>
    <t>c) Projektové a finanční řízení projektů OK s energetickou tématikou mimo aktivit OIEP (s dotací EU a  ČR). Vyhledávání a předkládání projektových záměrů pro zapojení Olomouckého kraje do projektů. Zpracování a administrace žádostí o zapojení do projektů. Zajištění realizace projektů, jejich vyhodnocení a udržitelnosti. 
Zajištění provozu Krajské energetické agentury Olomouckého kraje (KEA) na rok 2014 schválila ROK svým usnesením UR/20/47/2013 zde dne 5.9.2013.</t>
  </si>
  <si>
    <r>
      <rPr>
        <b/>
        <i/>
        <sz val="11"/>
        <color theme="1"/>
        <rFont val="Arial"/>
        <family val="2"/>
        <charset val="238"/>
      </rPr>
      <t>2. Příspěvek Krajské energetické agentuře na osvětovou činnost (KEA) v roce 2014 - 1 083 tis.Kč</t>
    </r>
    <r>
      <rPr>
        <sz val="11"/>
        <color theme="1"/>
        <rFont val="Arial"/>
        <family val="2"/>
        <charset val="238"/>
      </rPr>
      <t xml:space="preserve">        
Příspěvek OK na činnost Krajské energetické agentury OK: 
a) Zajištění plnění cílů ÚEK - Program výchovy a vzdělávání jedná se o uspořádání cca 16-20 akcí typu přednáška, seminář nebo exkurze s energetickou tématikou. Dále sem patří zajištění provozu kamenné poradenské kanceláře na území města Olomouce s personálním obsazením 1 osobou v pracovních dnech. 
b) Zajištění inženýrských činností v energetice pro KÚOK. Jedná se o přípravu podkladů na plánování investičních akcí, zpracování energetických auditů a průkazů dle aktuálních potřeb, zpracování odborných analýz a posudků, poradenství, spolupráce při aktualizaci ÚEK OK. </t>
    </r>
  </si>
  <si>
    <t>Podpora výstavby cyklostezek</t>
  </si>
  <si>
    <t xml:space="preserve">§ 2219, seskupení pol. 63 - Investiční transfery                               </t>
  </si>
  <si>
    <t>Příspěvek na bezpečnostní prvky na silnicích</t>
  </si>
  <si>
    <t xml:space="preserve">§ 2212, seskupení pol. 63 - Investiční transfery                               </t>
  </si>
  <si>
    <t>Ing. Bohuslav Kolář, MBA</t>
  </si>
  <si>
    <t xml:space="preserve">a) Odbory (kanceláře) Krajského úřadu Olomouckého kraje </t>
  </si>
  <si>
    <t xml:space="preserve">Příspěvek Olomouckého kraje je určen obcím a svazkům obcí na území Olomouckého kraje na podporu výstavby a oprav cyklostezek.  Program finanční podpory probíhá od roku 2004. V roce 2008 kraj neposkytl žádný příspěvek na cyklostezky, protože obce čerpaly dotaci v rámci ROP.  Pro rok 2013 nebyl program podpory výstavby a oprav cyklostezek Olomouckým krajem vyhlášen.  Návrh jednotlivých akcí musí být schválen v ZOK. </t>
  </si>
  <si>
    <t xml:space="preserve">Příspěvek je určen obcím a svazkům obcí na realizaci opatření pro zvýšení bezpečnosti dopravy v Olomouckém kraji na silnicích II. a III. třídy. Cílem programu je zvýšení bezpečnosti na silnicích včetně přechodů pro chodce, výstavba zpomalovacích ostrůvků na vjezdech do obcí, středních dělících ostrůvků,  malých okružních křižovatek a pod. Program finanční podpory zvýšení bezpečnosti provozu je vyhlašován Olomouckým krajem od roku 2006, v letech 2012 a 2013 program vyhlášen nebyl. Návrh jednotlivých akcí musí být schválen v ZOK. </t>
  </si>
  <si>
    <t xml:space="preserve">z toho: </t>
  </si>
  <si>
    <t>výdaje odboru</t>
  </si>
  <si>
    <t>dotační tituly</t>
  </si>
  <si>
    <t>dopravní obslužnost</t>
  </si>
  <si>
    <t xml:space="preserve">Z toho: </t>
  </si>
  <si>
    <t>výdaje odborů</t>
  </si>
  <si>
    <t xml:space="preserve">Přímá podpora Významných akcí </t>
  </si>
  <si>
    <t>Zahrnuje prostředky na podporu Významných akcí - viz příloha č. 5c)</t>
  </si>
  <si>
    <r>
      <rPr>
        <b/>
        <sz val="11"/>
        <color theme="1"/>
        <rFont val="Arial"/>
        <family val="2"/>
        <charset val="238"/>
      </rPr>
      <t xml:space="preserve">Přímá podpora významných kulturních akcí. </t>
    </r>
    <r>
      <rPr>
        <sz val="11"/>
        <color theme="1"/>
        <rFont val="Arial"/>
        <family val="2"/>
        <charset val="238"/>
      </rPr>
      <t xml:space="preserve">
Jedná se o dotace na podporu významných kulturních akcí, které se uskuteční v roce 2014 (ÚZ 213) - viz příloha č. 5b)</t>
    </r>
  </si>
  <si>
    <t>Neinvestiční transfery občanským sdružením, UZ 01</t>
  </si>
  <si>
    <t>Zahrnuje prostředky na podporu Významných akcí, UZ 01 - viz příloha č. 5c)</t>
  </si>
  <si>
    <t xml:space="preserve">Ostatní neinvestiční transfery neziskovým a podobným organizacím </t>
  </si>
  <si>
    <t>§ 3599, seskupení pol. 52 - Neinvestiční transfery soukromoprávním subjektům</t>
  </si>
  <si>
    <t>§ 2141, seskupení pol. 52 - Neinvestiční transfery soukromoprávním subjektům</t>
  </si>
  <si>
    <t>Úroky vlastní</t>
  </si>
  <si>
    <t xml:space="preserve">a) Rezerva na neplnění daňových příjmů  </t>
  </si>
  <si>
    <t>b) Rezerva na nepředvídané výdaje</t>
  </si>
  <si>
    <r>
      <rPr>
        <b/>
        <i/>
        <sz val="11"/>
        <color theme="1"/>
        <rFont val="Arial"/>
        <family val="2"/>
        <charset val="238"/>
      </rPr>
      <t xml:space="preserve">2. Územně analytické podklady Olomouckého kraje (ÚAP OK) - 242 tis.Kč </t>
    </r>
    <r>
      <rPr>
        <sz val="11"/>
        <color theme="1"/>
        <rFont val="Arial"/>
        <family val="2"/>
        <charset val="238"/>
      </rPr>
      <t xml:space="preserve">              
Aktualizace dat ÚAP je povinnost ze stavebního zákona, viz ust. § 28 odst. 1, aktualizace dat musí být prováděna průběžně, úplná aktualizace 1x za dva roky. Krajský úřad při ní zajišťuje aktualizaci v části datového modelu i ve výsledcích a závěrech, tj. v Rozboru udržitelného rozvoje území. 
</t>
    </r>
    <r>
      <rPr>
        <b/>
        <i/>
        <sz val="11"/>
        <color theme="1"/>
        <rFont val="Arial"/>
        <family val="2"/>
        <charset val="238"/>
      </rPr>
      <t>3. Technická pomoc II. - 500 tis.Kč</t>
    </r>
    <r>
      <rPr>
        <sz val="11"/>
        <color theme="1"/>
        <rFont val="Arial"/>
        <family val="2"/>
        <charset val="238"/>
      </rPr>
      <t xml:space="preserve">                                                                       
a) Povinnost je dána § 56 zákona č. 500/2004 Sb., správní řád, opatřování znaleckých posudků a dle § 30 odst. 1 stavebního zákona -  územní studie pro ověření vybraných problémů v území</t>
    </r>
    <r>
      <rPr>
        <b/>
        <i/>
        <sz val="11"/>
        <color theme="1"/>
        <rFont val="Arial"/>
        <family val="2"/>
        <charset val="238"/>
      </rPr>
      <t/>
    </r>
  </si>
  <si>
    <t xml:space="preserve">Zahrnuje výdaje za: 
- ubytování zejména zahraničních oficiálních návštěv Olomouckého kraje (pozvaní hosté),  
- za zajištění překladatelských služeb při zahraničních návštěvách včetně překladu písemných materiálů,  
- úhradu průvodcovských služeb při organizaci a zajištění programu oficiálních zahraničních návštěv kraje,  
- vydání výroční zprávy za rok 2013 (cca 50 tis. Kč),  
- úhradu poplatků za rozhlasové a televizní přijímače užívané v rámci kanceláří uvolněnými členy zastupitelstva  
- úhradu podílu za zajištění úklidu budovy (Jeremenkova 40a) - podíl podlahové plochy zaujímané kancelářemi uvolněných členů vedení  a polit. klubů 
Z této položky jsou hrazeny i foto práce, kopírování materiálů pro orgány kraje (podklady pro jednání při nefunkčnosti kopírek KÚ) 
a knihařské práce (archivace materiálů ze zastupitelstva a rady r. 2013 - předpoklad je max. do 50 tis. Kč).  Na položce je nárokován i členský poplatek Olomouckého kraje v Čs. ústav zahraniční 5 tis. Kč.  </t>
  </si>
  <si>
    <t xml:space="preserve">Na této položce jsou rozpočtovány prostředky pro možnost čerpání výdajů za konzultační, poradenské a právní služby pro potřeby členů vedení OK. </t>
  </si>
  <si>
    <t>1.  CENTROPOL ENERGY, a.s., Vaníčkova 1594/1, 400 01 Ústí nad Labem  - Závěrkový list č. EL20120828108 - dodávka elektrické energie, (platnost smlouvy končí 31. 12. 2014) ORG 0012007000000 - 2 200 tis.Kč
2. Regionální centrum Olomouc, s. r. o. Olomouc - Smlouva o zajištění služeb č. R2/2008/001, ORG 001200800000 - 1 388 tis.Kč
3. Smlouva o zajištění služeb pro zařízení datového centra - 12 tis.Kč                           
4. Nemocnice Šternberk - Dohoda o užívání nebytových prostor a úhradách za služby (archiv), ORG 0012000000000 - 2 tis.Kč
5. CENTROPOL ENERGY, a.s. Vaníčkova 1594/1, 400 01 Ústí nad Labem, Závazkový list č. EL20120828108 - dodávka elektrické energie pro pracoviště OSV, Žilinská 7, Olomouc, ORG 0012009000000 - 50 tis.Kč</t>
  </si>
  <si>
    <t xml:space="preserve">1. Telefónica 02 Czech Republic, a.s. Praha - Smlouva o poskytování telekomunikačních služeb (mobilní hovory, služby IP VPN, referenční čísla za služby ISDN) - 900 tis. Kč 
2. MERIT Group, a.s. Olomouc - Smlouva o poskytování telekomunikačních služeb, Smlouva o připojování , údržbě a provozování zařízení, úhrady za připojení,  udržování a provozování telekomunikačních zařízení - INTERNET  - 555 tis. Kč 
3. GTS NOVERA, s. r. o. Praha - Smlouva o poskytování veřejně dostupné služby elektronických komunikací (pevné linky) - 300 tis. Kč 
4. LARGO KAB s. r. o., Olomouc - Smlouva č. 02272/2007 - přenos poplachových zpráv - 44 tis. Kč 
5. První kapitálová společnost, a.s. Přerov - Smlouva o pronájmu nebytových prostor (archiv OSL - matriky)  - 1 tis. Kč   </t>
  </si>
  <si>
    <t xml:space="preserve">5. V návrhu rozpočtu na rok 2014 je ponechána částka,  která bude použita na zajištění prostor na školení, semináře, poskytování metodické pomoci zaměstnancům KÚOK, obcím a příspěvkovým organizacím - 381 tis. Kč </t>
  </si>
  <si>
    <t xml:space="preserve">1. Ing. Klimíček, Olomouc - Smlouva o poskytování poradenství a služeb v oblasti bezpečnosti práce a požární ochrany, ve znění pozdějších dodatků - 90 tis. Kč 
2. Ostatní platby na základě uzavřených objednávek - posuzování neopravitelnosti DHIM před pořízením nových předmětů, revizní zprávy vyplývající z revizí technologických zařízení, ostatní konzultace a poradenství, znalecké posudky  - 110 tis. Kč         
</t>
  </si>
  <si>
    <t xml:space="preserve">6. GRASO a.s., Olomouc - Smlouva o střežení objektu ve znění dodatků - ostraha objektu RCO - 720 tis. Kč </t>
  </si>
  <si>
    <t xml:space="preserve">12. Střední odborná škola a Střední odborné učiliště strojírenské a stavební Jeseník - pracoviště Jeseník, Dohoda o užívání nebytových prostor a úhrada za služby - 150 tis. Kč </t>
  </si>
  <si>
    <t>1. DIGITAL TELECOMMUNICATIONS, spol. s r.o. Ostrava - Servisní smlouva o údržbě komunikačního zařízení (telefonní ústředna, kontrola stavu baterií na obou ústřednách, softwarová relace) - 100 tis. Kč 
2. SITEL, spol. s r.o., Praha - Smlouva o dílo č. 8888/38 o provádění servisních služeb na slaboproudých zařízeních včetně dodatků  -        120 tis. Kč 
3. Schindler Moravia, s. r.o. Olomouc-Smlouva o dílo č. V305/1/01 ve znění dodatků, servis a údržba výtahů v budově KÚOK - 107 tis. Kč 
4. Výměna lina v kancelářích - budova RCO(5 pater x cca 250 tis.Kč) - 1 000 tis.Kč
5 Nátěr oken - 500 tis.Kč
6. Ostatní nutné opravy: nasvětlení budovy KÚOK - oprava a montáž osvětlovacích těles, oprava a výměna napouštěcích ventilů vč. přívodních tlakových hadic (100 ks) - budova RCO, oprava dlažby, provedení izolace, odvodnění - hlavní vstupní schodiště do budovy KÚOK, oprava rozvodů v 1. NP. Dále ostatní opravy a údržba: opravy závor, garážových vrat, opravy frankovacích strojů, opravy zámků, dveří, opravy žaluzií, veškeré opravy a údržba na budovách KÚOKn, na pronajatém objektu budovy RCO - 451 tis.Kč
7. Servis, pozáruční  a záruční opravy, roční prohlídky vozidel OK - 500 tis.Kč</t>
  </si>
  <si>
    <t xml:space="preserve">Úhrady náhrad soudních řízení, úhrady advokátům a notářům (případy řešené OMP). </t>
  </si>
  <si>
    <t xml:space="preserve">Tato položka zahrnuje výdaje za jednorázové úhrady v souvislosti se zřizováním věcných břemen ve prospěch Olomouckého kraje, resp. ve prospěch nemovitostí ve vlastnictví Olomouckého kraje, a dále výdaje na úhradu provizí realitním kancelářím, a to dle uzavřených zprostředkovatelských smluv na odprodej nepotřebných nemovitostí Olomouckého kraje, a dále na pořízení kopií geometrických plánů, fotodokumentace, uveřejnění informací o veřejných zakázkách na centrální adrese, inzercí záměrů Olomouckého kraje v tisku, případně další služby. </t>
  </si>
  <si>
    <t>10. Systémová podpora ESRI - 450 tis.Kč</t>
  </si>
  <si>
    <t>11. Systémová podpora Spirit GIS - 15 tis.Kč</t>
  </si>
  <si>
    <t>12. Systémová podpora Oracle - 125 tis.Kč</t>
  </si>
  <si>
    <t xml:space="preserve">17. Obnova certifikátů ICA - 50 tis.Kč </t>
  </si>
  <si>
    <t xml:space="preserve">Nákup monitorů, čteček, osobního počítačů, notebooků, apod. </t>
  </si>
  <si>
    <t>Neinvestiční dotace pro Úřad regionální rady regionu soudržnosti Střední Morava na základě Smlouvy o zajištění financování regionálního operačního programu Střední Morava</t>
  </si>
  <si>
    <t xml:space="preserve">Výdaje na úhradu nákladů za daňové poradenství a konzultační činnosti v oblasti účetnictví na základě uzavřených smluv.  </t>
  </si>
  <si>
    <t xml:space="preserve">Výdaje na úhradu daní z nemovitostí a daní z převodu nemovitostí a daně z přidané hodnoty na základě daňového přiznání . DPH je odváděno za krátkodobé nájmy (do 48 hod.) včetně vybavení (např. pronájem kongresového sálu), pronájem nebytových prostor a movitých věcí - kantýna, nájem parkovacích míst, úplata za poskytnutí věcného břemene, nájem honebních pozemků, stravovací služby ZELOS, EKO-KOM (zajištění informační kampaně v oblasti vzdělávání a osvěty obyvatel s odpady) a další.  </t>
  </si>
  <si>
    <r>
      <rPr>
        <b/>
        <i/>
        <sz val="11"/>
        <color theme="1"/>
        <rFont val="Arial"/>
        <family val="2"/>
        <charset val="238"/>
      </rPr>
      <t>3. Centrální nákup elektřiny a plynu pro KÚOK a PO na rok 2015 - 700 tis</t>
    </r>
    <r>
      <rPr>
        <sz val="11"/>
        <color theme="1"/>
        <rFont val="Arial"/>
        <family val="2"/>
        <charset val="238"/>
      </rPr>
      <t xml:space="preserve">.Kč
Příspěvkové organizace OK (PO OK) a KÚOK mají smluvně zajištěny dodávky elektřiny a plynu do konce roku 2014. Pro zajištění dodávek v roce 2015 je třeba vybrat zprostředkovatele burzovních obchodů na komoditní burze a zaplatit burzovní poplatky </t>
    </r>
  </si>
  <si>
    <r>
      <rPr>
        <b/>
        <i/>
        <sz val="11"/>
        <color theme="1"/>
        <rFont val="Arial"/>
        <family val="2"/>
        <charset val="238"/>
      </rPr>
      <t xml:space="preserve">1. Zásady územního rozvoje Olomouckého kraje (ZÚR OK) - 850 tis.Kč     </t>
    </r>
    <r>
      <rPr>
        <sz val="11"/>
        <color theme="1"/>
        <rFont val="Arial"/>
        <family val="2"/>
        <charset val="238"/>
      </rPr>
      <t xml:space="preserve">   
Úkoly nové při naplňování Zásad územního rozvoje Olomouckého kraje vydaných usnesením č.UZ/21/32/2008 pod č.j.KUOK/8832/2008/OSR-1/274 dne 22. 2. 2008 ve znění Aktualizace č. 1ZÚR OK, vydané usnesením č.UZ/19/44/2011 pod č.j. KUOK 28400/2011 ze dne 22. 4. 2011 a vyplývající z přípravy pro jejich 2. aktualizaci dle § 42 odst. 1 stavebního zákona, ve znění pozdějších předpisů.                                                  
a) Zpráva o uplatňování ZÚR OK a konzultace návrhu zprávy s obcemi kraje a dotčenými orgány - 100 tis.Kč               
b) Aktualizace územní studie (Obnovitelné zdroje energie) - 150 tis.Kč        
c) Posouzení problémů v území pro aktualizaci č. 2 ZÚR OK včetně vyhodnocení území a záměrů v území - 300 tis.Kč 
c) Úhrada nákladů na pořízení změn územních plánů vyplývajících z aktualizace č.1 ZÚR OK dle § 45 odst. 2 stavebního zákona - 300 tis.Kč</t>
    </r>
  </si>
  <si>
    <r>
      <rPr>
        <b/>
        <i/>
        <sz val="11"/>
        <color theme="1"/>
        <rFont val="Arial"/>
        <family val="2"/>
        <charset val="238"/>
      </rPr>
      <t xml:space="preserve">1. Seminář k Programu obnovy venkova (POV) 2014 pro obce Olomouckého kraje - 20 tis.Kč  </t>
    </r>
    <r>
      <rPr>
        <sz val="11"/>
        <color theme="1"/>
        <rFont val="Arial"/>
        <family val="2"/>
        <charset val="238"/>
      </rPr>
      <t xml:space="preserve">      
Jedná se o výdaje na zajištění občerstvení na seminářích k POV 2014 pro celkem cca 300 účastníků (5 okresů kraje) a občerstvení na stánku Regioninvest Olomouc příležitosti prezentace vítězných obcí v krajském kole soutěže Vesnice roku 2014.                
</t>
    </r>
    <r>
      <rPr>
        <b/>
        <i/>
        <sz val="11"/>
        <color theme="1"/>
        <rFont val="Arial"/>
        <family val="2"/>
        <charset val="238"/>
      </rPr>
      <t xml:space="preserve">
2. Jednání v oblasti snižování nezaměstnanosti v OK a semináře k sociálnímu podnikání - 10 tis.Kč   </t>
    </r>
    <r>
      <rPr>
        <sz val="11"/>
        <color theme="1"/>
        <rFont val="Arial"/>
        <family val="2"/>
        <charset val="238"/>
      </rPr>
      <t xml:space="preserve">                                               
Zajištění občerstvení na jednáních u kulatého stolu v Jeseníku, panelových diskusích v nezaměstnaností postižených částech Olomouckého kraje. Zajištění občerstvení na semináře k podpoře sociálního podnikání. 
</t>
    </r>
    <r>
      <rPr>
        <b/>
        <i/>
        <sz val="11"/>
        <color theme="1"/>
        <rFont val="Arial"/>
        <family val="2"/>
        <charset val="238"/>
      </rPr>
      <t xml:space="preserve">3. Porady stavebních úřadů a úřadů územního plánování - 10 tis.Kč </t>
    </r>
    <r>
      <rPr>
        <sz val="11"/>
        <color theme="1"/>
        <rFont val="Arial"/>
        <family val="2"/>
        <charset val="238"/>
      </rPr>
      <t xml:space="preserve">
Výdaje na zajištění občerstvení pro účastníky porad pro 38 stavebních úřadů  a 13 úřadů územního plánování.  
</t>
    </r>
    <r>
      <rPr>
        <b/>
        <i/>
        <sz val="11"/>
        <color theme="1"/>
        <rFont val="Arial"/>
        <family val="2"/>
        <charset val="238"/>
      </rPr>
      <t>4. Pohoštění v rámci prezentace kraje na konferencích, veletrzích a dalších akcích - 60 tis.Kč</t>
    </r>
    <r>
      <rPr>
        <sz val="11"/>
        <color theme="1"/>
        <rFont val="Arial"/>
        <family val="2"/>
        <charset val="238"/>
      </rPr>
      <t xml:space="preserve">
Výdaje na zajištění občerstvení na konferencích a veletrzích za účelem propagace investičních příležitostí, rozvojových ploch, průmyslových zón, brownfieldů apod. Výdaje na zajištění občerstvení na slavnostním večeru spojeném s vyhlášením soutěže Podnikatel roku 2013 Olomouckého kraje. Schválení této aktivity bude součástí Plánu aktivit na rok 2014, který bude připraven ke schválení v ROK v prosinci 2013 nebo v lednu 2014.  </t>
    </r>
  </si>
  <si>
    <r>
      <rPr>
        <b/>
        <i/>
        <sz val="11"/>
        <color theme="1"/>
        <rFont val="Arial"/>
        <family val="2"/>
        <charset val="238"/>
      </rPr>
      <t>1. Členský příspěvek Euroregion Praděd - 280 tis.Kč</t>
    </r>
    <r>
      <rPr>
        <sz val="11"/>
        <color theme="1"/>
        <rFont val="Arial"/>
        <family val="2"/>
        <charset val="238"/>
      </rPr>
      <t xml:space="preserve">
Přidružené členství a výše členského příspěvku bylo schváleno dne 29.6.2009 usnesením ZOK č. UZ/6/50/2009. Smlouva o přidruženém členství č. 2009/03250/OSR/DSM byla schválena usnesením ROK č. UR/18/13/2009 ze dne 30.7.2009. Poskytnutí příspěvku probíhá vždy dle smlouvy v I. čtvrtletí daného kalendářního roku.    </t>
    </r>
  </si>
  <si>
    <r>
      <rPr>
        <b/>
        <i/>
        <sz val="11"/>
        <color theme="1"/>
        <rFont val="Arial"/>
        <family val="2"/>
        <charset val="238"/>
      </rPr>
      <t>2. Členský příspěvek Euroregion Glacensis - 70 tis.Kč</t>
    </r>
    <r>
      <rPr>
        <sz val="11"/>
        <color theme="1"/>
        <rFont val="Arial"/>
        <family val="2"/>
        <charset val="238"/>
      </rPr>
      <t xml:space="preserve">
Smlouva o mimořádném členství č. 2005/0924/OSR/DSM byla schválena usnesením ROK č. UR/17/55/2005 ze dne 16. 6. 2005 a dále byl schválen dodatek ke smlouvě o změně výše členského příspěvku č. S-2008/0848/OSR/D1 schváleným usnesením ROK č. UR/76/38/2008 ze dne 31. 1. 2008. Poskytnutí příspěvku probíhá vždy dle smlouvy v I. čtvrtletní daného kalendářního roku. </t>
    </r>
  </si>
  <si>
    <r>
      <rPr>
        <b/>
        <i/>
        <sz val="11"/>
        <color theme="1"/>
        <rFont val="Arial"/>
        <family val="2"/>
        <charset val="238"/>
      </rPr>
      <t>3. Evropské seskupení pro územní spolupráci - 200 tis.Kč</t>
    </r>
    <r>
      <rPr>
        <sz val="11"/>
        <color theme="1"/>
        <rFont val="Arial"/>
        <family val="2"/>
        <charset val="238"/>
      </rPr>
      <t xml:space="preserve">
Závazek Olomouckého kraje vyvíjet činnosti směřující k vytvoření ESÚS - Memorandum o spolupráci bylo schváleno usnesením ZOK č. UZ/19/43/2011 ze dne 22.4.2011 a Prohlášení o záměru založit ESÚS bylo schváleno ROK č. UR/70/66/2011 ze dne 20.8.2011. Záměr založit a spolufinancovat ESÚS bylo vzato na vědomí na poradě vedení dne 10.6.2013  - předpoklad záložní ESÚS k 1.1.2014. Zakládající smluvní dokumenty ESÚS včetně závazku Olomouckého kraje k platbě členského příspěvku v roce 2014 (cca 200 tis.Kč) budou předloženy ZOK dne 20.12.2013.</t>
    </r>
  </si>
  <si>
    <r>
      <rPr>
        <b/>
        <i/>
        <sz val="11"/>
        <color theme="1"/>
        <rFont val="Arial"/>
        <family val="2"/>
        <charset val="238"/>
      </rPr>
      <t xml:space="preserve">1. Aktualizace Územní energetické koncepce Olomouckého kraje - 300 tis.Kč </t>
    </r>
    <r>
      <rPr>
        <sz val="11"/>
        <color theme="1"/>
        <rFont val="Arial"/>
        <family val="2"/>
        <charset val="238"/>
      </rPr>
      <t xml:space="preserve">       
Aktualizace Územní energetické koncepce Olomouckého kraje (dále ÚEK) včetně Akčního plánu ve smyslu zákona č. 406/2000 Sb. o hospodaření energií, který ukládá aktualizovat krajské dokumenty do pěti let od pořízení. Důvodem několikerého odkladu aktualizace je očekávané schválení nové Státní energetické koncepce ČR od roku 2008, které je závazné pro zpracování územní koncepce. Avšak ani v roce 2013 nebyla (doposud) Státní energetická koncepce (dále SEK) schválena. Vzhledem k průtahům se schválením SEK si OSR nárokuje pro rok 2014 v rozpočtu částku odpovídající přípravné fázi aktualizace ÚEK OK, tj. výběr zhotovitele a dílčí plnění při úvodním sběru dat. Zbývající část bude nárokována v rozpočtu na rok 2015.      
</t>
    </r>
    <r>
      <rPr>
        <b/>
        <i/>
        <sz val="11"/>
        <color theme="1"/>
        <rFont val="Arial"/>
        <family val="2"/>
        <charset val="238"/>
      </rPr>
      <t xml:space="preserve">2. Zajištění provozu trafostanic v majetku OK velkoodběratelé - provoz trafostanic - 250 tis.Kč    </t>
    </r>
    <r>
      <rPr>
        <sz val="11"/>
        <color theme="1"/>
        <rFont val="Arial"/>
        <family val="2"/>
        <charset val="238"/>
      </rPr>
      <t xml:space="preserve">                  
Pokračování v plnění na základě čtyřleté rámcové smlouvy č. 2012/01307/OSR/DSM. V roce 2014 budou provedeny prohlídky trafostanic provozovaných příspěvkovými organizacemi Olomouckého kraje prostřednictvím centrálního dodavatele této služby.
</t>
    </r>
    <r>
      <rPr>
        <b/>
        <i/>
        <sz val="11"/>
        <color theme="1"/>
        <rFont val="Arial"/>
        <family val="2"/>
        <charset val="238"/>
      </rPr>
      <t xml:space="preserve">
3. Pořizování a zajišťování statistických údajů - 86 tis.Kč </t>
    </r>
    <r>
      <rPr>
        <sz val="11"/>
        <color theme="1"/>
        <rFont val="Arial"/>
        <family val="2"/>
        <charset val="238"/>
      </rPr>
      <t xml:space="preserve">
(dle zákona č.248/2000Sb. o podpoře regionálního rozvoje) 
- zajišťování statistických dat o území uvnitř kraje (NUTS IV., NUTS V.) 
- zajišťování statistických dat o mikroregionech - nadstandard ČSÚ, za úplatu  </t>
    </r>
  </si>
  <si>
    <r>
      <rPr>
        <b/>
        <i/>
        <sz val="11"/>
        <color theme="1"/>
        <rFont val="Arial"/>
        <family val="2"/>
        <charset val="238"/>
      </rPr>
      <t xml:space="preserve">3. Spolupráce Olomouckého kraje s AO Vojvodina -310 tis.Kč 
</t>
    </r>
    <r>
      <rPr>
        <sz val="11"/>
        <color theme="1"/>
        <rFont val="Arial"/>
        <family val="2"/>
        <charset val="238"/>
      </rPr>
      <t xml:space="preserve">Finanční spoluúčast Olomouckého kraje na realizaci kulatého stolu  "Obchodní příležitosti a možnosti investic v Srbsku" (100 tis.Kč). Dále bude v rámci této agendy finančně podpořena aktualizace a rozšíření informačního portálu www.newbalkan.com  o informace nejen ze Srbska, ale i z Chorvatska. Na serveru budou zřízeny nové rubriky "Krajané a studenti" a "Navštivte a poznejte" (210 tis.Kč). Schválení  této aktivity bude součástí Plánu aktivit na rok 2014, který bude připraven ke schválení v ROK v prosinci 2013 nebo v lednu 2014
</t>
    </r>
    <r>
      <rPr>
        <b/>
        <i/>
        <sz val="11"/>
        <color theme="1"/>
        <rFont val="Arial"/>
        <family val="2"/>
        <charset val="238"/>
      </rPr>
      <t>4. PENB - zhotovení průkazů energetické náročnosti budov nad 500 m</t>
    </r>
    <r>
      <rPr>
        <b/>
        <i/>
        <vertAlign val="superscript"/>
        <sz val="11"/>
        <color theme="1"/>
        <rFont val="Arial"/>
        <family val="2"/>
        <charset val="238"/>
      </rPr>
      <t xml:space="preserve">2 </t>
    </r>
    <r>
      <rPr>
        <b/>
        <i/>
        <sz val="11"/>
        <color theme="1"/>
        <rFont val="Arial"/>
        <family val="2"/>
        <charset val="238"/>
      </rPr>
      <t xml:space="preserve">- 800 tis.Kč
</t>
    </r>
    <r>
      <rPr>
        <sz val="11"/>
        <color theme="1"/>
        <rFont val="Arial"/>
        <family val="2"/>
        <charset val="238"/>
      </rPr>
      <t>Jedná se o splnění zákonné povinnosti po novele zákona č. 406/2000 Sb., o hospodaření energií. Zhotovení PENB bude zahájeno v roce 2013 a ukončeno v březnu 2014. Uvedené finanční prostředky budou sloužit k financování dílčího plnění za rok 2014.</t>
    </r>
  </si>
  <si>
    <r>
      <rPr>
        <b/>
        <i/>
        <sz val="11"/>
        <color theme="1"/>
        <rFont val="Arial"/>
        <family val="2"/>
        <charset val="238"/>
      </rPr>
      <t xml:space="preserve">6. Prezentace kraje na konferencích a veletrzích za účelem propagace investičních příležitostí, rozvojových ploch, průmyslových zón apod. - 400 tis.Kč    </t>
    </r>
    <r>
      <rPr>
        <sz val="11"/>
        <color theme="1"/>
        <rFont val="Arial"/>
        <family val="2"/>
        <charset val="238"/>
      </rPr>
      <t xml:space="preserve">    
Jedná se o účast na dvou tuzemských veletrzích URBIS INVEST v Brně a REGIONINVEST v Olomouci a účast na 1 zahraničním veletrhu nebo odborné konferenci. Z této položky budou placeny služby spojené s grafickým návrhem, stavbou, demontáží stánku na veletrhu, včetně registračního poplatku, úklidu, vybavení stánku potřebným nábytkem a dalším zařízením (elektřina, osvětlení, voda). Schválení této aktivity bude součástí Plánu aktivit na rok 2014, který bude připraven ke schválení v ROK v prosinci 2013 nebo v lednu 2014.    </t>
    </r>
  </si>
  <si>
    <r>
      <rPr>
        <b/>
        <i/>
        <sz val="11"/>
        <color theme="1"/>
        <rFont val="Arial"/>
        <family val="2"/>
        <charset val="238"/>
      </rPr>
      <t xml:space="preserve">Podpora klastrů </t>
    </r>
    <r>
      <rPr>
        <sz val="11"/>
        <color theme="1"/>
        <rFont val="Arial"/>
        <family val="2"/>
        <charset val="238"/>
      </rPr>
      <t xml:space="preserve">
Podpora činnosti a rozvoje 4 klastrů působících v Olomouckém kraji - Český nanotechnologický klastr, Olomoucký klastr inovací, Moravskoslezský dřevařský klastr a klastr MedChemBio. Příspěvek na činnost jednoho klastru max. 100 000 Kč, vše spolufinancování min. 25 %. Příspěvek bude možné využít na aktivity spojené s rozvojem klastru a propagaci jeho členů, na odborné vzdělávání manažerů nebo na moderaci webových stránek klastru. Schválení této aktivity bude součástí Plánu aktivit na rok 2014, který bude připraven ke schválení v ROK v prosinci 2013 nebo v lednu 2014. Smlouva o příspěvku bude řešena samostatnou důvodovou zprávou.       </t>
    </r>
  </si>
  <si>
    <t xml:space="preserve">Olomoucký kraj je spolupořadatelem (2005, 2007, 2009 - 2013) soutěže o nejlepší regionální potravinářský produkt "Výrobek Olomouckého kraje". Záštitu nad touto soutěží měl doposud vždy hejtman Olomouckého kraje. Obdobné soutěže organizují i jiné kraje. Předmětem akce je umožnění prezentace a propagace potravinářských výrobků vyrobených na území Olomouckého kraje oceněných v  soutěži o nejlepší regionální potravinářský produkt "Výrobek Olomouckého kraje".  
</t>
  </si>
  <si>
    <t xml:space="preserve">Olomoucký kraj poskytoval v rámci Programu podpory začínajícím a evidovaným včelařům v letech 2008, 2009, 2011 - 2013 dotace na nákup včelařského vybavení a včelstev. Je skutečností, že včelařů a včelstev v poslední době ubývá. V rozmezí od roku 2006 do roku 2010 se počet včelařů na území Olomouckého kraje, kteří jsou členy Českého svazu včelařů snížil z 3 069 na 2 722. Ve stejném období se snížil počet včelstev z 33 789 na 31 499. Cílem navrhované podpory včelařů na území Olomouckého kraje je podpořit zájem začínajících včelařů, ale i evidovaných stávajících včelařů na území Olomouckého kraje, zvýšení počtu včelstev v našem regionu a zkvalitnění chovu společně se zlepšením opylovací služby včelstev na kulturních či planě rostoucích rostlinách. Obdobně poskytují dotace i ostatní kraje v ČR. Navržená výše podpory vychází ze skutečnosti v roce 2013.  </t>
  </si>
  <si>
    <t xml:space="preserve">Finanční prostředky poskytované v rámci bývalého dotačního titulu Program drobné vodohospodářské ekologické akce, který byl v gesci  Ministerstva životního prostředí, jsou od roku 2004 převáděny z kapitoly Všeobecná pokladní správa - Prostředky na financování  běžného investičního rozvoje územních samosprávných celků, viz. příloha č. 5 důvodové zprávy k návrhu zákona, kterým se mění zákon  č. 243/2000 Sb., o rozpočtovém určení výnosu daní, do rozpočtu krajů. V případě Olomouckého kraje se jedná o finanční prostředky ve výši 23 460 000 Kč, které obdržel kraj do svého rozpočtu již v průběhu let 2004 -2013. I když využití převedených rozpočtových prostředků není účelově vázáno, je nutné jejich prioritní využití v oblasti vodního hospodářství, zejména k řešení mimořádných (havarijních) situací v oblasti infrastruktury vodovodů a kanalizací obcí na území kraje.   </t>
  </si>
  <si>
    <t xml:space="preserve">Celková výše nákladů v roce 2005 byla 4,5 mil Kč. Z toho příspěvek firmy EKO-KOM, a.s. byl ve výši 4 mil. Kč. Celková výše nákladů v roce 2006 až 2009 byla shodně 5,2 mil Kč. Z toho příspěvek firmy EKO-KOM, a.s. byl ve výši 4,2 mil. Kč. V roce 2010 byly celkové náklady projektu 4 mil. Kč. Z toho spoluúčast kraje činila 900 tis. Kč. V roce 2011 byly celkové náklady projektu 3,9 mil. Kč. Z toho spoluúčast kraje činila 800tis. Kč. V roce 2012 jsou celkové náklady projektu 3,9 mil. Kč.  Z toho spoluúčast kraje činila 700 tis. Kč. V roce 2013 činí celkové náklady projektu 3,2 mil.Kč, z toho spoluúčast kraje činí 700 tis.Kč. Podle informací zástupců firmy EKO-KOM, a.s., je předpoklad, že v roce 2014 budou z její strany na realizace projektu opětovně poskytnuty finanční prostředky. Vzhledem ke skutečnosti, že realizace tohoto projektu je pro kraj a zejména obce na území kraje velice výhodná (doposud bylo pro obce nakoupeno 2954 kontejnerů na separovaný sběr odpadu), je navrhováno pro rok 2014 spolufinancování projektu ze strany kraje ve výši 700 tis. Kč. </t>
  </si>
  <si>
    <t>Finančními prostředky budou realizovány činnosti vyplývající z Akčního plánu EVVO - uspořádání IX. ročníku Krajské konference  environmentálního vzdělávání, výchovy a osvěty podpora realizace tradičních a významných akcí regionálního charakteru zaměřených  na EVVO (př. Ekologické dny Olomouc aj.) vydání publikace Ekologická výchova Olomouckého kraje realizace akcí lesní pedagogiky  v Olomouckém kraji v roce 2013 podpora projektu EKOŠKOLA zajištění realizace seminářů a školení pro pedagogické pracovníky  podpora realizace vzdělávacích akcí zaměřených zejména na děti a mládež ve spolupráci s externími subjekty podpora ekologického  poradenství finanční podpora soutěží s ekologickou tematikou zajištění služeb v oblasti EVVO, které významně přispívají k naplnění  koncepce EVVO</t>
  </si>
  <si>
    <r>
      <rPr>
        <b/>
        <i/>
        <sz val="11"/>
        <color theme="1"/>
        <rFont val="Arial"/>
        <family val="2"/>
        <charset val="238"/>
      </rPr>
      <t xml:space="preserve">1. Program podpory environmentálního vzdělávání, výchovy a osvěty v Olomouckém kraji 2014 -  290 tis. Kč </t>
    </r>
    <r>
      <rPr>
        <sz val="11"/>
        <color theme="1"/>
        <rFont val="Arial"/>
        <family val="2"/>
        <charset val="238"/>
      </rPr>
      <t xml:space="preserve">
Grantové schéma určené pro školy a školská zařízení (bez rozdílu zřizovatele) zařazená do rejstříku škol a školských zařízení a rejstříku  školských právnických osob sídlící v Olomouckém kraji.  Program podpory bude zaměřen na podporu školní environmentální výchovy např. environmentální osvětové akce pro veřejnost,  zaměřené především k významným ekologickým dnům (např. Den Země, Den bez aut atd.) a k aktuálním problémům daného regionu,  vydávání informačních materiálů s ekovýchovnou tématikou (výukové, informační a vzdělávací materiály, periodika, publikace,  videokazety), úpravy školních pozemků využívaných pro ekologickou výchovu atd. 
</t>
    </r>
    <r>
      <rPr>
        <b/>
        <i/>
        <sz val="11"/>
        <color theme="1"/>
        <rFont val="Arial"/>
        <family val="2"/>
        <charset val="238"/>
      </rPr>
      <t xml:space="preserve">2. Soutěže EVVO - 50 tis. Kč </t>
    </r>
    <r>
      <rPr>
        <sz val="11"/>
        <color theme="1"/>
        <rFont val="Arial"/>
        <family val="2"/>
        <charset val="238"/>
      </rPr>
      <t xml:space="preserve">
Zahrnuje finanční prostředky pro školy na území Olomouckého kraje oceněných v rámci soutěže Zelená škola Olomouckého kraje  2013/2014 a fotografické a výtvarné soutěže s ekologickou tematikou vyhlašované OŠMT KÚOK.  </t>
    </r>
  </si>
  <si>
    <r>
      <rPr>
        <b/>
        <i/>
        <sz val="11"/>
        <color theme="1"/>
        <rFont val="Arial"/>
        <family val="2"/>
        <charset val="238"/>
      </rPr>
      <t xml:space="preserve">1. Smlouva - 12 044 tis. Kč </t>
    </r>
    <r>
      <rPr>
        <sz val="11"/>
        <color theme="1"/>
        <rFont val="Arial"/>
        <family val="2"/>
        <charset val="238"/>
      </rPr>
      <t xml:space="preserve">
Poskytování služeb v oblasti bezpečnosti a ochrany zdraví při práci a požární ochrany pro školské příspěvkové organizace zřizované  
Olomouckým krajem. Smlouva je uzavřena na dobu neurčitou a měsíční paušální částka činí 1 003 641 Kč. 
</t>
    </r>
    <r>
      <rPr>
        <b/>
        <i/>
        <sz val="11"/>
        <color theme="1"/>
        <rFont val="Arial"/>
        <family val="2"/>
        <charset val="238"/>
      </rPr>
      <t>2. Administrativní služby - 90 tis. Kč</t>
    </r>
    <r>
      <rPr>
        <sz val="11"/>
        <color theme="1"/>
        <rFont val="Arial"/>
        <family val="2"/>
        <charset val="238"/>
      </rPr>
      <t xml:space="preserve"> 
Zahrnuje kopírovací služby u rozsáhlých materiálů, zpracování výroční zprávy, distribuce "Sborníků oborů vzdělávání středních škol a  vyšších odborných škol Olomouckého kraje pro školní rok 2013/2014", zpracování analýz v oblasti školství, vydání elektronické  publikace "Příklady dobré praxe vzdělávání žáků v oblasti interkulturního dialogu za rok 2013". 
</t>
    </r>
    <r>
      <rPr>
        <b/>
        <i/>
        <sz val="11"/>
        <color theme="1"/>
        <rFont val="Arial"/>
        <family val="2"/>
        <charset val="238"/>
      </rPr>
      <t>3. Konkurzní řízení a hodnocení ředitelů - 200 tis. Kč</t>
    </r>
    <r>
      <rPr>
        <sz val="11"/>
        <color theme="1"/>
        <rFont val="Arial"/>
        <family val="2"/>
        <charset val="238"/>
      </rPr>
      <t xml:space="preserve"> 
Zahrnuje platby faktur za zveřejněné inzeráty v tisku týkající se vyhlášení konkurzních řízení na funkce ředitelů škol a školských zařízení  a platby faktur za zrealizované psychologické testy uchazečů konkurzních řízení. Konkurzní řízení jsou realizovány v souladu se  zákonem č. 561/2004 Sb., o předškolním, základním, středním, vyšším odborném a jiném vzdělávání a vyhláškou č. 54/2005 Sb., o  náležitostech konkurzního řízení a konkurzních komisích. 
</t>
    </r>
    <r>
      <rPr>
        <b/>
        <i/>
        <sz val="11"/>
        <color theme="1"/>
        <rFont val="Arial"/>
        <family val="2"/>
        <charset val="238"/>
      </rPr>
      <t xml:space="preserve">
4. Pedagog Olomouckého kraje 2014 - 100 tis. Kč </t>
    </r>
    <r>
      <rPr>
        <sz val="11"/>
        <color theme="1"/>
        <rFont val="Arial"/>
        <family val="2"/>
        <charset val="238"/>
      </rPr>
      <t xml:space="preserve">
Hlavním cílem akce je ocenit vybrané pedagogy středních škol, vyšších odborných škol, speciálních škol a základních uměleckých škol  se sídlem v Olomouckém kraji za jejich náročnou a záslužnou práci a zároveň vhodnou formou připomenout široké veřejnosti  významnou úlohu učitelů v naší společnosti.  
</t>
    </r>
    <r>
      <rPr>
        <b/>
        <i/>
        <sz val="11"/>
        <color theme="1"/>
        <rFont val="Arial"/>
        <family val="2"/>
        <charset val="238"/>
      </rPr>
      <t xml:space="preserve">
5. Zastupitelstvo mládeže Olomouckého kraje (dále jen ZMOK) - 30 tis. Kč </t>
    </r>
    <r>
      <rPr>
        <sz val="11"/>
        <color theme="1"/>
        <rFont val="Arial"/>
        <family val="2"/>
        <charset val="238"/>
      </rPr>
      <t xml:space="preserve">
Výdaje spojené s provozem www stránek ZMOK www.zmok.cz (hosting, doména) a na aktivity související s činností a posláním  ZMOK. Na nákup služeb a hrazení výdajů, např. výdaje související s organizací, spoluorganizací akcí zaměřených na aktivity s činností  ZMOK, účast v projektech tematicky zaměřených na mládež a s tím související tématiku. 
</t>
    </r>
    <r>
      <rPr>
        <b/>
        <i/>
        <sz val="11"/>
        <color theme="1"/>
        <rFont val="Arial"/>
        <family val="2"/>
        <charset val="238"/>
      </rPr>
      <t xml:space="preserve">6. Vyhlášení nejlepších sportovců Olomouckého kraje za rok 2013 - 300 tis. Kč </t>
    </r>
    <r>
      <rPr>
        <sz val="11"/>
        <color theme="1"/>
        <rFont val="Arial"/>
        <family val="2"/>
        <charset val="238"/>
      </rPr>
      <t xml:space="preserve">
Jedná se o finanční částku na akci Sportovec Olomouckého kraje, která má v našem kraji již několikaletou tradici.
</t>
    </r>
    <r>
      <rPr>
        <b/>
        <i/>
        <sz val="11"/>
        <color theme="1"/>
        <rFont val="Arial"/>
        <family val="2"/>
        <charset val="238"/>
      </rPr>
      <t xml:space="preserve">7. Podpora programů škol a školských zařízení, které jsou zaměřeny na DVPP v oblasti primární prevence sociálně - patologických  jevů - 150 tis. Kč </t>
    </r>
    <r>
      <rPr>
        <sz val="11"/>
        <color theme="1"/>
        <rFont val="Arial"/>
        <family val="2"/>
        <charset val="238"/>
      </rPr>
      <t xml:space="preserve">
Zahrnuje finanční příspěvek k zabezpečení oblasti tzv. specifické primární prevence škol a školských zařízení, nestátních neziskových  organizací a další vzdělávání pedagogických pracovníků vykonávajících funkci školního metodika prevence. Vyplývá ze závazné  celonárodní „Strategie primární prevence sociálně patologických jevů MŠMT na roky 2010–2012 a z korespondující strategie  Olomouckého kraje na léta 2011-2014.</t>
    </r>
    <r>
      <rPr>
        <b/>
        <i/>
        <sz val="11"/>
        <color theme="1"/>
        <rFont val="Arial"/>
        <family val="2"/>
        <charset val="238"/>
      </rPr>
      <t/>
    </r>
  </si>
  <si>
    <r>
      <rPr>
        <b/>
        <i/>
        <sz val="11"/>
        <color theme="1"/>
        <rFont val="Arial"/>
        <family val="2"/>
        <charset val="238"/>
      </rPr>
      <t xml:space="preserve">8. Organizace soutěží a přehlídek - 150 tis. Kč </t>
    </r>
    <r>
      <rPr>
        <sz val="11"/>
        <color theme="1"/>
        <rFont val="Arial"/>
        <family val="2"/>
        <charset val="238"/>
      </rPr>
      <t xml:space="preserve">
Finanční prostředky slouží k dofinancování okresních a krajských kol soutěží a přehlídek vyhlašovaných MŠMT realizovaných  pověřenými organizacemi v jednotlivých okresech Olomouckého kraje a soutěží, které mají v Olomouckém kraji již dlouholetou tradici  (např. 9. ročník soutěže "O Priessnitzův dortík", "Nejmilejší koncert", 9. ročník soutěže "AUTOMOBILEUM", "Sportovní hry v lehké  atletice a míčové hry" realizované dětskými domovy, XXVI. ročník štafetového běhu "Po stopách Jana Opletala a Memoriál Jiřího  Vaci".  
</t>
    </r>
    <r>
      <rPr>
        <b/>
        <i/>
        <sz val="11"/>
        <color theme="1"/>
        <rFont val="Arial"/>
        <family val="2"/>
        <charset val="238"/>
      </rPr>
      <t>9. Hry VI. zimní olympiády dětí a mládeže 2014 - UZ 117 - 450 tis.Kč</t>
    </r>
    <r>
      <rPr>
        <sz val="11"/>
        <color theme="1"/>
        <rFont val="Arial"/>
        <family val="2"/>
        <charset val="238"/>
      </rPr>
      <t xml:space="preserve">
Jedná se o pokračování cyklu Olympiád dětí a mládeže. V termínu od 19. - 24. 1. 2014 se uskuteční v Kraji Vysočina  již  šestá zimní olympiáda za účasti 14 krajů. Zahrnuje prostředky na úhradu komplexních organizačních nákladů pro účastníky, dopravu  účastníků, odměnu trenérům a náklady spojené s přijetím medailistů hejtmanem Olomouckého kraje. Celkový předpokládaný počet  
účastníků za Olomoucký kraj je 94.  
</t>
    </r>
  </si>
  <si>
    <r>
      <rPr>
        <b/>
        <i/>
        <sz val="11"/>
        <color theme="1"/>
        <rFont val="Arial"/>
        <family val="2"/>
        <charset val="238"/>
      </rPr>
      <t>1. Příspěvky na mezinárodní vývěmné pobyty, UZ 109 - 150 tis.Kč</t>
    </r>
    <r>
      <rPr>
        <sz val="11"/>
        <color theme="1"/>
        <rFont val="Arial"/>
        <family val="2"/>
        <charset val="238"/>
      </rPr>
      <t xml:space="preserve">
Mezinárodní výměny dětí a mládeže, skupin dětí a mládeže ze škol a školských zařízení zřizovaných Olomouckým krajem  Zahrnuje finanční příspěvek na úhradu nákladů spojených s výjezdem jednotlivce, skupiny dětí a mládeže ze škol a školských zařízení zřizovaných Olomouckým krajem do zahraničí. Dále zahrnuje úhradu nákladů spojených s organizací mezinárodních výměn pro  jednotlivce, skupiny dětí a mládeže ze zahraničí ve školách a školských zařízeních zřizovaných Olomouckým krajem.  
</t>
    </r>
    <r>
      <rPr>
        <b/>
        <i/>
        <sz val="11"/>
        <color theme="1"/>
        <rFont val="Arial"/>
        <family val="2"/>
        <charset val="238"/>
      </rPr>
      <t>2. Stipendia pro žáky učebních oborů, UZ 115 - 5 600 tis.Kč</t>
    </r>
    <r>
      <rPr>
        <sz val="11"/>
        <color theme="1"/>
        <rFont val="Arial"/>
        <family val="2"/>
        <charset val="238"/>
      </rPr>
      <t xml:space="preserve">
Jednou z priorit Olomouckého kraje v oblasti školství je v souladu s Dlouhodobým záměrem vzdělávání a rozvoje vzdělávací soustavy  Olomouckého kraje podpora učňovského školství, mimo jiné zavedením motivačních stipendií pro žáky učebních oborů v souladu s  požadavky trhu práce. Rada Olomouckého kraje proto dne 17. 9. 2009 svým usnesením č. UR/22/28/2009 schválila „Pravidla pro  poskytování učňovských stipendií Olomouckého kraje“, které aktualizovaná na svém jednání dne 25.7.2013.. Na základě těchto pravidel je poskytována žákům vybraných oborů vzdělání  poskytujících střední vzdělání s výučním listem v průběhu jejich profesní přípravy finanční podpora z rozpočtu Olomouckého kraje.  Toto opatření je uplatňováno od 1. 9. 2010 počínaje žáky prvních ročníků vybraných oborů. V dalších letech se vyplácení stipendií  rozšiřovalo o další ročníky.  </t>
    </r>
    <r>
      <rPr>
        <b/>
        <i/>
        <sz val="11"/>
        <color theme="1"/>
        <rFont val="Arial"/>
        <family val="2"/>
        <charset val="238"/>
      </rPr>
      <t/>
    </r>
  </si>
  <si>
    <r>
      <rPr>
        <b/>
        <i/>
        <sz val="11"/>
        <color theme="1"/>
        <rFont val="Arial"/>
        <family val="2"/>
        <charset val="238"/>
      </rPr>
      <t>3. Kofinancování evropských vzdělávacích programů, UZ 113 - 50 tis.Kč</t>
    </r>
    <r>
      <rPr>
        <sz val="11"/>
        <color theme="1"/>
        <rFont val="Arial"/>
        <family val="2"/>
        <charset val="238"/>
      </rPr>
      <t xml:space="preserve">
Příspěvek na dofinancování evropských vzdělávacích programů 
Poskytování příspěvku vyjadřuje zájem Olomouckého kraje o rozvoj mezinárodních aktivit v Olomouckém kraji. Finanční podpora  bude poskytnuta ze strany Olomouckého kraje především školám a školským zařízením zřizovaným Olomouckým krajem, občanským  sdružením, nadačním fondům při školách a školských zařízeních zřizovaných Olomouckým krajem. Příspěvek bude poskytován zejména  v případech, kdy grant získaný od příslušného poskytovatele není dostatečný pro celkovou realizaci projektu.  
</t>
    </r>
    <r>
      <rPr>
        <b/>
        <i/>
        <sz val="11"/>
        <color theme="1"/>
        <rFont val="Arial"/>
        <family val="2"/>
        <charset val="238"/>
      </rPr>
      <t xml:space="preserve">
4. Stipendia pro žáky technických oborů - 1 700 tis.Kč</t>
    </r>
    <r>
      <rPr>
        <sz val="11"/>
        <color theme="1"/>
        <rFont val="Arial"/>
        <family val="2"/>
        <charset val="238"/>
      </rPr>
      <t xml:space="preserve">
Poskytování stipendií žákům technických oborů zakončených maturitní zkouškou na středních školách vychází ze základního strategického dokumentu pro oblast školství Dlouhodobého záměru vzdělávání a rozvoje vzdělávací soustavy Olomouckého kraje. Cílem je zvýšit zájem žáků o studium technických oborů, o jejich absolventy je na trhu práce dlouhodobý zájem. Podporované obory byly vybrány ve spolupráci s Krajskou hospodářskou komorou Olomouckého kraje. </t>
    </r>
  </si>
  <si>
    <t xml:space="preserve">Finanční prostředky budou určeny na kofinancování investičních a neinvestičních projektů pro terciální vzdělávání v Olomouckém kraji. 
1. Univerzity Palackého v Olomouci  -  2 000 tis.Kč
2. Moravské vysoké školy Olomouc  -  3 300 tis. Kč 
3. Vysoké školy logistiky Přerov        -   3 500 tis. Kč
4. Centrum bakalářských studií        -      200 tis.Kč </t>
  </si>
  <si>
    <t xml:space="preserve">1. Realizace seminářů pro sociální pracovníky - 75 tis. Kč                                               
Realizace seminářů pro sociální pracovníky obcí (v činnosti sociální práce vedoucí k řešení nepříznivé sociální situace a k sociálnímu začleňování osob). Finanční prostředky budou využity pro realizaci vzdělávacích akcí – předběžná kalkulace na uskutečnění jednoho  semináře cca 15.000,- Kč. Vzdělávací akce jsou nezbytné ke zvyšování kvality a úrovně výkonu sociální práce a rovněž s ohledem na  potřebu sdílení dobré praxe při řešení nepříznivé sociální situace osob. Jedná se o aktivitu v rámci výkonu přenesené působnosti.  
Realizace workshopů pro příspěvkové organizace Olomouckého kraje v oblasti kvality poskytovaných sociálních služeb. Workshopy  jsou aktivitou navazující na kontrolní a auditní činnost a mají přispět ke zvyšování kvality poskytovaných sociálních služeb a plnění  povinností poskytovatele sociálních služeb a tím celkově zvyšovat připravenost příspěvkových organizací na inspekce poskytování  sociálních služeb, které realizuje v PO OK krajská pobočka Úřadu práce ČR. Předběžná kalkulace jednoho workshopu je cca 15.000,- Kč.  Jedná se o aktivitu v samostatné působnosti. </t>
  </si>
  <si>
    <r>
      <rPr>
        <b/>
        <i/>
        <sz val="11"/>
        <color theme="1"/>
        <rFont val="Arial"/>
        <family val="2"/>
        <charset val="238"/>
      </rPr>
      <t xml:space="preserve">2. Specializovaná lékařská vyšetření pro potřeby posuzování žadatelů o náhradní rodinnou péči - 10 tis. Kč  </t>
    </r>
    <r>
      <rPr>
        <sz val="11"/>
        <color theme="1"/>
        <rFont val="Arial"/>
        <family val="2"/>
        <charset val="238"/>
      </rPr>
      <t xml:space="preserve">
V souvislosti s odborným posuzováním žadatelů pro účely zprostředkování osvojení a pěstounské péče dle § 27 zákona č. 359/1999 Sb.,  o sociálně-právní ochraně dětí, ve znění pozdějších předpisů, vyvstává potřeba vyžádání doplňujících specializovaných lékařských  vyšetření k verifikaci údajů vedoucích ke stanovení případných kontraindikací pro zařazení žadatelů do evidence osob vhodných stát se  osvojiteli nebo pěstouny. V souladu s ustanovením § 15 odst. 10 zákona č. 48/1997 Sb., o veřejném zdravotním pojištění, ve znění  pozdějších předpisů, takto vyžádaná vyjádření hradí orgán, pro který se vyšetření a vyjádření provádí. Při posuzování dětí vyvstává potřeba specializovaných vyšetření souvisejících s jejich zařazením do evidence dětí vhodných k náhradní rodinné péči. Jedná se o  výkon přenesené působnosti.  </t>
    </r>
  </si>
  <si>
    <r>
      <rPr>
        <b/>
        <i/>
        <sz val="11"/>
        <color theme="1"/>
        <rFont val="Arial"/>
        <family val="2"/>
        <charset val="238"/>
      </rPr>
      <t xml:space="preserve">3. Realizace seminářů pro sociální pracovníky v oblasti sociálně-právní ochrany dětí - 50 tis.Kč </t>
    </r>
    <r>
      <rPr>
        <sz val="11"/>
        <color theme="1"/>
        <rFont val="Arial"/>
        <family val="2"/>
        <charset val="238"/>
      </rPr>
      <t xml:space="preserve">    
Realizace seminářů pro sociální pracovníky obecních úřadů obcí s rozšířenou působností v těchto oblastech: sociálně-právní ochrana  dětí, oblast domácího násilí, syndrom zanedbávaného a zneužívaného dítěte, náhradní rodinná péče, problematika kurátorů pro mládež a  supervize pro sociální pracovníky. Tyto aktivity budou realizovány formou jednodenních nebo vícedenních pracovních setkání. Finanční    prostředky budou použity na financování lektorů a pronájmů místností prostřednictvím fyzických nebo právnických osob, které zajistí  realizaci celé vzdělávací akce. Jedná se o aktivity v přenesené působnosti.    </t>
    </r>
  </si>
  <si>
    <r>
      <rPr>
        <b/>
        <i/>
        <sz val="11"/>
        <color theme="1"/>
        <rFont val="Arial"/>
        <family val="2"/>
        <charset val="238"/>
      </rPr>
      <t xml:space="preserve">4. "Každý může být hvězdou," - 250 tis. Kč   </t>
    </r>
    <r>
      <rPr>
        <sz val="11"/>
        <color theme="1"/>
        <rFont val="Arial"/>
        <family val="2"/>
        <charset val="238"/>
      </rPr>
      <t xml:space="preserve">                                    
Jedná se o 5.ročník celostátní taneční a hudební soutěže, které se zúčastní uživatelé sociálních služeb (zejména z domovů pro osoby se  zdravotním postižením). Každý kraj bude v průběhu prvního pololetí vybírat 2-3 vítěze pro celostátní finále, které se uskuteční na území  Olomouckého kraje v září 2014. Celá akce bude opět probíhat pod záštitou hejtmana Olomouckého kraje.
</t>
    </r>
    <r>
      <rPr>
        <b/>
        <i/>
        <sz val="11"/>
        <color theme="1"/>
        <rFont val="Arial"/>
        <family val="2"/>
        <charset val="238"/>
      </rPr>
      <t xml:space="preserve">5. Rozloučení s létem v ZOO - 50 tis. Kč   </t>
    </r>
    <r>
      <rPr>
        <sz val="11"/>
        <color theme="1"/>
        <rFont val="Arial"/>
        <family val="2"/>
        <charset val="238"/>
      </rPr>
      <t xml:space="preserve">                                      
Jedná se o akci určenou pro příspěvkové organizace Olomouckého kraje v sociální oblasti. Zúčastní se jí uživatelé sociálních služeb s  různými handicapy. Akce je spojena s hudebním a kulturním vystoupením uživatelů sociálních služeb a prodejem vlastnoručně  zhotovených výrobků. Cílem akce je přispět k integraci zdravotně postižených do "zdravé" společnosti. Akce proběhne v září 2014 v  areálu ZOO Olomouc pod záštitou hejtmana OK.  
</t>
    </r>
    <r>
      <rPr>
        <b/>
        <i/>
        <sz val="11"/>
        <color theme="1"/>
        <rFont val="Arial"/>
        <family val="2"/>
        <charset val="238"/>
      </rPr>
      <t xml:space="preserve">6. Smlouva o dílo - na poskytování služeb v oblasti bezpečnosti a ochrany zdraví při práci, požární ochrany a ochrany životního prostředí  pro PO v sociální oblasti - 4 021 tis. Kč  </t>
    </r>
    <r>
      <rPr>
        <sz val="11"/>
        <color theme="1"/>
        <rFont val="Arial"/>
        <family val="2"/>
        <charset val="238"/>
      </rPr>
      <t xml:space="preserve">                         
Smlouva o dílo - na poskytování služeb v oblasti bezpečnosti a ochrany zdraví při práci, požární ochrany a ochrany životního prostředí  pro PO v sociální oblasti zřizované Olomouckým krajem - uzavřená mezi Olomouckým krajem a Vzdělávacím institutem, spol. sr. o., se  sídlem Vápenice 2980/7, 796 01 (dle UR/93/11/2012, ze dne 29 .6. 2012). Jedná se o zajištění úkolů a povinností v oblasti bezpečnosti a  ochrany zdraví při práci, požární ochrany a ochrany životního prostředí daných platnými právními předpisy. 
</t>
    </r>
    <r>
      <rPr>
        <b/>
        <i/>
        <sz val="11"/>
        <color theme="1"/>
        <rFont val="Arial"/>
        <family val="2"/>
        <charset val="238"/>
      </rPr>
      <t xml:space="preserve">7. Střednědobý plán rozvoje sociálních služeb - 520 tis.Kč, UZ 412 </t>
    </r>
    <r>
      <rPr>
        <sz val="11"/>
        <color theme="1"/>
        <rFont val="Arial"/>
        <family val="2"/>
        <charset val="238"/>
      </rPr>
      <t xml:space="preserve">
Na základě ustanovení § 95 zákona č. 108/2006 Sb., o sociálních službách, je povinností kraje zajistit dostupnost informací o možnostech  a způsobech poskytování sociálních služeb na svém území a rovněž zpracovat střednědobý plán rozvoje sociálních služeb. Na realizaci  uvedených povinností navrhuje OSV vyčlenit finanční prostředky: 520 tis. Kč na implementaci - na aktivity související s realizací opatření  Střednědobého plánu rozvoje sociálních služeb v Olomouckém kraji na roky 2011-2014. Jedná se o realizaci opatření, které již vycházejí ze  zpracovávaných cílů jednotlivých pracovních skupin podílejících se na sestavování Střednědobého plánu sociálních služeb (konference,  mediální kampaně, analýzy atd.) V celkové částce je rovněž zahrnut tisk Střednědobého plánu sociálních služeb na další období. Jedná se o aktivity v samostatné působnosti.  </t>
    </r>
  </si>
  <si>
    <t xml:space="preserve">Projekt Rodinných pasů v Olomouckém kraji je realizován od roku 2007. V projektu se bude pokračovat i v roce 2014, kdy lze očekávat roční náklady ve výši cca 900 tisíc Kč s ohledem na počet realizovaných akcí pro držitele rodinných pasů, počet vydaných pasů, kontaktování potenciálních zájemců ze strany měst a obcí, resp. jejich příspěvkových organizací, provozovatelů zařízení v oblasti kultury, sportu, volnočasových aktivit a cestovního ruchu, administraci projektu, vedení databáze, rozeslání informačních materiálů, výrobu samolepek Rodinný pas s daným grafickým provedením, výrobu informačních letáků s oboustranným plnobarevným tiskem, výrobu drobných propagačních předmětů, výrobu reklamních letáků propagující Rodinný pas, tisk a distribuci Rodinných pasů zapojeným rodinám v Olomouckém kraji, aktualizaci sekce internetových stránek Rodinné pasy a další aktivity.  Administrátorem projektu je společnost Sun Drive Communications, s.r.o. IČ: 26941007, se sídlem Brno, Haraštova 370/22, 620 00. Jedná se o aktivitu v samostatné působnosti. </t>
  </si>
  <si>
    <r>
      <rPr>
        <b/>
        <i/>
        <sz val="11"/>
        <color theme="1"/>
        <rFont val="Arial"/>
        <family val="2"/>
        <charset val="238"/>
      </rPr>
      <t xml:space="preserve">1. Konzultační akce pro pěstouny, obnovení klubu pěstounů - 50 tis. Kč  </t>
    </r>
    <r>
      <rPr>
        <sz val="11"/>
        <color theme="1"/>
        <rFont val="Arial"/>
        <family val="2"/>
        <charset val="238"/>
      </rPr>
      <t xml:space="preserve">
Krajský úřad je podle § 11 odst. 2 zákona č. 359/1999 Sb., o sociálně-právní ochraně dětí, ve znění pozdějších předpisů, povinen alespoň jednou v roce zabezpečit konzultace o výkonu pěstounské péče. Konzultací se kromě odborníků na řešení výchovných a sociálních problémů zúčastňují pěstouni, kteří mají trvalý pobyt na území kraje, konzultací se mohou zúčastnit též děti svěřené těmto pěstounům do pěstounské péče a další fyzické osoby, které tvoří s pěstounem domácnost. Jedná se o zajištění jednoho víkendového pobytu a realizaci dalších konzultačních akcí pro pěstouny a jejich děti, které budou probíhat v průběhu roku. Jedná se o aktivity v přenesené působnosti. 
</t>
    </r>
    <r>
      <rPr>
        <b/>
        <i/>
        <sz val="11"/>
        <color theme="1"/>
        <rFont val="Arial"/>
        <family val="2"/>
        <charset val="238"/>
      </rPr>
      <t xml:space="preserve">2. Aktivity kraje v samostatné působnosti v oblasti sociálně-právní ochrany dětí - kulturní, sportovní, jiná zájmová a vzdělávací činnost dětí - 80 tis. Kč  </t>
    </r>
    <r>
      <rPr>
        <sz val="11"/>
        <color theme="1"/>
        <rFont val="Arial"/>
        <family val="2"/>
        <charset val="238"/>
      </rPr>
      <t xml:space="preserve">
Zajišťování realizace aktivit se zaměřením na sociálně-právní ochranu dětí, a to ve spolupráci s nestátními neziskovými organizacemi a obcemi. Může se jednat o jednodenní i vícedenní aktivity jako jsou tábory a podobně. Jedná se o aktivity v samostatné působnosti. 
</t>
    </r>
    <r>
      <rPr>
        <b/>
        <i/>
        <sz val="11"/>
        <color theme="1"/>
        <rFont val="Arial"/>
        <family val="2"/>
        <charset val="238"/>
      </rPr>
      <t xml:space="preserve">3. Příprava budoucích pěstounů a osvojitelů - 100 tis. Kč </t>
    </r>
    <r>
      <rPr>
        <sz val="11"/>
        <color theme="1"/>
        <rFont val="Arial"/>
        <family val="2"/>
        <charset val="238"/>
      </rPr>
      <t xml:space="preserve"> 
Krajské úřady dle zákona č. 359/1999 Sb., o sociálně-právní ochraně dětí, ve znění pozdějších předpisů, zajišťují přípravy fyzických osob vhodných stát se osvojiteli nebo pěstouny k přijetí dítěte do rodiny a těmto osobám současně poskytují poradenskou pomoc související  s osvojením dítěte nebo svěřením dítěte do pěstounské péče včetně speciální přípravy k přijetí dítěte pěstounem na přechodnou dobu (dále jen přípravy). Přípravy žadatelů o náhradní rodinnou péči pro KÚOK zajišťuje Středisko sociální prevence Olomouc, p.o., která má k uvedené činnosti pověření k výkonu sociálně-právní ochrany dětí. Požadované prostředky představují náklady spojené s realizací specifických aktivit spojených s doprovázením pěstounů na přechodnou dobu. Jedná se o aktivitu v přenesené působnosti. </t>
    </r>
  </si>
  <si>
    <r>
      <rPr>
        <b/>
        <i/>
        <sz val="11"/>
        <color theme="1"/>
        <rFont val="Arial"/>
        <family val="2"/>
        <charset val="238"/>
      </rPr>
      <t xml:space="preserve">1. Spolufinancování projektu z oblasti prevence kriminality  100 tis. Kč, UZ 415 </t>
    </r>
    <r>
      <rPr>
        <sz val="11"/>
        <color theme="1"/>
        <rFont val="Arial"/>
        <family val="2"/>
        <charset val="238"/>
      </rPr>
      <t xml:space="preserve">
Jedná se o realizaci projektu, jehož cílem je soubor preventivních aktivit zaměřených na oblast prevence majetkové kriminality. Jedná se o povinnou 10 % spoluúčast státní podpory na realizaci pilotního projektu Olomouckého kraje v oblasti prevence kriminality, který bude realizován ve spolupráci se spolupracujícími institucemi (např. Policie ČR, samospráva, NNO). Akce proběhne formou objednávky služby. Jedná se o aktivitu v samostatné působnosti.  
</t>
    </r>
    <r>
      <rPr>
        <b/>
        <i/>
        <sz val="11"/>
        <color theme="1"/>
        <rFont val="Arial"/>
        <family val="2"/>
        <charset val="238"/>
      </rPr>
      <t xml:space="preserve">
2. Realizace seminářů (školení), workshopů pro oblast prevence sociálního vyloučení a prevence kriminality 30 tis. Kč, UZ 415</t>
    </r>
    <r>
      <rPr>
        <sz val="11"/>
        <color theme="1"/>
        <rFont val="Arial"/>
        <family val="2"/>
        <charset val="238"/>
      </rPr>
      <t xml:space="preserve"> 
Realizace seminářů (školení), workshopů pro oblast prevence kriminality 
Uvedená částka vychází ze schváleného materiálu projednaného na jednání ZOK dne 21.9.2012 č. UZ/26/38/2012 Strategie prevence  kriminality Olomouckého kraje na období 2013 – 2016. Klade si za cíl podpořit zvýšení odbornosti realizátorů preventivních aktivit a dalších zúčastněných subjektů prostřednictvím cíleně konstruovaných vzdělávacích záměrů. V oblasti sociálního vyloučení se jedná o  zaměření na aktivity v oblasti sociálně patologických jevů – drogy, zadluženost, exekuce, práce s klientem. Tyto aktivity budou realizovány formou jednodenních nebo vícedenních pracovních setkání, workshopů, seminářů. Finanční prostředky budou použity na  financování lektorů a pronájmů místností prostřednictvím fyzických nebo právnických osob, které zajistí realizaci celé v vzdělávací akce.  Jedná se o aktivity v samostatné působnosti.    </t>
    </r>
  </si>
  <si>
    <r>
      <rPr>
        <b/>
        <i/>
        <sz val="11"/>
        <color theme="1"/>
        <rFont val="Arial"/>
        <family val="2"/>
        <charset val="238"/>
      </rPr>
      <t>Dotační program "Podpora sociální oblasti 2014" - oblast prevence kriminality</t>
    </r>
    <r>
      <rPr>
        <sz val="11"/>
        <color theme="1"/>
        <rFont val="Arial"/>
        <family val="2"/>
        <charset val="238"/>
      </rPr>
      <t xml:space="preserve">
Uvedená částka vychází ze schváleného materiálu projednaného na jednání ZOK dne 21.9.2012 č. UZ/26/38/2012  Strategie prevence  kriminality Olomouckého kraje na období 2013 – 2016. Uvedená částka je rozdělena na následující aktivity: Dotační program podporující zřízení, rozšíření či modernizace městských kamerových dohlížecích systémů a dalších prvků situační prevence, Dotační program Olomouckého kraje podporující probační a resocializační program, terénní programy a další služby zaměřené na včasné vyhledávání rizikových jedinců. Jedná se o aktivity v samostatné působnosti.  </t>
    </r>
  </si>
  <si>
    <t>1. Metodická činnost - 5 tis. Kč      
Podle ustanovení § 28 odst. 1 zák. č. 20/1987 Sb., metodicky řídí krajský úřad výkon státní památkové péče v kraji. Povinnost zajišťovat  metodickou činnost v oblasti kultury vyplývá především z ustanovení § 1,odst. 3 a § 14, odst. 2 zákona č. 129/2000 Sb., o krajích.  Požadovaná finanční částka bude použita na úhradu činnosti lektorů a vypracování metodických materiálů. Metodická činnost bude  výrazně zaměřena na problematiku možnosti získat pro akce v oblasti kultury a památkové péče zdroje z fondu EU.  
2. Inzerce - 70 tis.Kč 
Tato částka je stanovena pro financování výběrových řízení, které jsou plánovány v roce 2014. 
3. Ceny Olomouckého kraje - 385 tis. Kč 
V rámci této položky budou financovány náklady spojené se zajištěním organizace slavnostního předání Cen Olomouckého kraje za  oblast kultury za rok 2013 v souladu s pravidly schválenými v ZOK dne 10.9.2007 dle usnesení ZOK č. UZ/17/28/2007. 
4. Jedná se o možné náklady spojené s nákupem ostatních služeb pro zajišťování společných kulturních akcí v rámci činnosti Olomouckého  kraje - 80 tis.Kč</t>
  </si>
  <si>
    <t>Neinvestiční transfery církvím a náboženským společnostem</t>
  </si>
  <si>
    <t xml:space="preserve">1. FN Olomouc, dětská 1 000 tis.Kč, dospělá 1 000 tis.Kč, zubní 1000 tis. Kč  - 3 000 tis. Kč, UZ 252 
2. Středomoravská nemocniční a.s., dětská a dospělá LSPP - 6 264 tis. Kč, UZ 252 
3. LSPP při Nemocnici Hranice a.s., dětská LSPP - 333 tis. Kč, UZ 252
4. Zubní LSPP pro Šumpersko a Jesenicko - 341 tis.Kč, UZ 256 </t>
  </si>
  <si>
    <t xml:space="preserve">Jedná se o zajištění prostředků na údržbu majetku pořízeného z dotace FM EHP/Norsko v rámci projektu "Brána poznání otevřena"  (rekonstrukce depozitářů Vlastivědného muzea v Olomouci). Dle podmínek FM EHP/Norska je příjemce dotace povinen zajistit  údržbu majetku spolufinancovaného z dotace. Na údržbu majetku je povinen vyčlenit finanční prostředky ve výši 0,5 % ze skutečných celkových výdajů projektu po dobu udržitelnosti projektu (10 let). Částka na údržbu majetku činí 23 217,35 Euro ročně - přibližně 650 tis. Kč.  </t>
  </si>
  <si>
    <t>Zahrnuje výdaje za:
- úhrady dle smlouvy o zajištění zpravodajského servisu (ČTK 2007/0250/KH/DSM, Annopress 2008/0426/KH/DSM)
- za zhotovení fotografií z akcí kraje (prezenční akce)
- náklady na zajištění správy, aktualizace a rozvoj webové aplikace www.kr-olomoucky.cz (smlouva 2012/01279/KH/DSM)</t>
  </si>
  <si>
    <t>Na této položce jsou alokovány prostředky na:
- redakční zpracování a tisk měsíčníku Olomoucký kraj
- distribuci měsíčníku Olomoucký kraj
- případné přílohy měsíčníku Olomoucký kraj</t>
  </si>
  <si>
    <t xml:space="preserve">Na této výdajové položce jsou rozpočtovány prostředky pro možnost pořízení DHIM pro sekretariát hejtmana. </t>
  </si>
  <si>
    <t xml:space="preserve">Prostředky rozpočtované na této položce jsou vyčleněny pro činnost produkčního oddělení odboru tajemníka hejtmana a to zejména  pro úhradu výdajů za dárkové předměty v pořizovací ceně do 3 000,- Kč (v jednotlivých případech), které jsou určeny k propagačním účelům Olomouckého kraje (na základě požadavků hejtmana), na nákup propagačních předmětů s využitím logy kraje, dále na realizaci ediční řady informačních a propagačních materiálů Olomouckého kraje s logem (doplnění o další prvky, reedice již existujících prvků včetně aktualizace),  dále na realizaci ediční řady informačních a propagačních materiálů OK s logem (doplnění ediční řady o další prvky , reedice již existujících prvků včetně aktualizace), dále na květiny a poháry předávané na různých akcích hejtmanem OK. </t>
  </si>
  <si>
    <t>Jedná se o dokrytí 2/3 finančních nákladů (1/3 hradí st. město Olomouc) na zabezpečení fungování Olomouc region Card (provozní náklady + administrace). Limit pro rok 2014 byl stanoven na úrovni nákladů roku 2013 (tj. 372 tis.Kč).</t>
  </si>
  <si>
    <t>Příspěvek je určen pro Oblastní spolek ČČK Olomouc, Sokolská 542/32, 779 00 Olomouc, IČ: 00426474. Účel použití příspěvku: 200.000,- Kč - celokrajské předání Zlatých křížů Českého červeného kříže dárcům Olomouckého kraje společenská akce pro dárce z Olomouckého kraje za 100 odběrů propagace dárcovství krve v Olomouckého kraji, památka na první odběr a příspěvek na ocenění medailí J. Jánského.100.000,- Kč - série kurzů první pomoci pro členy a příslušníky složek integrovaného záchranného systému v Olomouckém kraji, pracovníky veřejné správy a veřejnost.</t>
  </si>
  <si>
    <t xml:space="preserve">Poznámka: Odbor tajemníka hejtmana převzal v průběhu roku 2013 část rozpočtu kanceláře hejtmana. Proto je procentuální porovnání nastaveno k upravenému rozpočtu. </t>
  </si>
  <si>
    <t xml:space="preserve"> - zahrnuje náklady na organizační zajištění vybraných komisí a jejich pracovních skupin Rady AKČR, konference samospráv, pracovní setkání PO (315 tis.Kč), UZ 350
- zahrnuje financování tradičních akcí Olomouckého kraje organizovaných OTH (návštěvy prezidenta ČR, výjezdy ROK, Ples OK, Stavba OK, Noc s Andersenem, Muzejní noc, Předávání zlatých křížů, Setkání se starostkami a starosty, Akce pro děti / veřejnost, Letní akce pro seniory, Cyklovýlet, Dožínky, Drakiáda, Vánoce OK) grafické práce ( 1 710 tis.Kč), UZ 351
- zahrnuje náklady spojené s organizačním zajištěním konferencí, seminářů, veletrhů a jiných akcí pořádaných pro NNO (250 tis.Kč), UZ 352
- prostředky na akce, které budou v průběhu roku 2014 pořádány jednotlivými odděleními odboru tajemníka hejtmana (1 000 tis.Kč), </t>
  </si>
  <si>
    <r>
      <rPr>
        <b/>
        <i/>
        <sz val="11"/>
        <color theme="1"/>
        <rFont val="Arial"/>
        <family val="2"/>
        <charset val="238"/>
      </rPr>
      <t>1. Přímá podpora vrcholových sportovních oddílů - 20 900 tis. Kč</t>
    </r>
    <r>
      <rPr>
        <sz val="11"/>
        <color theme="1"/>
        <rFont val="Arial"/>
        <family val="2"/>
        <charset val="238"/>
      </rPr>
      <t xml:space="preserve"> 
Zahrnuje prostředky na podporu vrcholového, výkonnostního a mládežnického sportu v Olomouckém kraj - viz příloha č. 5a).  
</t>
    </r>
    <r>
      <rPr>
        <b/>
        <i/>
        <sz val="11"/>
        <color theme="1"/>
        <rFont val="Arial"/>
        <family val="2"/>
        <charset val="238"/>
      </rPr>
      <t xml:space="preserve">2. Projekt Olomouckého krajského sdružení ČSTV - 1 000 tis. Kč </t>
    </r>
    <r>
      <rPr>
        <sz val="11"/>
        <color theme="1"/>
        <rFont val="Arial"/>
        <family val="2"/>
        <charset val="238"/>
      </rPr>
      <t xml:space="preserve">
Zahrnuje finanční podporu projektu Olomouckého krajského sdružení ČSTV nazvaného Centrum individuálních sportů kraje  Olomouckého - CISKO. Cílem tohoto projektu je podpora sportovní přípravy mladých talentovaných sportovců ve sportovních oddílech na území Olomouckého kraje.  
</t>
    </r>
    <r>
      <rPr>
        <b/>
        <i/>
        <sz val="11"/>
        <color theme="1"/>
        <rFont val="Arial"/>
        <family val="2"/>
        <charset val="238"/>
      </rPr>
      <t xml:space="preserve">
3. Finanční příspěvky v oblasti sportu - 10 800 tis. Kč </t>
    </r>
    <r>
      <rPr>
        <sz val="11"/>
        <color theme="1"/>
        <rFont val="Arial"/>
        <family val="2"/>
        <charset val="238"/>
      </rPr>
      <t xml:space="preserve">
Zahrnuje prostředky na podporu sportu v rámci každoročně vyhlašovaného dotačního titulu Program podpory sportu - Program I -  Podpora celoroční sportovní činnosti sportovních subjektů a Program II - Podpora sportovních akcí regionálního charakteru.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</si>
</sst>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_\&quot;tis.Kč&quot;"/>
    <numFmt numFmtId="165" formatCode="\-#,##0_\&quot;tis.Kč&quot;"/>
    <numFmt numFmtId="166" formatCode="00"/>
  </numFmts>
  <fonts count="33" x14ac:knownFonts="1">
    <font>
      <sz val="11"/>
      <color theme="1"/>
      <name val="Calibri"/>
      <family val="2"/>
      <charset val="238"/>
      <scheme val="minor"/>
    </font>
    <font>
      <b/>
      <sz val="11"/>
      <color theme="1"/>
      <name val="Calibri"/>
      <family val="2"/>
      <charset val="238"/>
      <scheme val="minor"/>
    </font>
    <font>
      <sz val="11"/>
      <color theme="1"/>
      <name val="Arial"/>
      <family val="2"/>
      <charset val="238"/>
    </font>
    <font>
      <sz val="10"/>
      <color theme="1"/>
      <name val="Arial"/>
      <family val="2"/>
      <charset val="238"/>
    </font>
    <font>
      <sz val="8"/>
      <color theme="1"/>
      <name val="Arial"/>
      <family val="2"/>
      <charset val="238"/>
    </font>
    <font>
      <b/>
      <sz val="11"/>
      <color theme="1"/>
      <name val="Arial"/>
      <family val="2"/>
      <charset val="238"/>
    </font>
    <font>
      <b/>
      <u/>
      <sz val="11"/>
      <color theme="1"/>
      <name val="Arial"/>
      <family val="2"/>
      <charset val="238"/>
    </font>
    <font>
      <sz val="11"/>
      <name val="Arial CE"/>
      <charset val="238"/>
    </font>
    <font>
      <b/>
      <sz val="11"/>
      <color rgb="FFFF0000"/>
      <name val="Arial CE"/>
      <charset val="238"/>
    </font>
    <font>
      <sz val="11"/>
      <name val="Arial"/>
      <family val="2"/>
      <charset val="238"/>
    </font>
    <font>
      <b/>
      <sz val="18"/>
      <color theme="1"/>
      <name val="Arial"/>
      <family val="2"/>
      <charset val="238"/>
    </font>
    <font>
      <b/>
      <i/>
      <u/>
      <sz val="10"/>
      <color theme="6" tint="-0.499984740745262"/>
      <name val="Arial CE"/>
      <charset val="238"/>
    </font>
    <font>
      <b/>
      <i/>
      <sz val="11"/>
      <color theme="1"/>
      <name val="Arial"/>
      <family val="2"/>
      <charset val="238"/>
    </font>
    <font>
      <i/>
      <sz val="11"/>
      <color theme="1"/>
      <name val="Arial"/>
      <family val="2"/>
      <charset val="238"/>
    </font>
    <font>
      <b/>
      <i/>
      <u/>
      <sz val="10"/>
      <color theme="6" tint="-0.499984740745262"/>
      <name val="Arial"/>
      <family val="2"/>
      <charset val="238"/>
    </font>
    <font>
      <b/>
      <sz val="10"/>
      <color rgb="FFFF0000"/>
      <name val="Arial CE"/>
      <charset val="238"/>
    </font>
    <font>
      <b/>
      <i/>
      <u/>
      <sz val="11"/>
      <color theme="6" tint="-0.499984740745262"/>
      <name val="Arial CE"/>
      <charset val="238"/>
    </font>
    <font>
      <b/>
      <i/>
      <u/>
      <sz val="11"/>
      <color theme="6" tint="-0.499984740745262"/>
      <name val="Arial"/>
      <family val="2"/>
      <charset val="238"/>
    </font>
    <font>
      <i/>
      <sz val="11"/>
      <color theme="1"/>
      <name val="Calibri"/>
      <family val="2"/>
      <charset val="238"/>
      <scheme val="minor"/>
    </font>
    <font>
      <sz val="11"/>
      <name val="Calibri"/>
      <family val="2"/>
      <charset val="238"/>
      <scheme val="minor"/>
    </font>
    <font>
      <b/>
      <sz val="11"/>
      <name val="Arial"/>
      <family val="2"/>
      <charset val="238"/>
    </font>
    <font>
      <sz val="10"/>
      <name val="Arial"/>
      <family val="2"/>
      <charset val="238"/>
    </font>
    <font>
      <b/>
      <sz val="16"/>
      <name val="Arial"/>
      <family val="2"/>
      <charset val="238"/>
    </font>
    <font>
      <b/>
      <sz val="12"/>
      <name val="Arial"/>
      <family val="2"/>
      <charset val="238"/>
    </font>
    <font>
      <b/>
      <i/>
      <vertAlign val="superscript"/>
      <sz val="11"/>
      <color theme="1"/>
      <name val="Arial"/>
      <family val="2"/>
      <charset val="238"/>
    </font>
    <font>
      <sz val="11"/>
      <color rgb="FFFF0000"/>
      <name val="Arial"/>
      <family val="2"/>
      <charset val="238"/>
    </font>
    <font>
      <b/>
      <i/>
      <u/>
      <sz val="11"/>
      <color indexed="19"/>
      <name val="Arial"/>
      <family val="2"/>
      <charset val="238"/>
    </font>
    <font>
      <i/>
      <sz val="11"/>
      <name val="Arial"/>
      <family val="2"/>
      <charset val="238"/>
    </font>
    <font>
      <b/>
      <sz val="11"/>
      <color rgb="FFFF0000"/>
      <name val="Arial"/>
      <family val="2"/>
      <charset val="238"/>
    </font>
    <font>
      <i/>
      <sz val="10"/>
      <name val="Arial"/>
      <family val="2"/>
      <charset val="238"/>
    </font>
    <font>
      <sz val="8"/>
      <color indexed="81"/>
      <name val="Tahoma"/>
      <family val="2"/>
      <charset val="238"/>
    </font>
    <font>
      <b/>
      <sz val="8"/>
      <color indexed="81"/>
      <name val="Tahoma"/>
      <family val="2"/>
      <charset val="238"/>
    </font>
    <font>
      <b/>
      <sz val="11"/>
      <color rgb="FFFF0000"/>
      <name val="Calibri"/>
      <family val="2"/>
      <charset val="238"/>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rgb="FFFFFF00"/>
        <bgColor indexed="64"/>
      </patternFill>
    </fill>
  </fills>
  <borders count="52">
    <border>
      <left/>
      <right/>
      <top/>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double">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double">
        <color auto="1"/>
      </right>
      <top style="double">
        <color auto="1"/>
      </top>
      <bottom/>
      <diagonal/>
    </border>
    <border>
      <left style="double">
        <color auto="1"/>
      </left>
      <right style="thin">
        <color auto="1"/>
      </right>
      <top/>
      <bottom/>
      <diagonal/>
    </border>
    <border>
      <left style="thin">
        <color auto="1"/>
      </left>
      <right style="thin">
        <color auto="1"/>
      </right>
      <top/>
      <bottom/>
      <diagonal/>
    </border>
    <border>
      <left style="thin">
        <color auto="1"/>
      </left>
      <right style="double">
        <color auto="1"/>
      </right>
      <top/>
      <bottom/>
      <diagonal/>
    </border>
    <border>
      <left style="double">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style="double">
        <color auto="1"/>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
      <left/>
      <right/>
      <top/>
      <bottom style="double">
        <color indexed="64"/>
      </bottom>
      <diagonal/>
    </border>
    <border>
      <left/>
      <right/>
      <top style="double">
        <color indexed="64"/>
      </top>
      <bottom/>
      <diagonal/>
    </border>
    <border>
      <left style="thin">
        <color indexed="64"/>
      </left>
      <right/>
      <top/>
      <bottom/>
      <diagonal/>
    </border>
    <border>
      <left/>
      <right style="thin">
        <color indexed="64"/>
      </right>
      <top/>
      <bottom/>
      <diagonal/>
    </border>
    <border>
      <left style="thin">
        <color auto="1"/>
      </left>
      <right/>
      <top style="double">
        <color auto="1"/>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right/>
      <top style="thin">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auto="1"/>
      </left>
      <right style="double">
        <color auto="1"/>
      </right>
      <top style="double">
        <color indexed="64"/>
      </top>
      <bottom style="thin">
        <color indexed="64"/>
      </bottom>
      <diagonal/>
    </border>
    <border>
      <left style="thin">
        <color auto="1"/>
      </left>
      <right style="double">
        <color auto="1"/>
      </right>
      <top style="thin">
        <color indexed="64"/>
      </top>
      <bottom style="thin">
        <color indexed="64"/>
      </bottom>
      <diagonal/>
    </border>
    <border>
      <left style="thin">
        <color auto="1"/>
      </left>
      <right style="double">
        <color auto="1"/>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uble">
        <color indexed="64"/>
      </left>
      <right/>
      <top/>
      <bottom style="thin">
        <color indexed="64"/>
      </bottom>
      <diagonal/>
    </border>
    <border>
      <left style="double">
        <color indexed="64"/>
      </left>
      <right/>
      <top/>
      <bottom/>
      <diagonal/>
    </border>
    <border>
      <left style="thin">
        <color auto="1"/>
      </left>
      <right style="double">
        <color auto="1"/>
      </right>
      <top style="thin">
        <color indexed="64"/>
      </top>
      <bottom/>
      <diagonal/>
    </border>
    <border>
      <left style="thin">
        <color auto="1"/>
      </left>
      <right style="thin">
        <color auto="1"/>
      </right>
      <top style="thin">
        <color auto="1"/>
      </top>
      <bottom style="double">
        <color auto="1"/>
      </bottom>
      <diagonal/>
    </border>
    <border>
      <left style="double">
        <color auto="1"/>
      </left>
      <right/>
      <top style="thin">
        <color auto="1"/>
      </top>
      <bottom style="double">
        <color auto="1"/>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21" fillId="0" borderId="0"/>
  </cellStyleXfs>
  <cellXfs count="381">
    <xf numFmtId="0" fontId="0" fillId="0" borderId="0" xfId="0"/>
    <xf numFmtId="0" fontId="2" fillId="0" borderId="0" xfId="0" applyFont="1"/>
    <xf numFmtId="0" fontId="3" fillId="0" borderId="0" xfId="0" applyFont="1"/>
    <xf numFmtId="3" fontId="2" fillId="0" borderId="0" xfId="0" applyNumberFormat="1" applyFont="1"/>
    <xf numFmtId="3" fontId="3" fillId="0" borderId="0" xfId="0" applyNumberFormat="1" applyFont="1"/>
    <xf numFmtId="0" fontId="4" fillId="0" borderId="0" xfId="0" applyFont="1" applyAlignment="1">
      <alignment horizontal="center"/>
    </xf>
    <xf numFmtId="3" fontId="2" fillId="0" borderId="5" xfId="0" applyNumberFormat="1" applyFont="1" applyBorder="1"/>
    <xf numFmtId="4" fontId="2" fillId="0" borderId="6" xfId="0" applyNumberFormat="1" applyFont="1" applyBorder="1"/>
    <xf numFmtId="0" fontId="2" fillId="0" borderId="8" xfId="0" applyFont="1" applyBorder="1"/>
    <xf numFmtId="3" fontId="2" fillId="0" borderId="8" xfId="0" applyNumberFormat="1" applyFont="1" applyBorder="1"/>
    <xf numFmtId="4" fontId="2" fillId="0" borderId="9" xfId="0" applyNumberFormat="1" applyFont="1" applyBorder="1"/>
    <xf numFmtId="3" fontId="2" fillId="0" borderId="11" xfId="0" applyNumberFormat="1" applyFont="1" applyBorder="1"/>
    <xf numFmtId="4" fontId="2" fillId="0" borderId="12" xfId="0" applyNumberFormat="1" applyFont="1" applyBorder="1"/>
    <xf numFmtId="0" fontId="2" fillId="0" borderId="5" xfId="0" applyFont="1" applyBorder="1" applyAlignment="1">
      <alignment wrapText="1"/>
    </xf>
    <xf numFmtId="0" fontId="2" fillId="0" borderId="8" xfId="0" applyFont="1" applyBorder="1" applyAlignment="1">
      <alignment wrapText="1"/>
    </xf>
    <xf numFmtId="0" fontId="2" fillId="0" borderId="11" xfId="0" applyFont="1" applyBorder="1" applyAlignment="1">
      <alignment wrapText="1"/>
    </xf>
    <xf numFmtId="0" fontId="5" fillId="0" borderId="0" xfId="0" applyFont="1"/>
    <xf numFmtId="0" fontId="2" fillId="0" borderId="0" xfId="0" applyFont="1" applyAlignment="1">
      <alignment horizontal="center"/>
    </xf>
    <xf numFmtId="0" fontId="3" fillId="0" borderId="0" xfId="0" applyFont="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0" xfId="0" applyFont="1" applyAlignment="1">
      <alignment horizontal="left"/>
    </xf>
    <xf numFmtId="0" fontId="5" fillId="0" borderId="0" xfId="0" applyFont="1" applyAlignment="1">
      <alignment horizontal="left"/>
    </xf>
    <xf numFmtId="0" fontId="6" fillId="0" borderId="0" xfId="0" applyFont="1" applyAlignment="1">
      <alignment horizontal="left"/>
    </xf>
    <xf numFmtId="0" fontId="2" fillId="0" borderId="0" xfId="0" applyFont="1" applyAlignment="1">
      <alignment horizontal="justify" wrapText="1"/>
    </xf>
    <xf numFmtId="0" fontId="0" fillId="0" borderId="0" xfId="0" applyAlignment="1">
      <alignment horizontal="justify" wrapText="1"/>
    </xf>
    <xf numFmtId="0" fontId="5" fillId="0" borderId="0" xfId="0" applyFont="1" applyAlignment="1">
      <alignment horizontal="center"/>
    </xf>
    <xf numFmtId="3" fontId="5" fillId="0" borderId="0" xfId="0" applyNumberFormat="1" applyFont="1"/>
    <xf numFmtId="0" fontId="7" fillId="0" borderId="0" xfId="0" applyFont="1"/>
    <xf numFmtId="165" fontId="8" fillId="0" borderId="0" xfId="0" applyNumberFormat="1" applyFont="1"/>
    <xf numFmtId="3" fontId="7" fillId="0" borderId="0" xfId="0" applyNumberFormat="1" applyFont="1" applyBorder="1" applyAlignment="1">
      <alignment horizontal="justify" vertical="top" wrapText="1"/>
    </xf>
    <xf numFmtId="3" fontId="2" fillId="0" borderId="0" xfId="0" applyNumberFormat="1" applyFont="1" applyBorder="1"/>
    <xf numFmtId="0" fontId="2" fillId="0" borderId="0" xfId="0" applyFont="1" applyBorder="1"/>
    <xf numFmtId="164" fontId="5" fillId="0" borderId="0" xfId="0" applyNumberFormat="1" applyFont="1" applyBorder="1" applyAlignment="1"/>
    <xf numFmtId="164" fontId="1" fillId="0" borderId="0" xfId="0" applyNumberFormat="1" applyFont="1" applyBorder="1" applyAlignment="1"/>
    <xf numFmtId="0" fontId="5" fillId="2" borderId="16" xfId="0" applyFont="1" applyFill="1" applyBorder="1" applyAlignment="1">
      <alignment horizontal="left"/>
    </xf>
    <xf numFmtId="0" fontId="2" fillId="2" borderId="16" xfId="0" applyFont="1" applyFill="1" applyBorder="1" applyAlignment="1">
      <alignment horizontal="center"/>
    </xf>
    <xf numFmtId="0" fontId="2" fillId="2" borderId="16" xfId="0" applyFont="1" applyFill="1" applyBorder="1"/>
    <xf numFmtId="3" fontId="2" fillId="2" borderId="16" xfId="0" applyNumberFormat="1" applyFont="1" applyFill="1" applyBorder="1"/>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3" fontId="3" fillId="2" borderId="2" xfId="0" applyNumberFormat="1" applyFont="1" applyFill="1" applyBorder="1" applyAlignment="1">
      <alignment horizontal="center" vertical="center" wrapText="1"/>
    </xf>
    <xf numFmtId="0" fontId="3" fillId="2" borderId="3" xfId="0" applyFont="1" applyFill="1" applyBorder="1" applyAlignment="1">
      <alignment horizontal="center" vertical="center"/>
    </xf>
    <xf numFmtId="0" fontId="4" fillId="2" borderId="1" xfId="0" applyFont="1" applyFill="1" applyBorder="1" applyAlignment="1">
      <alignment horizontal="center"/>
    </xf>
    <xf numFmtId="0" fontId="4" fillId="2" borderId="2" xfId="0" applyFont="1" applyFill="1" applyBorder="1" applyAlignment="1">
      <alignment horizontal="center"/>
    </xf>
    <xf numFmtId="3" fontId="4" fillId="2" borderId="2" xfId="0" applyNumberFormat="1" applyFont="1" applyFill="1" applyBorder="1" applyAlignment="1">
      <alignment horizontal="center" wrapText="1"/>
    </xf>
    <xf numFmtId="0" fontId="4" fillId="2" borderId="3" xfId="0" applyFont="1" applyFill="1" applyBorder="1" applyAlignment="1">
      <alignment horizontal="center"/>
    </xf>
    <xf numFmtId="3" fontId="5" fillId="2" borderId="2" xfId="0" applyNumberFormat="1" applyFont="1" applyFill="1" applyBorder="1"/>
    <xf numFmtId="4" fontId="5" fillId="2" borderId="3" xfId="0" applyNumberFormat="1" applyFont="1" applyFill="1" applyBorder="1"/>
    <xf numFmtId="164" fontId="9" fillId="0" borderId="0" xfId="0" applyNumberFormat="1" applyFont="1"/>
    <xf numFmtId="164" fontId="5" fillId="0" borderId="0" xfId="0" applyNumberFormat="1" applyFont="1" applyBorder="1" applyAlignment="1"/>
    <xf numFmtId="164" fontId="1" fillId="0" borderId="0" xfId="0" applyNumberFormat="1" applyFont="1" applyBorder="1" applyAlignment="1"/>
    <xf numFmtId="0" fontId="2" fillId="0" borderId="0" xfId="0" applyFont="1" applyAlignment="1">
      <alignment horizontal="justify" wrapText="1"/>
    </xf>
    <xf numFmtId="0" fontId="0" fillId="0" borderId="0" xfId="0" applyAlignment="1">
      <alignment horizontal="justify" wrapText="1"/>
    </xf>
    <xf numFmtId="0" fontId="5" fillId="0" borderId="0" xfId="0" applyFont="1" applyAlignment="1"/>
    <xf numFmtId="0" fontId="0" fillId="2" borderId="16" xfId="0" applyFill="1" applyBorder="1" applyAlignment="1"/>
    <xf numFmtId="0" fontId="10" fillId="0" borderId="0" xfId="0" applyFont="1" applyAlignment="1">
      <alignment horizontal="left"/>
    </xf>
    <xf numFmtId="0" fontId="7" fillId="0" borderId="0" xfId="0" applyFont="1" applyBorder="1" applyAlignment="1">
      <alignment horizontal="justify" vertical="top" wrapText="1"/>
    </xf>
    <xf numFmtId="0" fontId="1" fillId="0" borderId="0" xfId="0" applyFont="1" applyAlignment="1">
      <alignment horizontal="left" wrapText="1"/>
    </xf>
    <xf numFmtId="0" fontId="5" fillId="0" borderId="0" xfId="0" applyFont="1" applyAlignment="1">
      <alignment horizontal="justify"/>
    </xf>
    <xf numFmtId="0" fontId="14" fillId="0" borderId="19" xfId="0" applyFont="1" applyBorder="1" applyAlignment="1">
      <alignment horizontal="left"/>
    </xf>
    <xf numFmtId="0" fontId="2" fillId="0" borderId="7" xfId="0" applyFont="1" applyBorder="1"/>
    <xf numFmtId="164" fontId="5" fillId="0" borderId="0" xfId="0" applyNumberFormat="1" applyFont="1" applyBorder="1" applyAlignment="1"/>
    <xf numFmtId="164" fontId="1" fillId="0" borderId="0" xfId="0" applyNumberFormat="1" applyFont="1" applyBorder="1" applyAlignment="1"/>
    <xf numFmtId="0" fontId="2" fillId="0" borderId="0" xfId="0" applyFont="1" applyAlignment="1">
      <alignment horizontal="justify" wrapText="1"/>
    </xf>
    <xf numFmtId="0" fontId="0" fillId="0" borderId="0" xfId="0" applyAlignment="1">
      <alignment horizontal="justify" wrapText="1"/>
    </xf>
    <xf numFmtId="0" fontId="0" fillId="0" borderId="8" xfId="0" applyBorder="1" applyAlignment="1">
      <alignment vertical="center" wrapText="1"/>
    </xf>
    <xf numFmtId="165" fontId="15" fillId="0" borderId="0" xfId="0" applyNumberFormat="1" applyFont="1"/>
    <xf numFmtId="164" fontId="5" fillId="0" borderId="0" xfId="0" applyNumberFormat="1" applyFont="1" applyBorder="1" applyAlignment="1"/>
    <xf numFmtId="164" fontId="1" fillId="0" borderId="0" xfId="0" applyNumberFormat="1" applyFont="1" applyBorder="1" applyAlignment="1"/>
    <xf numFmtId="0" fontId="5" fillId="3" borderId="0" xfId="0" applyFont="1" applyFill="1" applyBorder="1" applyAlignment="1">
      <alignment horizontal="left"/>
    </xf>
    <xf numFmtId="0" fontId="2" fillId="3" borderId="0" xfId="0" applyFont="1" applyFill="1" applyBorder="1" applyAlignment="1">
      <alignment horizontal="center"/>
    </xf>
    <xf numFmtId="0" fontId="2" fillId="3" borderId="0" xfId="0" applyFont="1" applyFill="1" applyBorder="1"/>
    <xf numFmtId="3" fontId="2" fillId="3" borderId="0" xfId="0" applyNumberFormat="1" applyFont="1" applyFill="1" applyBorder="1"/>
    <xf numFmtId="0" fontId="2" fillId="3" borderId="0" xfId="0" applyFont="1" applyFill="1"/>
    <xf numFmtId="164" fontId="9" fillId="3" borderId="0" xfId="0" applyNumberFormat="1" applyFont="1" applyFill="1" applyBorder="1"/>
    <xf numFmtId="0" fontId="0" fillId="0" borderId="0" xfId="0" applyBorder="1" applyAlignment="1">
      <alignment horizontal="justify" wrapText="1"/>
    </xf>
    <xf numFmtId="0" fontId="2" fillId="0" borderId="0" xfId="0" applyFont="1" applyBorder="1" applyAlignment="1">
      <alignment horizontal="center"/>
    </xf>
    <xf numFmtId="0" fontId="2" fillId="0" borderId="5" xfId="0" applyFont="1" applyBorder="1"/>
    <xf numFmtId="0" fontId="0" fillId="0" borderId="0" xfId="0" applyBorder="1" applyAlignment="1">
      <alignment horizontal="justify" vertical="top" wrapText="1"/>
    </xf>
    <xf numFmtId="0" fontId="5" fillId="0" borderId="0" xfId="0" applyFont="1" applyAlignment="1">
      <alignment horizontal="left" wrapText="1"/>
    </xf>
    <xf numFmtId="0" fontId="0" fillId="0" borderId="0" xfId="0" applyAlignment="1">
      <alignment horizontal="justify"/>
    </xf>
    <xf numFmtId="0" fontId="4" fillId="3" borderId="7" xfId="0" applyFont="1" applyFill="1" applyBorder="1" applyAlignment="1">
      <alignment horizontal="center"/>
    </xf>
    <xf numFmtId="3" fontId="4" fillId="3" borderId="8" xfId="0" applyNumberFormat="1" applyFont="1" applyFill="1" applyBorder="1" applyAlignment="1">
      <alignment horizontal="center" wrapText="1"/>
    </xf>
    <xf numFmtId="0" fontId="4" fillId="3" borderId="9" xfId="0" applyFont="1" applyFill="1" applyBorder="1" applyAlignment="1">
      <alignment horizontal="center"/>
    </xf>
    <xf numFmtId="0" fontId="17" fillId="3" borderId="8" xfId="0" applyFont="1" applyFill="1" applyBorder="1" applyAlignment="1">
      <alignment horizontal="left"/>
    </xf>
    <xf numFmtId="0" fontId="7" fillId="0" borderId="0" xfId="0" applyFont="1" applyBorder="1" applyAlignment="1">
      <alignment wrapText="1"/>
    </xf>
    <xf numFmtId="3" fontId="16" fillId="0" borderId="0" xfId="0" applyNumberFormat="1" applyFont="1" applyBorder="1" applyAlignment="1">
      <alignment vertical="center"/>
    </xf>
    <xf numFmtId="0" fontId="7" fillId="0" borderId="0" xfId="0" applyFont="1" applyAlignment="1"/>
    <xf numFmtId="0" fontId="17" fillId="0" borderId="0" xfId="0" applyFont="1" applyAlignment="1">
      <alignment horizontal="left"/>
    </xf>
    <xf numFmtId="3" fontId="9" fillId="0" borderId="8" xfId="0" applyNumberFormat="1" applyFont="1" applyBorder="1"/>
    <xf numFmtId="3" fontId="16" fillId="0" borderId="18" xfId="0" applyNumberFormat="1" applyFont="1" applyBorder="1" applyAlignment="1">
      <alignment vertical="center"/>
    </xf>
    <xf numFmtId="0" fontId="2" fillId="0" borderId="18" xfId="0" applyFont="1" applyBorder="1" applyAlignment="1">
      <alignment wrapText="1"/>
    </xf>
    <xf numFmtId="0" fontId="7" fillId="0" borderId="8" xfId="0" applyFont="1" applyBorder="1" applyAlignment="1">
      <alignment wrapText="1"/>
    </xf>
    <xf numFmtId="3" fontId="17" fillId="0" borderId="8" xfId="0" applyNumberFormat="1" applyFont="1" applyBorder="1" applyAlignment="1">
      <alignment horizontal="left"/>
    </xf>
    <xf numFmtId="3" fontId="16" fillId="0" borderId="20" xfId="0" applyNumberFormat="1" applyFont="1" applyBorder="1" applyAlignment="1">
      <alignment vertical="center"/>
    </xf>
    <xf numFmtId="0" fontId="2" fillId="0" borderId="18" xfId="0" applyFont="1" applyBorder="1" applyAlignment="1"/>
    <xf numFmtId="0" fontId="7" fillId="0" borderId="0" xfId="0" applyFont="1" applyBorder="1" applyAlignment="1">
      <alignment vertical="center"/>
    </xf>
    <xf numFmtId="0" fontId="7" fillId="0" borderId="5" xfId="0" applyFont="1" applyBorder="1" applyAlignment="1">
      <alignment wrapText="1"/>
    </xf>
    <xf numFmtId="0" fontId="7" fillId="0" borderId="8" xfId="0" applyFont="1" applyBorder="1" applyAlignment="1">
      <alignment vertical="center" wrapText="1"/>
    </xf>
    <xf numFmtId="164" fontId="5" fillId="0" borderId="0" xfId="0" applyNumberFormat="1" applyFont="1" applyAlignment="1">
      <alignment horizontal="left"/>
    </xf>
    <xf numFmtId="164" fontId="13" fillId="0" borderId="0" xfId="0" applyNumberFormat="1" applyFont="1" applyBorder="1" applyAlignment="1">
      <alignment horizontal="left"/>
    </xf>
    <xf numFmtId="164" fontId="18" fillId="0" borderId="0" xfId="0" applyNumberFormat="1" applyFont="1" applyBorder="1" applyAlignment="1">
      <alignment horizontal="left"/>
    </xf>
    <xf numFmtId="0" fontId="2" fillId="0" borderId="0" xfId="0" applyFont="1" applyAlignment="1">
      <alignment horizontal="justify"/>
    </xf>
    <xf numFmtId="0" fontId="2" fillId="0" borderId="0" xfId="0" applyFont="1" applyBorder="1" applyAlignment="1">
      <alignment horizontal="justify"/>
    </xf>
    <xf numFmtId="0" fontId="2" fillId="0" borderId="0" xfId="0" applyFont="1" applyBorder="1" applyAlignment="1">
      <alignment horizontal="left"/>
    </xf>
    <xf numFmtId="0" fontId="2" fillId="0" borderId="18" xfId="0" applyFont="1" applyBorder="1"/>
    <xf numFmtId="0" fontId="5" fillId="0" borderId="0" xfId="0" applyFont="1" applyBorder="1" applyAlignment="1">
      <alignment horizontal="left"/>
    </xf>
    <xf numFmtId="0" fontId="0" fillId="0" borderId="0" xfId="0" applyAlignment="1">
      <alignment horizontal="left"/>
    </xf>
    <xf numFmtId="0" fontId="0" fillId="0" borderId="8" xfId="0" applyBorder="1" applyAlignment="1">
      <alignment wrapText="1"/>
    </xf>
    <xf numFmtId="3" fontId="11" fillId="0" borderId="0" xfId="0" applyNumberFormat="1" applyFont="1" applyBorder="1" applyAlignment="1">
      <alignment horizontal="left" vertical="center"/>
    </xf>
    <xf numFmtId="0" fontId="19" fillId="0" borderId="8" xfId="0" applyFont="1" applyBorder="1" applyAlignment="1">
      <alignment vertical="center" wrapText="1"/>
    </xf>
    <xf numFmtId="3" fontId="9" fillId="0" borderId="11" xfId="0" applyNumberFormat="1" applyFont="1" applyBorder="1"/>
    <xf numFmtId="0" fontId="0" fillId="3" borderId="0" xfId="0" applyFill="1"/>
    <xf numFmtId="0" fontId="7" fillId="3" borderId="0" xfId="0" applyFont="1" applyFill="1" applyBorder="1" applyAlignment="1">
      <alignment vertical="center" wrapText="1"/>
    </xf>
    <xf numFmtId="0" fontId="7" fillId="3" borderId="0" xfId="0" applyFont="1" applyFill="1" applyBorder="1" applyAlignment="1">
      <alignment wrapText="1"/>
    </xf>
    <xf numFmtId="3" fontId="16" fillId="3" borderId="0" xfId="0" applyNumberFormat="1" applyFont="1" applyFill="1" applyBorder="1" applyAlignment="1">
      <alignment horizontal="left" vertical="center"/>
    </xf>
    <xf numFmtId="0" fontId="5" fillId="0" borderId="0" xfId="0" applyFont="1" applyFill="1" applyBorder="1" applyAlignment="1">
      <alignment horizontal="left"/>
    </xf>
    <xf numFmtId="0" fontId="2" fillId="0" borderId="0" xfId="0" applyFont="1" applyFill="1" applyBorder="1" applyAlignment="1">
      <alignment horizontal="center"/>
    </xf>
    <xf numFmtId="0" fontId="2" fillId="0" borderId="0" xfId="0" applyFont="1" applyFill="1" applyBorder="1"/>
    <xf numFmtId="3" fontId="2" fillId="0" borderId="0" xfId="0" applyNumberFormat="1" applyFont="1" applyFill="1" applyBorder="1"/>
    <xf numFmtId="164" fontId="5" fillId="0" borderId="0" xfId="0" applyNumberFormat="1" applyFont="1" applyFill="1" applyBorder="1" applyAlignment="1">
      <alignment horizontal="right"/>
    </xf>
    <xf numFmtId="164" fontId="9" fillId="0" borderId="0" xfId="0" applyNumberFormat="1" applyFont="1" applyFill="1"/>
    <xf numFmtId="0" fontId="2" fillId="0" borderId="0" xfId="0" applyFont="1" applyFill="1"/>
    <xf numFmtId="0" fontId="22" fillId="0" borderId="0" xfId="1" applyFont="1" applyFill="1"/>
    <xf numFmtId="0" fontId="21" fillId="0" borderId="0" xfId="1" applyFill="1"/>
    <xf numFmtId="0" fontId="23" fillId="0" borderId="0" xfId="1" applyFont="1" applyFill="1"/>
    <xf numFmtId="0" fontId="20" fillId="3" borderId="21" xfId="1" applyFont="1" applyFill="1" applyBorder="1" applyAlignment="1"/>
    <xf numFmtId="0" fontId="20" fillId="3" borderId="22" xfId="1" applyFont="1" applyFill="1" applyBorder="1" applyAlignment="1"/>
    <xf numFmtId="166" fontId="20" fillId="3" borderId="22" xfId="1" applyNumberFormat="1" applyFont="1" applyFill="1" applyBorder="1" applyAlignment="1"/>
    <xf numFmtId="3" fontId="20" fillId="3" borderId="22" xfId="1" applyNumberFormat="1" applyFont="1" applyFill="1" applyBorder="1" applyAlignment="1"/>
    <xf numFmtId="0" fontId="20" fillId="3" borderId="0" xfId="1" applyFont="1" applyFill="1"/>
    <xf numFmtId="3" fontId="20" fillId="3" borderId="23" xfId="1" applyNumberFormat="1" applyFont="1" applyFill="1" applyBorder="1"/>
    <xf numFmtId="0" fontId="20" fillId="0" borderId="0" xfId="1" applyFont="1" applyFill="1"/>
    <xf numFmtId="0" fontId="20" fillId="3" borderId="24" xfId="1" applyFont="1" applyFill="1" applyBorder="1"/>
    <xf numFmtId="0" fontId="20" fillId="3" borderId="25" xfId="1" applyFont="1" applyFill="1" applyBorder="1"/>
    <xf numFmtId="166" fontId="20" fillId="3" borderId="25" xfId="1" applyNumberFormat="1" applyFont="1" applyFill="1" applyBorder="1"/>
    <xf numFmtId="3" fontId="20" fillId="3" borderId="25" xfId="1" applyNumberFormat="1" applyFont="1" applyFill="1" applyBorder="1"/>
    <xf numFmtId="3" fontId="20" fillId="3" borderId="26" xfId="1" applyNumberFormat="1" applyFont="1" applyFill="1" applyBorder="1"/>
    <xf numFmtId="0" fontId="20" fillId="3" borderId="27" xfId="1" applyFont="1" applyFill="1" applyBorder="1"/>
    <xf numFmtId="3" fontId="20" fillId="3" borderId="28" xfId="1" applyNumberFormat="1" applyFont="1" applyFill="1" applyBorder="1"/>
    <xf numFmtId="0" fontId="9" fillId="3" borderId="0" xfId="1" applyFont="1" applyFill="1"/>
    <xf numFmtId="0" fontId="20" fillId="3" borderId="0" xfId="1" applyFont="1" applyFill="1" applyBorder="1"/>
    <xf numFmtId="0" fontId="20" fillId="4" borderId="0" xfId="1" applyFont="1" applyFill="1"/>
    <xf numFmtId="0" fontId="20" fillId="3" borderId="31" xfId="1" applyFont="1" applyFill="1" applyBorder="1"/>
    <xf numFmtId="3" fontId="20" fillId="3" borderId="31" xfId="1" applyNumberFormat="1" applyFont="1" applyFill="1" applyBorder="1"/>
    <xf numFmtId="3" fontId="9" fillId="3" borderId="0" xfId="1" applyNumberFormat="1" applyFont="1" applyFill="1"/>
    <xf numFmtId="0" fontId="9" fillId="0" borderId="0" xfId="1" applyFont="1" applyFill="1"/>
    <xf numFmtId="0" fontId="21" fillId="3" borderId="0" xfId="1" applyFill="1"/>
    <xf numFmtId="0" fontId="21" fillId="2" borderId="11" xfId="1" applyFill="1" applyBorder="1" applyAlignment="1">
      <alignment horizontal="center"/>
    </xf>
    <xf numFmtId="3" fontId="21" fillId="2" borderId="11" xfId="1" applyNumberFormat="1" applyFont="1" applyFill="1" applyBorder="1" applyAlignment="1">
      <alignment horizontal="center" vertical="center" wrapText="1"/>
    </xf>
    <xf numFmtId="0" fontId="21" fillId="2" borderId="2" xfId="1" applyFill="1" applyBorder="1" applyAlignment="1">
      <alignment horizontal="center" vertical="center"/>
    </xf>
    <xf numFmtId="3" fontId="20" fillId="2" borderId="2" xfId="1" applyNumberFormat="1" applyFont="1" applyFill="1" applyBorder="1"/>
    <xf numFmtId="0" fontId="0" fillId="0" borderId="0" xfId="0" applyAlignment="1">
      <alignment horizontal="justify" wrapText="1"/>
    </xf>
    <xf numFmtId="164" fontId="5" fillId="0" borderId="0" xfId="0" applyNumberFormat="1" applyFont="1" applyBorder="1" applyAlignment="1"/>
    <xf numFmtId="164" fontId="1" fillId="0" borderId="0" xfId="0" applyNumberFormat="1" applyFont="1" applyBorder="1" applyAlignment="1"/>
    <xf numFmtId="0" fontId="0" fillId="0" borderId="0" xfId="0" applyAlignment="1">
      <alignment horizontal="justify" wrapText="1"/>
    </xf>
    <xf numFmtId="164" fontId="5" fillId="0" borderId="0" xfId="0" applyNumberFormat="1" applyFont="1" applyBorder="1" applyAlignment="1"/>
    <xf numFmtId="164" fontId="1" fillId="0" borderId="0" xfId="0" applyNumberFormat="1" applyFont="1" applyBorder="1" applyAlignment="1"/>
    <xf numFmtId="0" fontId="0" fillId="0" borderId="0" xfId="0" applyAlignment="1">
      <alignment wrapText="1"/>
    </xf>
    <xf numFmtId="3" fontId="9" fillId="3" borderId="8" xfId="0" applyNumberFormat="1" applyFont="1" applyFill="1" applyBorder="1"/>
    <xf numFmtId="0" fontId="7" fillId="3" borderId="8" xfId="0" applyFont="1" applyFill="1" applyBorder="1" applyAlignment="1">
      <alignment wrapText="1"/>
    </xf>
    <xf numFmtId="3" fontId="2" fillId="3" borderId="8" xfId="0" applyNumberFormat="1" applyFont="1" applyFill="1" applyBorder="1"/>
    <xf numFmtId="164" fontId="5" fillId="0" borderId="0" xfId="0" applyNumberFormat="1" applyFont="1" applyBorder="1" applyAlignment="1"/>
    <xf numFmtId="164" fontId="1" fillId="0" borderId="0" xfId="0" applyNumberFormat="1" applyFont="1" applyBorder="1" applyAlignment="1"/>
    <xf numFmtId="0" fontId="0" fillId="0" borderId="0" xfId="0" applyAlignment="1">
      <alignment horizontal="justify" wrapText="1"/>
    </xf>
    <xf numFmtId="0" fontId="0" fillId="0" borderId="0" xfId="0" applyAlignment="1">
      <alignment horizontal="justify" wrapText="1"/>
    </xf>
    <xf numFmtId="164" fontId="5" fillId="0" borderId="0" xfId="0" applyNumberFormat="1" applyFont="1" applyBorder="1" applyAlignment="1"/>
    <xf numFmtId="164" fontId="1" fillId="0" borderId="0" xfId="0" applyNumberFormat="1" applyFont="1" applyBorder="1" applyAlignment="1"/>
    <xf numFmtId="0" fontId="0" fillId="0" borderId="0" xfId="0" applyAlignment="1">
      <alignment horizontal="justify" wrapText="1"/>
    </xf>
    <xf numFmtId="164" fontId="9" fillId="3" borderId="0" xfId="0" applyNumberFormat="1" applyFont="1" applyFill="1"/>
    <xf numFmtId="0" fontId="25" fillId="0" borderId="0" xfId="0" applyFont="1" applyAlignment="1">
      <alignment horizontal="center"/>
    </xf>
    <xf numFmtId="0" fontId="5" fillId="3" borderId="0" xfId="0" applyFont="1" applyFill="1" applyAlignment="1">
      <alignment horizontal="left"/>
    </xf>
    <xf numFmtId="164" fontId="5" fillId="0" borderId="0" xfId="0" applyNumberFormat="1" applyFont="1" applyBorder="1" applyAlignment="1"/>
    <xf numFmtId="164" fontId="1" fillId="0" borderId="0" xfId="0" applyNumberFormat="1" applyFont="1" applyBorder="1" applyAlignment="1"/>
    <xf numFmtId="164" fontId="5" fillId="0" borderId="0" xfId="0" applyNumberFormat="1" applyFont="1" applyBorder="1" applyAlignment="1"/>
    <xf numFmtId="164" fontId="1" fillId="0" borderId="0" xfId="0" applyNumberFormat="1" applyFont="1" applyBorder="1" applyAlignment="1"/>
    <xf numFmtId="0" fontId="2" fillId="0" borderId="0" xfId="0" applyFont="1" applyAlignment="1">
      <alignment horizontal="justify" wrapText="1"/>
    </xf>
    <xf numFmtId="0" fontId="0" fillId="0" borderId="0" xfId="0" applyAlignment="1">
      <alignment horizontal="justify" wrapText="1"/>
    </xf>
    <xf numFmtId="4" fontId="2" fillId="0" borderId="9" xfId="0" applyNumberFormat="1" applyFont="1" applyBorder="1" applyAlignment="1">
      <alignment shrinkToFit="1"/>
    </xf>
    <xf numFmtId="0" fontId="2" fillId="3" borderId="0" xfId="0" applyFont="1" applyFill="1" applyAlignment="1">
      <alignment horizontal="center"/>
    </xf>
    <xf numFmtId="3" fontId="2" fillId="3" borderId="0" xfId="0" applyNumberFormat="1" applyFont="1" applyFill="1"/>
    <xf numFmtId="164" fontId="5" fillId="0" borderId="0" xfId="0" applyNumberFormat="1" applyFont="1" applyBorder="1" applyAlignment="1"/>
    <xf numFmtId="164" fontId="1" fillId="0" borderId="0" xfId="0" applyNumberFormat="1" applyFont="1" applyBorder="1" applyAlignment="1"/>
    <xf numFmtId="0" fontId="0" fillId="0" borderId="0" xfId="0" applyNumberFormat="1" applyAlignment="1">
      <alignment horizontal="justify" wrapText="1"/>
    </xf>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3" borderId="8" xfId="0" applyFont="1" applyFill="1" applyBorder="1"/>
    <xf numFmtId="4" fontId="2" fillId="3" borderId="9" xfId="0" applyNumberFormat="1" applyFont="1" applyFill="1" applyBorder="1"/>
    <xf numFmtId="0" fontId="2" fillId="3" borderId="8" xfId="0" applyFont="1" applyFill="1" applyBorder="1" applyAlignment="1">
      <alignment wrapText="1"/>
    </xf>
    <xf numFmtId="3" fontId="2" fillId="3" borderId="11" xfId="0" applyNumberFormat="1" applyFont="1" applyFill="1" applyBorder="1"/>
    <xf numFmtId="3" fontId="13" fillId="3" borderId="0" xfId="0" applyNumberFormat="1" applyFont="1" applyFill="1" applyAlignment="1">
      <alignment horizontal="right"/>
    </xf>
    <xf numFmtId="0" fontId="13" fillId="3" borderId="0" xfId="0" applyFont="1" applyFill="1" applyAlignment="1">
      <alignment horizontal="right"/>
    </xf>
    <xf numFmtId="0" fontId="2" fillId="3" borderId="0" xfId="0" applyFont="1" applyFill="1" applyAlignment="1">
      <alignment horizontal="right"/>
    </xf>
    <xf numFmtId="164" fontId="13" fillId="3" borderId="0" xfId="0" applyNumberFormat="1" applyFont="1" applyFill="1" applyBorder="1" applyAlignment="1">
      <alignment horizontal="right"/>
    </xf>
    <xf numFmtId="164" fontId="18" fillId="3" borderId="0" xfId="0" applyNumberFormat="1" applyFont="1" applyFill="1" applyBorder="1" applyAlignment="1">
      <alignment horizontal="right"/>
    </xf>
    <xf numFmtId="3" fontId="20" fillId="3" borderId="0" xfId="1" applyNumberFormat="1" applyFont="1" applyFill="1" applyBorder="1"/>
    <xf numFmtId="0" fontId="12" fillId="0" borderId="0" xfId="0" applyFont="1" applyBorder="1" applyAlignment="1">
      <alignment horizontal="left"/>
    </xf>
    <xf numFmtId="3" fontId="21" fillId="2" borderId="38" xfId="1" applyNumberFormat="1" applyFont="1" applyFill="1" applyBorder="1" applyAlignment="1">
      <alignment horizontal="center" vertical="center" wrapText="1"/>
    </xf>
    <xf numFmtId="3" fontId="21" fillId="2" borderId="39" xfId="1" applyNumberFormat="1" applyFont="1" applyFill="1" applyBorder="1" applyAlignment="1">
      <alignment horizontal="center" vertical="center" wrapText="1"/>
    </xf>
    <xf numFmtId="3" fontId="20" fillId="3" borderId="38" xfId="1" applyNumberFormat="1" applyFont="1" applyFill="1" applyBorder="1" applyAlignment="1"/>
    <xf numFmtId="3" fontId="20" fillId="3" borderId="35" xfId="1" applyNumberFormat="1" applyFont="1" applyFill="1" applyBorder="1"/>
    <xf numFmtId="3" fontId="20" fillId="3" borderId="30" xfId="1" applyNumberFormat="1" applyFont="1" applyFill="1" applyBorder="1"/>
    <xf numFmtId="3" fontId="20" fillId="3" borderId="35" xfId="1" applyNumberFormat="1" applyFont="1" applyFill="1" applyBorder="1" applyAlignment="1"/>
    <xf numFmtId="3" fontId="20" fillId="3" borderId="39" xfId="1" applyNumberFormat="1" applyFont="1" applyFill="1" applyBorder="1"/>
    <xf numFmtId="3" fontId="20" fillId="3" borderId="33" xfId="1" applyNumberFormat="1" applyFont="1" applyFill="1" applyBorder="1"/>
    <xf numFmtId="3" fontId="20" fillId="2" borderId="15" xfId="1" applyNumberFormat="1" applyFont="1" applyFill="1" applyBorder="1"/>
    <xf numFmtId="3" fontId="20" fillId="2" borderId="13" xfId="1" applyNumberFormat="1" applyFont="1" applyFill="1" applyBorder="1"/>
    <xf numFmtId="0" fontId="0" fillId="0" borderId="0" xfId="0" applyAlignment="1">
      <alignment horizontal="justify" wrapText="1"/>
    </xf>
    <xf numFmtId="3" fontId="17" fillId="0" borderId="8" xfId="0" applyNumberFormat="1" applyFont="1" applyBorder="1"/>
    <xf numFmtId="4" fontId="17" fillId="0" borderId="9" xfId="0" applyNumberFormat="1" applyFont="1" applyBorder="1"/>
    <xf numFmtId="0" fontId="0" fillId="0" borderId="0" xfId="0" applyAlignment="1">
      <alignment wrapText="1"/>
    </xf>
    <xf numFmtId="164" fontId="5" fillId="0" borderId="0" xfId="0" applyNumberFormat="1" applyFont="1" applyBorder="1" applyAlignment="1"/>
    <xf numFmtId="164" fontId="1" fillId="0" borderId="0" xfId="0" applyNumberFormat="1" applyFont="1" applyBorder="1" applyAlignment="1"/>
    <xf numFmtId="0" fontId="0" fillId="0" borderId="0" xfId="0" applyAlignment="1">
      <alignment horizontal="justify" wrapText="1"/>
    </xf>
    <xf numFmtId="0" fontId="2" fillId="0" borderId="18" xfId="0" applyFont="1" applyBorder="1" applyAlignment="1">
      <alignment horizontal="center"/>
    </xf>
    <xf numFmtId="0" fontId="2" fillId="0" borderId="19" xfId="0" applyFont="1" applyBorder="1"/>
    <xf numFmtId="0" fontId="26" fillId="0" borderId="0" xfId="0" applyFont="1" applyFill="1" applyBorder="1"/>
    <xf numFmtId="0" fontId="0" fillId="0" borderId="19" xfId="0" applyFont="1" applyBorder="1" applyAlignment="1">
      <alignment vertical="center" wrapText="1"/>
    </xf>
    <xf numFmtId="0" fontId="0" fillId="0" borderId="8" xfId="0" applyFont="1" applyBorder="1" applyAlignment="1">
      <alignment vertical="center" wrapText="1"/>
    </xf>
    <xf numFmtId="4" fontId="21" fillId="2" borderId="12" xfId="1" applyNumberFormat="1" applyFont="1" applyFill="1" applyBorder="1" applyAlignment="1">
      <alignment horizontal="center" vertical="center" wrapText="1"/>
    </xf>
    <xf numFmtId="4" fontId="20" fillId="3" borderId="40" xfId="1" applyNumberFormat="1" applyFont="1" applyFill="1" applyBorder="1" applyAlignment="1"/>
    <xf numFmtId="4" fontId="20" fillId="3" borderId="41" xfId="1" applyNumberFormat="1" applyFont="1" applyFill="1" applyBorder="1" applyAlignment="1"/>
    <xf numFmtId="4" fontId="20" fillId="2" borderId="3" xfId="1" applyNumberFormat="1" applyFont="1" applyFill="1" applyBorder="1"/>
    <xf numFmtId="0" fontId="2" fillId="0" borderId="9" xfId="0" applyFont="1" applyBorder="1"/>
    <xf numFmtId="0" fontId="7" fillId="0" borderId="6" xfId="0" applyFont="1" applyBorder="1" applyAlignment="1">
      <alignment wrapText="1"/>
    </xf>
    <xf numFmtId="0" fontId="7" fillId="0" borderId="9" xfId="0" applyFont="1" applyBorder="1" applyAlignment="1">
      <alignment wrapText="1"/>
    </xf>
    <xf numFmtId="0" fontId="0" fillId="0" borderId="0" xfId="0" applyAlignment="1">
      <alignment horizontal="justify" wrapText="1"/>
    </xf>
    <xf numFmtId="164" fontId="5" fillId="0" borderId="0" xfId="0" applyNumberFormat="1" applyFont="1" applyBorder="1" applyAlignment="1"/>
    <xf numFmtId="164" fontId="1" fillId="0" borderId="0" xfId="0" applyNumberFormat="1" applyFont="1" applyBorder="1" applyAlignment="1"/>
    <xf numFmtId="0" fontId="2" fillId="0" borderId="0" xfId="0" applyFont="1" applyAlignment="1">
      <alignment horizontal="left"/>
    </xf>
    <xf numFmtId="0" fontId="0" fillId="3" borderId="0" xfId="0" applyFill="1" applyAlignment="1">
      <alignment horizontal="justify" wrapText="1"/>
    </xf>
    <xf numFmtId="0" fontId="7" fillId="3" borderId="0" xfId="0" applyFont="1" applyFill="1" applyBorder="1" applyAlignment="1">
      <alignment vertical="center" wrapText="1"/>
    </xf>
    <xf numFmtId="166" fontId="20" fillId="3" borderId="31" xfId="1" applyNumberFormat="1" applyFont="1" applyFill="1" applyBorder="1" applyAlignment="1"/>
    <xf numFmtId="3" fontId="20" fillId="3" borderId="43" xfId="1" applyNumberFormat="1" applyFont="1" applyFill="1" applyBorder="1" applyAlignment="1"/>
    <xf numFmtId="3" fontId="20" fillId="3" borderId="44" xfId="1" applyNumberFormat="1" applyFont="1" applyFill="1" applyBorder="1"/>
    <xf numFmtId="0" fontId="27" fillId="3" borderId="34" xfId="1" applyFont="1" applyFill="1" applyBorder="1" applyAlignment="1"/>
    <xf numFmtId="0" fontId="27" fillId="3" borderId="35" xfId="1" applyFont="1" applyFill="1" applyBorder="1" applyAlignment="1"/>
    <xf numFmtId="0" fontId="27" fillId="3" borderId="45" xfId="1" applyFont="1" applyFill="1" applyBorder="1" applyAlignment="1"/>
    <xf numFmtId="0" fontId="27" fillId="3" borderId="43" xfId="1" applyFont="1" applyFill="1" applyBorder="1" applyAlignment="1"/>
    <xf numFmtId="3" fontId="27" fillId="3" borderId="31" xfId="1" applyNumberFormat="1" applyFont="1" applyFill="1" applyBorder="1" applyAlignment="1">
      <alignment horizontal="left"/>
    </xf>
    <xf numFmtId="4" fontId="27" fillId="3" borderId="42" xfId="1" applyNumberFormat="1" applyFont="1" applyFill="1" applyBorder="1" applyAlignment="1">
      <alignment horizontal="left"/>
    </xf>
    <xf numFmtId="4" fontId="27" fillId="3" borderId="41" xfId="1" applyNumberFormat="1" applyFont="1" applyFill="1" applyBorder="1" applyAlignment="1">
      <alignment horizontal="left"/>
    </xf>
    <xf numFmtId="3" fontId="20" fillId="0" borderId="0" xfId="1" applyNumberFormat="1" applyFont="1" applyFill="1"/>
    <xf numFmtId="0" fontId="20" fillId="3" borderId="24" xfId="1" applyFont="1" applyFill="1" applyBorder="1" applyAlignment="1"/>
    <xf numFmtId="0" fontId="20" fillId="3" borderId="25" xfId="1" applyFont="1" applyFill="1" applyBorder="1" applyAlignment="1"/>
    <xf numFmtId="3" fontId="20" fillId="3" borderId="25" xfId="1" applyNumberFormat="1" applyFont="1" applyFill="1" applyBorder="1" applyAlignment="1"/>
    <xf numFmtId="3" fontId="20" fillId="3" borderId="0" xfId="1" applyNumberFormat="1" applyFont="1" applyFill="1"/>
    <xf numFmtId="3" fontId="20" fillId="4" borderId="0" xfId="1" applyNumberFormat="1" applyFont="1" applyFill="1"/>
    <xf numFmtId="0" fontId="21" fillId="0" borderId="0" xfId="1" applyFont="1" applyFill="1"/>
    <xf numFmtId="4" fontId="21" fillId="0" borderId="0" xfId="1" applyNumberFormat="1" applyFont="1" applyFill="1"/>
    <xf numFmtId="0" fontId="21" fillId="0" borderId="16" xfId="1" applyFont="1" applyFill="1" applyBorder="1"/>
    <xf numFmtId="3" fontId="21" fillId="2" borderId="2" xfId="0" applyNumberFormat="1" applyFont="1" applyFill="1" applyBorder="1" applyAlignment="1">
      <alignment horizontal="center" vertical="center" wrapText="1"/>
    </xf>
    <xf numFmtId="0" fontId="21" fillId="2" borderId="3" xfId="0" applyFont="1" applyFill="1" applyBorder="1" applyAlignment="1">
      <alignment horizontal="center" vertical="center"/>
    </xf>
    <xf numFmtId="0" fontId="21" fillId="3" borderId="0" xfId="1" applyFont="1" applyFill="1"/>
    <xf numFmtId="4" fontId="21" fillId="3" borderId="0" xfId="1" applyNumberFormat="1" applyFont="1" applyFill="1"/>
    <xf numFmtId="0" fontId="27" fillId="3" borderId="46" xfId="1" applyFont="1" applyFill="1" applyBorder="1" applyAlignment="1"/>
    <xf numFmtId="0" fontId="27" fillId="3" borderId="19" xfId="1" applyFont="1" applyFill="1" applyBorder="1" applyAlignment="1"/>
    <xf numFmtId="166" fontId="20" fillId="3" borderId="8" xfId="1" applyNumberFormat="1" applyFont="1" applyFill="1" applyBorder="1" applyAlignment="1"/>
    <xf numFmtId="3" fontId="27" fillId="3" borderId="8" xfId="1" applyNumberFormat="1" applyFont="1" applyFill="1" applyBorder="1" applyAlignment="1">
      <alignment horizontal="left"/>
    </xf>
    <xf numFmtId="4" fontId="27" fillId="3" borderId="47" xfId="1" applyNumberFormat="1" applyFont="1" applyFill="1" applyBorder="1" applyAlignment="1">
      <alignment horizontal="left"/>
    </xf>
    <xf numFmtId="3" fontId="9" fillId="2" borderId="25" xfId="1" applyNumberFormat="1" applyFont="1" applyFill="1" applyBorder="1"/>
    <xf numFmtId="3" fontId="9" fillId="2" borderId="48" xfId="1" applyNumberFormat="1" applyFont="1" applyFill="1" applyBorder="1"/>
    <xf numFmtId="0" fontId="9" fillId="2" borderId="34" xfId="1" applyFont="1" applyFill="1" applyBorder="1"/>
    <xf numFmtId="0" fontId="9" fillId="2" borderId="49" xfId="1" applyFont="1" applyFill="1" applyBorder="1"/>
    <xf numFmtId="0" fontId="9" fillId="2" borderId="35" xfId="1" applyFont="1" applyFill="1" applyBorder="1"/>
    <xf numFmtId="0" fontId="9" fillId="2" borderId="39" xfId="1" applyFont="1" applyFill="1" applyBorder="1"/>
    <xf numFmtId="0" fontId="9" fillId="2" borderId="50" xfId="1" applyFont="1" applyFill="1" applyBorder="1"/>
    <xf numFmtId="0" fontId="9" fillId="2" borderId="37" xfId="1" applyFont="1" applyFill="1" applyBorder="1"/>
    <xf numFmtId="0" fontId="9" fillId="2" borderId="45" xfId="1" applyFont="1" applyFill="1" applyBorder="1"/>
    <xf numFmtId="0" fontId="9" fillId="2" borderId="51" xfId="1" applyFont="1" applyFill="1" applyBorder="1"/>
    <xf numFmtId="0" fontId="9" fillId="2" borderId="43" xfId="1" applyFont="1" applyFill="1" applyBorder="1"/>
    <xf numFmtId="3" fontId="9" fillId="2" borderId="31" xfId="1" applyNumberFormat="1" applyFont="1" applyFill="1" applyBorder="1"/>
    <xf numFmtId="4" fontId="9" fillId="2" borderId="41" xfId="1" applyNumberFormat="1" applyFont="1" applyFill="1" applyBorder="1" applyAlignment="1"/>
    <xf numFmtId="164" fontId="5" fillId="0" borderId="0" xfId="0" applyNumberFormat="1" applyFont="1" applyBorder="1" applyAlignment="1"/>
    <xf numFmtId="164" fontId="1" fillId="0" borderId="0" xfId="0" applyNumberFormat="1" applyFont="1" applyBorder="1" applyAlignment="1"/>
    <xf numFmtId="4" fontId="0" fillId="0" borderId="0" xfId="0" applyNumberFormat="1" applyBorder="1" applyAlignment="1">
      <alignment vertical="top" wrapText="1"/>
    </xf>
    <xf numFmtId="0" fontId="0" fillId="0" borderId="0" xfId="0" applyBorder="1" applyAlignment="1">
      <alignment vertical="top" wrapText="1"/>
    </xf>
    <xf numFmtId="164" fontId="5" fillId="0" borderId="0" xfId="0" applyNumberFormat="1" applyFont="1" applyBorder="1" applyAlignment="1"/>
    <xf numFmtId="164" fontId="1" fillId="0" borderId="0" xfId="0" applyNumberFormat="1" applyFont="1" applyBorder="1" applyAlignment="1"/>
    <xf numFmtId="3" fontId="28" fillId="2" borderId="2" xfId="0" applyNumberFormat="1" applyFont="1" applyFill="1" applyBorder="1"/>
    <xf numFmtId="3" fontId="25" fillId="0" borderId="8" xfId="0" applyNumberFormat="1" applyFont="1" applyBorder="1"/>
    <xf numFmtId="0" fontId="21" fillId="2" borderId="36" xfId="1" applyFont="1" applyFill="1" applyBorder="1" applyAlignment="1">
      <alignment horizontal="center" vertical="center"/>
    </xf>
    <xf numFmtId="0" fontId="21" fillId="2" borderId="37" xfId="1" applyFont="1" applyFill="1" applyBorder="1"/>
    <xf numFmtId="0" fontId="29" fillId="3" borderId="0" xfId="1" applyFont="1" applyFill="1" applyAlignment="1">
      <alignment horizontal="justify"/>
    </xf>
    <xf numFmtId="0" fontId="20" fillId="3" borderId="24" xfId="1" applyFont="1" applyFill="1" applyBorder="1" applyAlignment="1">
      <alignment horizontal="left"/>
    </xf>
    <xf numFmtId="0" fontId="20" fillId="3" borderId="25" xfId="1" applyFont="1" applyFill="1" applyBorder="1" applyAlignment="1">
      <alignment horizontal="left"/>
    </xf>
    <xf numFmtId="0" fontId="20" fillId="3" borderId="29" xfId="1" applyFont="1" applyFill="1" applyBorder="1" applyAlignment="1">
      <alignment horizontal="left"/>
    </xf>
    <xf numFmtId="0" fontId="20" fillId="3" borderId="31" xfId="1" applyFont="1" applyFill="1" applyBorder="1" applyAlignment="1">
      <alignment horizontal="left"/>
    </xf>
    <xf numFmtId="0" fontId="20" fillId="3" borderId="34" xfId="1" applyFont="1" applyFill="1" applyBorder="1" applyAlignment="1">
      <alignment horizontal="left"/>
    </xf>
    <xf numFmtId="0" fontId="21" fillId="3" borderId="35" xfId="1" applyFill="1" applyBorder="1" applyAlignment="1">
      <alignment horizontal="left"/>
    </xf>
    <xf numFmtId="0" fontId="20" fillId="2" borderId="1" xfId="1" applyFont="1" applyFill="1" applyBorder="1" applyAlignment="1">
      <alignment horizontal="left"/>
    </xf>
    <xf numFmtId="0" fontId="20" fillId="2" borderId="2" xfId="1" applyFont="1" applyFill="1" applyBorder="1" applyAlignment="1">
      <alignment horizontal="left"/>
    </xf>
    <xf numFmtId="0" fontId="20" fillId="3" borderId="35" xfId="1" applyFont="1" applyFill="1" applyBorder="1" applyAlignment="1">
      <alignment horizontal="left"/>
    </xf>
    <xf numFmtId="0" fontId="21" fillId="2" borderId="13" xfId="1" applyFill="1" applyBorder="1" applyAlignment="1">
      <alignment horizontal="center" vertical="center"/>
    </xf>
    <xf numFmtId="0" fontId="21" fillId="2" borderId="15" xfId="1" applyFill="1" applyBorder="1" applyAlignment="1">
      <alignment horizontal="center" vertical="center"/>
    </xf>
    <xf numFmtId="0" fontId="21" fillId="2" borderId="32" xfId="1" applyFill="1" applyBorder="1" applyAlignment="1">
      <alignment horizontal="center"/>
    </xf>
    <xf numFmtId="0" fontId="21" fillId="2" borderId="33" xfId="1" applyFill="1" applyBorder="1" applyAlignment="1">
      <alignment horizontal="center"/>
    </xf>
    <xf numFmtId="0" fontId="2" fillId="0" borderId="0" xfId="0" applyFont="1" applyAlignment="1">
      <alignment horizontal="justify" wrapText="1"/>
    </xf>
    <xf numFmtId="0" fontId="0" fillId="0" borderId="0" xfId="0" applyAlignment="1">
      <alignment horizontal="justify" wrapText="1"/>
    </xf>
    <xf numFmtId="164" fontId="5" fillId="0" borderId="0" xfId="0" applyNumberFormat="1" applyFont="1" applyBorder="1" applyAlignment="1"/>
    <xf numFmtId="164" fontId="1" fillId="0" borderId="0" xfId="0" applyNumberFormat="1" applyFont="1" applyBorder="1" applyAlignment="1"/>
    <xf numFmtId="0" fontId="0" fillId="0" borderId="0" xfId="0" applyAlignment="1">
      <alignment wrapText="1"/>
    </xf>
    <xf numFmtId="0" fontId="5" fillId="2" borderId="13" xfId="0" applyFont="1" applyFill="1" applyBorder="1" applyAlignment="1">
      <alignment horizontal="left"/>
    </xf>
    <xf numFmtId="0" fontId="5" fillId="2" borderId="14" xfId="0" applyFont="1" applyFill="1" applyBorder="1" applyAlignment="1">
      <alignment horizontal="left"/>
    </xf>
    <xf numFmtId="0" fontId="5" fillId="2" borderId="15" xfId="0" applyFont="1" applyFill="1" applyBorder="1" applyAlignment="1">
      <alignment horizontal="left"/>
    </xf>
    <xf numFmtId="164" fontId="5" fillId="2" borderId="16" xfId="0" applyNumberFormat="1" applyFont="1" applyFill="1" applyBorder="1" applyAlignment="1">
      <alignment horizontal="right"/>
    </xf>
    <xf numFmtId="164" fontId="5" fillId="0" borderId="17" xfId="0" applyNumberFormat="1" applyFont="1" applyBorder="1" applyAlignment="1"/>
    <xf numFmtId="164" fontId="1" fillId="0" borderId="17" xfId="0" applyNumberFormat="1" applyFont="1" applyBorder="1" applyAlignment="1"/>
    <xf numFmtId="0" fontId="2" fillId="0" borderId="0" xfId="0" applyFont="1" applyAlignment="1">
      <alignment horizontal="justify" vertical="justify" wrapText="1"/>
    </xf>
    <xf numFmtId="0" fontId="0" fillId="0" borderId="0" xfId="0" applyAlignment="1">
      <alignment horizontal="justify" vertical="justify" wrapText="1"/>
    </xf>
    <xf numFmtId="3" fontId="10" fillId="0" borderId="0" xfId="0" applyNumberFormat="1" applyFont="1" applyAlignment="1">
      <alignment horizontal="center"/>
    </xf>
    <xf numFmtId="0" fontId="2" fillId="0" borderId="0" xfId="0" applyFont="1" applyAlignment="1">
      <alignment horizontal="left"/>
    </xf>
    <xf numFmtId="0" fontId="2" fillId="0" borderId="0" xfId="0" applyFont="1" applyAlignment="1">
      <alignment horizontal="justify"/>
    </xf>
    <xf numFmtId="0" fontId="5" fillId="2" borderId="16" xfId="0" applyFont="1" applyFill="1" applyBorder="1" applyAlignment="1">
      <alignment horizontal="left" wrapText="1"/>
    </xf>
    <xf numFmtId="0" fontId="0" fillId="0" borderId="16" xfId="0" applyBorder="1" applyAlignment="1">
      <alignment wrapText="1"/>
    </xf>
    <xf numFmtId="164" fontId="5" fillId="3" borderId="0" xfId="0" applyNumberFormat="1" applyFont="1" applyFill="1" applyBorder="1" applyAlignment="1"/>
    <xf numFmtId="164" fontId="1" fillId="3" borderId="0" xfId="0" applyNumberFormat="1" applyFont="1" applyFill="1" applyBorder="1" applyAlignment="1"/>
    <xf numFmtId="0" fontId="2" fillId="3" borderId="0" xfId="0" applyFont="1" applyFill="1" applyAlignment="1">
      <alignment horizontal="justify" wrapText="1"/>
    </xf>
    <xf numFmtId="3" fontId="11" fillId="0" borderId="19" xfId="0" applyNumberFormat="1" applyFont="1" applyBorder="1" applyAlignment="1">
      <alignment horizontal="left" vertical="center" wrapText="1"/>
    </xf>
    <xf numFmtId="0" fontId="0" fillId="0" borderId="8" xfId="0" applyBorder="1" applyAlignment="1">
      <alignment vertical="center" wrapText="1"/>
    </xf>
    <xf numFmtId="0" fontId="0" fillId="0" borderId="18" xfId="0" applyBorder="1" applyAlignment="1">
      <alignment vertical="center" wrapText="1"/>
    </xf>
    <xf numFmtId="0" fontId="2" fillId="3" borderId="0" xfId="0" applyFont="1" applyFill="1" applyAlignment="1">
      <alignment horizontal="justify"/>
    </xf>
    <xf numFmtId="0" fontId="5" fillId="0" borderId="0" xfId="0" applyFont="1" applyAlignment="1">
      <alignment horizontal="justify" wrapText="1"/>
    </xf>
    <xf numFmtId="3" fontId="16" fillId="3" borderId="0" xfId="0" applyNumberFormat="1" applyFont="1" applyFill="1" applyBorder="1" applyAlignment="1">
      <alignment horizontal="left" vertical="center" wrapText="1"/>
    </xf>
    <xf numFmtId="0" fontId="7" fillId="3" borderId="0" xfId="0" applyFont="1" applyFill="1" applyBorder="1" applyAlignment="1">
      <alignment vertical="center" wrapText="1"/>
    </xf>
    <xf numFmtId="0" fontId="12" fillId="0" borderId="0" xfId="0" applyFont="1" applyBorder="1" applyAlignment="1">
      <alignment horizontal="left"/>
    </xf>
    <xf numFmtId="0" fontId="2" fillId="0" borderId="0" xfId="0" applyFont="1" applyBorder="1" applyAlignment="1">
      <alignment horizontal="justify" wrapText="1"/>
    </xf>
    <xf numFmtId="0" fontId="0" fillId="0" borderId="0" xfId="0" applyBorder="1" applyAlignment="1">
      <alignment horizontal="justify" wrapText="1"/>
    </xf>
    <xf numFmtId="0" fontId="0" fillId="3" borderId="0" xfId="0" applyFill="1" applyAlignment="1">
      <alignment horizontal="justify" wrapText="1"/>
    </xf>
    <xf numFmtId="0" fontId="0" fillId="0" borderId="0" xfId="0" applyFont="1" applyAlignment="1">
      <alignment horizontal="justify" wrapText="1"/>
    </xf>
    <xf numFmtId="0" fontId="5" fillId="0" borderId="0" xfId="0" applyFont="1" applyAlignment="1">
      <alignment horizontal="justify"/>
    </xf>
    <xf numFmtId="0" fontId="0" fillId="0" borderId="0" xfId="0" applyAlignment="1">
      <alignment horizontal="justify"/>
    </xf>
    <xf numFmtId="0" fontId="5" fillId="0" borderId="17" xfId="0" applyFont="1" applyBorder="1" applyAlignment="1">
      <alignment horizontal="justify"/>
    </xf>
    <xf numFmtId="0" fontId="0" fillId="0" borderId="17" xfId="0" applyBorder="1" applyAlignment="1">
      <alignment horizontal="justify"/>
    </xf>
    <xf numFmtId="164" fontId="28" fillId="2" borderId="16" xfId="0" applyNumberFormat="1" applyFont="1" applyFill="1" applyBorder="1" applyAlignment="1">
      <alignment horizontal="right"/>
    </xf>
    <xf numFmtId="164" fontId="28" fillId="0" borderId="0" xfId="0" applyNumberFormat="1" applyFont="1" applyBorder="1" applyAlignment="1"/>
    <xf numFmtId="164" fontId="32" fillId="0" borderId="0" xfId="0" applyNumberFormat="1" applyFont="1" applyBorder="1" applyAlignment="1"/>
    <xf numFmtId="0" fontId="1" fillId="0" borderId="17" xfId="0" applyFont="1" applyBorder="1" applyAlignment="1">
      <alignment horizontal="justify"/>
    </xf>
    <xf numFmtId="0" fontId="5" fillId="0" borderId="0" xfId="0" applyFont="1" applyBorder="1" applyAlignment="1">
      <alignment horizontal="justify"/>
    </xf>
    <xf numFmtId="0" fontId="1" fillId="0" borderId="0" xfId="0" applyFont="1" applyBorder="1" applyAlignment="1">
      <alignment horizontal="justify"/>
    </xf>
    <xf numFmtId="164" fontId="13" fillId="3" borderId="0" xfId="0" applyNumberFormat="1" applyFont="1" applyFill="1" applyBorder="1" applyAlignment="1">
      <alignment horizontal="right"/>
    </xf>
    <xf numFmtId="164" fontId="18" fillId="3" borderId="0" xfId="0" applyNumberFormat="1" applyFont="1" applyFill="1" applyBorder="1" applyAlignment="1">
      <alignment horizontal="right"/>
    </xf>
    <xf numFmtId="0" fontId="2" fillId="0" borderId="0" xfId="0" applyFont="1" applyFill="1" applyBorder="1" applyAlignment="1">
      <alignment horizontal="justify" wrapText="1"/>
    </xf>
    <xf numFmtId="0" fontId="2" fillId="0" borderId="0" xfId="0" applyFont="1" applyAlignment="1">
      <alignment horizontal="left" wrapText="1"/>
    </xf>
    <xf numFmtId="0" fontId="12" fillId="0" borderId="0" xfId="0" applyFont="1" applyAlignment="1">
      <alignment horizontal="justify" wrapText="1"/>
    </xf>
    <xf numFmtId="0" fontId="2" fillId="0" borderId="0" xfId="0" applyFont="1" applyAlignment="1">
      <alignment horizontal="justify" vertical="top" wrapText="1"/>
    </xf>
    <xf numFmtId="0" fontId="0" fillId="0" borderId="0" xfId="0" applyAlignment="1">
      <alignment horizontal="justify" vertical="top" wrapText="1"/>
    </xf>
    <xf numFmtId="3" fontId="16" fillId="0" borderId="0" xfId="0" applyNumberFormat="1" applyFont="1" applyBorder="1" applyAlignment="1">
      <alignment horizontal="left" vertical="center" wrapText="1"/>
    </xf>
    <xf numFmtId="0" fontId="7" fillId="0" borderId="0" xfId="0" applyFont="1" applyBorder="1" applyAlignment="1">
      <alignment vertical="center" wrapText="1"/>
    </xf>
    <xf numFmtId="0" fontId="0" fillId="0" borderId="0" xfId="0" applyFont="1" applyAlignment="1">
      <alignment wrapText="1"/>
    </xf>
    <xf numFmtId="3" fontId="11" fillId="0" borderId="0" xfId="0" applyNumberFormat="1" applyFont="1" applyBorder="1" applyAlignment="1">
      <alignment vertical="center" wrapText="1"/>
    </xf>
    <xf numFmtId="0" fontId="2" fillId="0" borderId="0" xfId="0" applyFont="1" applyBorder="1" applyAlignment="1">
      <alignment horizontal="justify" vertical="top" wrapText="1"/>
    </xf>
    <xf numFmtId="3" fontId="11" fillId="0" borderId="0" xfId="0" applyNumberFormat="1" applyFont="1" applyBorder="1" applyAlignment="1">
      <alignment horizontal="left" vertical="center" wrapText="1"/>
    </xf>
    <xf numFmtId="0" fontId="0" fillId="0" borderId="0" xfId="0" applyBorder="1" applyAlignment="1">
      <alignment vertical="center" wrapText="1"/>
    </xf>
    <xf numFmtId="3" fontId="11" fillId="0" borderId="18" xfId="0" applyNumberFormat="1" applyFont="1" applyBorder="1" applyAlignment="1">
      <alignment vertical="center" wrapText="1"/>
    </xf>
    <xf numFmtId="0" fontId="2" fillId="0" borderId="0" xfId="0" applyNumberFormat="1" applyFont="1" applyAlignment="1">
      <alignment horizontal="justify" wrapText="1"/>
    </xf>
    <xf numFmtId="0" fontId="7" fillId="0" borderId="0" xfId="0" applyFont="1" applyBorder="1" applyAlignment="1">
      <alignment wrapText="1"/>
    </xf>
    <xf numFmtId="3" fontId="16" fillId="0" borderId="0" xfId="0" applyNumberFormat="1" applyFont="1" applyBorder="1" applyAlignment="1">
      <alignment vertical="center" wrapText="1"/>
    </xf>
    <xf numFmtId="0" fontId="0" fillId="0" borderId="0" xfId="0" applyAlignment="1">
      <alignment vertical="center" wrapText="1"/>
    </xf>
    <xf numFmtId="3" fontId="16" fillId="0" borderId="0" xfId="0" applyNumberFormat="1" applyFont="1" applyBorder="1" applyAlignment="1">
      <alignment horizontal="left" vertical="top" wrapText="1"/>
    </xf>
    <xf numFmtId="0" fontId="16" fillId="0" borderId="0" xfId="0" applyFont="1" applyAlignment="1">
      <alignment horizontal="left" vertical="top" wrapText="1"/>
    </xf>
    <xf numFmtId="0" fontId="17" fillId="0" borderId="18" xfId="0" applyFont="1" applyBorder="1" applyAlignment="1">
      <alignment horizontal="left"/>
    </xf>
    <xf numFmtId="0" fontId="17" fillId="0" borderId="19" xfId="0" applyFont="1" applyBorder="1" applyAlignment="1">
      <alignment horizontal="left"/>
    </xf>
    <xf numFmtId="0" fontId="2" fillId="0" borderId="17" xfId="0" applyFont="1" applyBorder="1" applyAlignment="1">
      <alignment horizontal="justify" wrapText="1"/>
    </xf>
    <xf numFmtId="0" fontId="0" fillId="0" borderId="17" xfId="0" applyBorder="1" applyAlignment="1">
      <alignment horizontal="justify" wrapText="1"/>
    </xf>
    <xf numFmtId="3" fontId="16" fillId="0" borderId="18" xfId="0" applyNumberFormat="1" applyFont="1" applyBorder="1" applyAlignment="1">
      <alignment horizontal="left" vertical="center" wrapText="1"/>
    </xf>
    <xf numFmtId="3" fontId="16" fillId="0" borderId="19" xfId="0" applyNumberFormat="1" applyFont="1" applyBorder="1" applyAlignment="1">
      <alignment horizontal="left" vertical="center" wrapText="1"/>
    </xf>
    <xf numFmtId="3" fontId="7" fillId="0" borderId="0" xfId="0" applyNumberFormat="1" applyFont="1" applyBorder="1" applyAlignment="1">
      <alignment horizontal="justify" vertical="top" wrapText="1"/>
    </xf>
    <xf numFmtId="0" fontId="7" fillId="0" borderId="0" xfId="0" applyFont="1" applyBorder="1" applyAlignment="1">
      <alignment horizontal="justify" vertical="top" wrapText="1"/>
    </xf>
    <xf numFmtId="0" fontId="7" fillId="0" borderId="0" xfId="0" applyFont="1" applyBorder="1" applyAlignment="1">
      <alignment horizontal="left" wrapText="1"/>
    </xf>
    <xf numFmtId="0" fontId="13" fillId="0" borderId="17" xfId="0" applyFont="1" applyBorder="1" applyAlignment="1">
      <alignment horizontal="justify"/>
    </xf>
    <xf numFmtId="0" fontId="13" fillId="0" borderId="0" xfId="0" applyFont="1" applyBorder="1" applyAlignment="1">
      <alignment horizontal="justify"/>
    </xf>
    <xf numFmtId="0" fontId="6" fillId="0" borderId="0" xfId="0" applyFont="1" applyAlignment="1">
      <alignment horizontal="justify"/>
    </xf>
    <xf numFmtId="0" fontId="20" fillId="2" borderId="16" xfId="0" applyFont="1" applyFill="1" applyBorder="1" applyAlignment="1">
      <alignment horizontal="left"/>
    </xf>
    <xf numFmtId="0" fontId="9" fillId="2" borderId="16" xfId="0" applyFont="1" applyFill="1" applyBorder="1" applyAlignment="1">
      <alignment horizontal="center"/>
    </xf>
  </cellXfs>
  <cellStyles count="2">
    <cellStyle name="Normální" xfId="0" builtinId="0"/>
    <cellStyle name="Normální 2" xfId="1"/>
  </cellStyles>
  <dxfs count="0"/>
  <tableStyles count="0" defaultTableStyle="TableStyleMedium2" defaultPivotStyle="PivotStyleLight16"/>
  <colors>
    <mruColors>
      <color rgb="FFD818BD"/>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6.%20-%20Rozpo&#269;et%20OK%202014%20-%205)%20dota&#269;n&#237;%20titul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tační titluy 2005 - 2009"/>
      <sheetName val="dotační titluy 2005 - 2009 (2)"/>
      <sheetName val="2011-2014"/>
      <sheetName val="ÚZ 16"/>
      <sheetName val="dotační titluy 2005 - 2009  (2)"/>
      <sheetName val="List1"/>
    </sheetNames>
    <sheetDataSet>
      <sheetData sheetId="0"/>
      <sheetData sheetId="1"/>
      <sheetData sheetId="2">
        <row r="5">
          <cell r="M5">
            <v>20000</v>
          </cell>
          <cell r="R5">
            <v>20000</v>
          </cell>
        </row>
        <row r="6">
          <cell r="M6">
            <v>7000</v>
          </cell>
          <cell r="R6">
            <v>7000</v>
          </cell>
        </row>
        <row r="11">
          <cell r="M11">
            <v>33600</v>
          </cell>
          <cell r="R11">
            <v>32400</v>
          </cell>
        </row>
        <row r="12">
          <cell r="M12">
            <v>150</v>
          </cell>
          <cell r="R12">
            <v>150</v>
          </cell>
        </row>
        <row r="13">
          <cell r="M13">
            <v>1500</v>
          </cell>
          <cell r="R13">
            <v>1500</v>
          </cell>
        </row>
        <row r="14">
          <cell r="M14">
            <v>500</v>
          </cell>
          <cell r="R14">
            <v>450</v>
          </cell>
        </row>
        <row r="15">
          <cell r="M15">
            <v>50</v>
          </cell>
          <cell r="R15">
            <v>50</v>
          </cell>
        </row>
        <row r="16">
          <cell r="M16">
            <v>400</v>
          </cell>
          <cell r="R16">
            <v>450</v>
          </cell>
        </row>
        <row r="17">
          <cell r="M17">
            <v>5600</v>
          </cell>
          <cell r="R17">
            <v>5600</v>
          </cell>
        </row>
        <row r="18">
          <cell r="M18">
            <v>0</v>
          </cell>
          <cell r="R18">
            <v>1700</v>
          </cell>
        </row>
        <row r="19">
          <cell r="M19">
            <v>10500</v>
          </cell>
          <cell r="R19">
            <v>8800</v>
          </cell>
        </row>
        <row r="23">
          <cell r="M23">
            <v>0</v>
          </cell>
          <cell r="R23">
            <v>200</v>
          </cell>
        </row>
        <row r="24">
          <cell r="M24">
            <v>1300</v>
          </cell>
          <cell r="R24">
            <v>0</v>
          </cell>
        </row>
        <row r="25">
          <cell r="M25">
            <v>1500</v>
          </cell>
          <cell r="R25">
            <v>1500</v>
          </cell>
        </row>
        <row r="26">
          <cell r="M26">
            <v>9000</v>
          </cell>
          <cell r="R26">
            <v>9000</v>
          </cell>
        </row>
        <row r="27">
          <cell r="M27">
            <v>21320</v>
          </cell>
          <cell r="R27">
            <v>19350</v>
          </cell>
        </row>
        <row r="28">
          <cell r="M28">
            <v>4680</v>
          </cell>
          <cell r="R28">
            <v>6050</v>
          </cell>
        </row>
        <row r="29">
          <cell r="M29">
            <v>2500</v>
          </cell>
          <cell r="R29">
            <v>2500</v>
          </cell>
        </row>
        <row r="30">
          <cell r="M30">
            <v>100</v>
          </cell>
          <cell r="R30">
            <v>94</v>
          </cell>
        </row>
        <row r="31">
          <cell r="M31">
            <v>1500</v>
          </cell>
          <cell r="R31">
            <v>500</v>
          </cell>
        </row>
        <row r="32">
          <cell r="M32">
            <v>500</v>
          </cell>
        </row>
        <row r="33">
          <cell r="M33">
            <v>150</v>
          </cell>
        </row>
        <row r="34">
          <cell r="M34">
            <v>0</v>
          </cell>
        </row>
        <row r="35">
          <cell r="M35">
            <v>3000</v>
          </cell>
        </row>
        <row r="36">
          <cell r="M36">
            <v>9000</v>
          </cell>
          <cell r="R36">
            <v>9000</v>
          </cell>
        </row>
        <row r="37">
          <cell r="M37">
            <v>5000</v>
          </cell>
          <cell r="R37">
            <v>5000</v>
          </cell>
        </row>
        <row r="38">
          <cell r="M38">
            <v>400</v>
          </cell>
          <cell r="R38">
            <v>400</v>
          </cell>
        </row>
        <row r="39">
          <cell r="R39">
            <v>5000</v>
          </cell>
        </row>
        <row r="40">
          <cell r="R40">
            <v>3000</v>
          </cell>
        </row>
      </sheetData>
      <sheetData sheetId="3">
        <row r="6">
          <cell r="N6">
            <v>700</v>
          </cell>
        </row>
        <row r="7">
          <cell r="N7">
            <v>15</v>
          </cell>
        </row>
        <row r="8">
          <cell r="N8">
            <v>350</v>
          </cell>
          <cell r="S8">
            <v>350</v>
          </cell>
        </row>
        <row r="9">
          <cell r="N9">
            <v>25</v>
          </cell>
          <cell r="S9">
            <v>0</v>
          </cell>
        </row>
        <row r="10">
          <cell r="N10">
            <v>372</v>
          </cell>
          <cell r="S10">
            <v>500</v>
          </cell>
        </row>
        <row r="11">
          <cell r="N11">
            <v>400</v>
          </cell>
          <cell r="S11">
            <v>400</v>
          </cell>
        </row>
        <row r="12">
          <cell r="N12">
            <v>2000</v>
          </cell>
          <cell r="S12">
            <v>2000</v>
          </cell>
        </row>
        <row r="13">
          <cell r="N13">
            <v>1500</v>
          </cell>
          <cell r="S13">
            <v>1500</v>
          </cell>
        </row>
        <row r="14">
          <cell r="N14">
            <v>7059</v>
          </cell>
          <cell r="S14">
            <v>0</v>
          </cell>
        </row>
        <row r="15">
          <cell r="N15">
            <v>0</v>
          </cell>
          <cell r="S15">
            <v>0</v>
          </cell>
        </row>
        <row r="16">
          <cell r="N16">
            <v>800</v>
          </cell>
          <cell r="S16">
            <v>800</v>
          </cell>
        </row>
        <row r="17">
          <cell r="N17">
            <v>300</v>
          </cell>
          <cell r="S17">
            <v>300</v>
          </cell>
        </row>
        <row r="18">
          <cell r="N18">
            <v>200</v>
          </cell>
          <cell r="S18">
            <v>200</v>
          </cell>
        </row>
        <row r="19">
          <cell r="N19">
            <v>0</v>
          </cell>
          <cell r="S19">
            <v>2000</v>
          </cell>
        </row>
        <row r="21">
          <cell r="N21">
            <v>1500</v>
          </cell>
          <cell r="S21">
            <v>1500</v>
          </cell>
        </row>
        <row r="22">
          <cell r="N22">
            <v>41</v>
          </cell>
          <cell r="S22">
            <v>0</v>
          </cell>
        </row>
        <row r="23">
          <cell r="N23">
            <v>450</v>
          </cell>
          <cell r="S23">
            <v>450</v>
          </cell>
        </row>
        <row r="24">
          <cell r="N24">
            <v>280</v>
          </cell>
          <cell r="S24">
            <v>280</v>
          </cell>
        </row>
        <row r="25">
          <cell r="N25">
            <v>70</v>
          </cell>
          <cell r="S25">
            <v>70</v>
          </cell>
        </row>
        <row r="26">
          <cell r="N26">
            <v>0</v>
          </cell>
          <cell r="S26">
            <v>200</v>
          </cell>
        </row>
        <row r="27">
          <cell r="N27">
            <v>50</v>
          </cell>
          <cell r="S27">
            <v>100</v>
          </cell>
        </row>
        <row r="28">
          <cell r="N28">
            <v>190</v>
          </cell>
          <cell r="S28">
            <v>150</v>
          </cell>
        </row>
        <row r="29">
          <cell r="N29">
            <v>500</v>
          </cell>
          <cell r="S29">
            <v>500</v>
          </cell>
        </row>
        <row r="30">
          <cell r="N30">
            <v>50</v>
          </cell>
          <cell r="S30">
            <v>45</v>
          </cell>
        </row>
        <row r="31">
          <cell r="N31">
            <v>2100</v>
          </cell>
          <cell r="S31">
            <v>500</v>
          </cell>
        </row>
        <row r="32">
          <cell r="N32">
            <v>3480</v>
          </cell>
          <cell r="S32">
            <v>100</v>
          </cell>
        </row>
        <row r="33">
          <cell r="N33">
            <v>0</v>
          </cell>
          <cell r="S33">
            <v>1955</v>
          </cell>
        </row>
        <row r="34">
          <cell r="N34">
            <v>3000</v>
          </cell>
          <cell r="S34">
            <v>0</v>
          </cell>
        </row>
      </sheetData>
      <sheetData sheetId="4"/>
      <sheetData sheetId="5"/>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226"/>
  <sheetViews>
    <sheetView tabSelected="1" view="pageBreakPreview" zoomScaleNormal="100" zoomScaleSheetLayoutView="100" workbookViewId="0">
      <selection activeCell="K51" sqref="K51"/>
    </sheetView>
  </sheetViews>
  <sheetFormatPr defaultRowHeight="12.75" x14ac:dyDescent="0.2"/>
  <cols>
    <col min="1" max="1" width="9.140625" style="130"/>
    <col min="2" max="2" width="33.85546875" style="130" customWidth="1"/>
    <col min="3" max="3" width="4.28515625" style="130" customWidth="1"/>
    <col min="4" max="6" width="19.7109375" style="254" customWidth="1"/>
    <col min="7" max="7" width="9" style="255" customWidth="1"/>
    <col min="8" max="8" width="14" style="254" hidden="1" customWidth="1"/>
    <col min="9" max="9" width="10.7109375" style="254" hidden="1" customWidth="1"/>
    <col min="10" max="15" width="10.140625" style="254" customWidth="1"/>
    <col min="16" max="16384" width="9.140625" style="130"/>
  </cols>
  <sheetData>
    <row r="1" spans="1:16" ht="20.25" x14ac:dyDescent="0.3">
      <c r="A1" s="129" t="s">
        <v>506</v>
      </c>
    </row>
    <row r="2" spans="1:16" ht="15.75" x14ac:dyDescent="0.25">
      <c r="A2" s="131"/>
    </row>
    <row r="3" spans="1:16" ht="15.75" x14ac:dyDescent="0.25">
      <c r="A3" s="131" t="s">
        <v>536</v>
      </c>
    </row>
    <row r="4" spans="1:16" ht="13.5" thickBot="1" x14ac:dyDescent="0.25">
      <c r="D4" s="256"/>
      <c r="E4" s="256"/>
      <c r="F4" s="256"/>
    </row>
    <row r="5" spans="1:16" ht="35.25" customHeight="1" thickTop="1" thickBot="1" x14ac:dyDescent="0.25">
      <c r="A5" s="299" t="s">
        <v>330</v>
      </c>
      <c r="B5" s="300"/>
      <c r="C5" s="156" t="s">
        <v>331</v>
      </c>
      <c r="D5" s="257" t="s">
        <v>344</v>
      </c>
      <c r="E5" s="257" t="s">
        <v>345</v>
      </c>
      <c r="F5" s="257" t="s">
        <v>346</v>
      </c>
      <c r="G5" s="258" t="s">
        <v>5</v>
      </c>
      <c r="H5" s="203" t="s">
        <v>332</v>
      </c>
      <c r="I5" s="287" t="s">
        <v>333</v>
      </c>
    </row>
    <row r="6" spans="1:16" ht="14.25" thickTop="1" thickBot="1" x14ac:dyDescent="0.25">
      <c r="A6" s="301">
        <v>1</v>
      </c>
      <c r="B6" s="302"/>
      <c r="C6" s="154">
        <v>2</v>
      </c>
      <c r="D6" s="155">
        <v>3</v>
      </c>
      <c r="E6" s="155">
        <v>4</v>
      </c>
      <c r="F6" s="155">
        <v>5</v>
      </c>
      <c r="G6" s="225" t="s">
        <v>343</v>
      </c>
      <c r="H6" s="204">
        <v>8</v>
      </c>
      <c r="I6" s="288" t="s">
        <v>334</v>
      </c>
    </row>
    <row r="7" spans="1:16" s="138" customFormat="1" ht="18" customHeight="1" thickTop="1" x14ac:dyDescent="0.25">
      <c r="A7" s="132" t="s">
        <v>0</v>
      </c>
      <c r="B7" s="133"/>
      <c r="C7" s="134">
        <v>1</v>
      </c>
      <c r="D7" s="135">
        <f>SUM('01'!D15)</f>
        <v>36199</v>
      </c>
      <c r="E7" s="135">
        <f>SUM('01'!E15)</f>
        <v>24231</v>
      </c>
      <c r="F7" s="135">
        <f>SUM('01'!F15)</f>
        <v>21852</v>
      </c>
      <c r="G7" s="226">
        <f>F7/D7*100</f>
        <v>60.366308461559711</v>
      </c>
      <c r="H7" s="205">
        <v>38588</v>
      </c>
      <c r="I7" s="137" t="e">
        <f>#REF!-H7</f>
        <v>#REF!</v>
      </c>
    </row>
    <row r="8" spans="1:16" s="138" customFormat="1" ht="18" customHeight="1" x14ac:dyDescent="0.25">
      <c r="A8" s="241" t="s">
        <v>539</v>
      </c>
      <c r="B8" s="242" t="s">
        <v>540</v>
      </c>
      <c r="C8" s="238"/>
      <c r="D8" s="245">
        <f>'01'!D15-celkem!D9</f>
        <v>35484</v>
      </c>
      <c r="E8" s="245">
        <f>'01'!E15-celkem!E9</f>
        <v>24216</v>
      </c>
      <c r="F8" s="245">
        <f>'01'!F15-celkem!F9</f>
        <v>21837</v>
      </c>
      <c r="G8" s="247">
        <f t="shared" ref="G8:G44" si="0">F8/D8*100</f>
        <v>61.540412580317891</v>
      </c>
      <c r="H8" s="239"/>
      <c r="I8" s="240"/>
      <c r="J8" s="248">
        <f>SUM(D8:D9)</f>
        <v>36199</v>
      </c>
      <c r="K8" s="248">
        <f t="shared" ref="K8:L8" si="1">SUM(E8:E9)</f>
        <v>24231</v>
      </c>
      <c r="L8" s="248">
        <f t="shared" si="1"/>
        <v>21852</v>
      </c>
      <c r="M8" s="248"/>
      <c r="N8" s="248"/>
      <c r="O8" s="248"/>
      <c r="P8" s="248"/>
    </row>
    <row r="9" spans="1:16" s="138" customFormat="1" ht="18" customHeight="1" x14ac:dyDescent="0.25">
      <c r="A9" s="243"/>
      <c r="B9" s="244" t="s">
        <v>541</v>
      </c>
      <c r="C9" s="238"/>
      <c r="D9" s="245">
        <v>715</v>
      </c>
      <c r="E9" s="245">
        <v>15</v>
      </c>
      <c r="F9" s="245">
        <v>15</v>
      </c>
      <c r="G9" s="247">
        <f t="shared" si="0"/>
        <v>2.0979020979020979</v>
      </c>
      <c r="H9" s="239"/>
      <c r="I9" s="240"/>
      <c r="M9" s="248">
        <f>SUM(D9)</f>
        <v>715</v>
      </c>
      <c r="N9" s="248">
        <f>SUM('[1]ÚZ 16'!$N$6:$N$7)</f>
        <v>715</v>
      </c>
    </row>
    <row r="10" spans="1:16" s="136" customFormat="1" ht="18" customHeight="1" x14ac:dyDescent="0.25">
      <c r="A10" s="139" t="s">
        <v>60</v>
      </c>
      <c r="B10" s="140"/>
      <c r="C10" s="141">
        <v>2</v>
      </c>
      <c r="D10" s="142">
        <f>SUM('02'!D29)</f>
        <v>50908</v>
      </c>
      <c r="E10" s="142">
        <f>SUM('02'!E29)</f>
        <v>39081</v>
      </c>
      <c r="F10" s="142">
        <f>SUM('02'!F29)</f>
        <v>26975</v>
      </c>
      <c r="G10" s="227">
        <f t="shared" si="0"/>
        <v>52.987742594484168</v>
      </c>
      <c r="H10" s="206">
        <v>59341</v>
      </c>
      <c r="I10" s="143" t="e">
        <f>#REF!-H10</f>
        <v>#REF!</v>
      </c>
    </row>
    <row r="11" spans="1:16" s="138" customFormat="1" ht="18" customHeight="1" x14ac:dyDescent="0.25">
      <c r="A11" s="241" t="s">
        <v>539</v>
      </c>
      <c r="B11" s="242" t="s">
        <v>540</v>
      </c>
      <c r="C11" s="238"/>
      <c r="D11" s="245">
        <f>'02'!D29-celkem!D12</f>
        <v>26902</v>
      </c>
      <c r="E11" s="245">
        <f>'02'!E29-celkem!E12</f>
        <v>11365</v>
      </c>
      <c r="F11" s="245">
        <f>'02'!F29-celkem!F12</f>
        <v>6825</v>
      </c>
      <c r="G11" s="247">
        <f t="shared" ref="G11:G12" si="2">F11/D11*100</f>
        <v>25.369860976879043</v>
      </c>
      <c r="H11" s="239"/>
      <c r="I11" s="240"/>
      <c r="J11" s="248">
        <f>SUM(D11:D12)</f>
        <v>50908</v>
      </c>
      <c r="K11" s="248">
        <f t="shared" ref="K11" si="3">SUM(E11:E12)</f>
        <v>39081</v>
      </c>
      <c r="L11" s="248">
        <f t="shared" ref="L11" si="4">SUM(F11:F12)</f>
        <v>26975</v>
      </c>
      <c r="M11" s="248">
        <f>SUM(D12)</f>
        <v>24006</v>
      </c>
      <c r="N11" s="248">
        <f>SUM('[1]ÚZ 16'!$N$8:$N$19)+6000+5000</f>
        <v>24006</v>
      </c>
      <c r="O11" s="248"/>
      <c r="P11" s="248">
        <f>SUM('[1]ÚZ 16'!$S$8:$S$19)+6000+5000</f>
        <v>19050</v>
      </c>
    </row>
    <row r="12" spans="1:16" s="138" customFormat="1" ht="18" customHeight="1" x14ac:dyDescent="0.25">
      <c r="A12" s="243"/>
      <c r="B12" s="244" t="s">
        <v>541</v>
      </c>
      <c r="C12" s="238"/>
      <c r="D12" s="245">
        <f>SUM('02'!D9,'02'!D10,'02'!D11,'02'!D13,'02'!D14,'02'!D15,'02'!D20,'02'!D22,'02'!D24,'02'!D26)</f>
        <v>24006</v>
      </c>
      <c r="E12" s="245">
        <f>SUM('02'!E9,'02'!E10,'02'!E11,'02'!E14,'02'!E15,'02'!E20,'02'!E22,'02'!E24,'02'!E26)</f>
        <v>27716</v>
      </c>
      <c r="F12" s="245">
        <f>SUM('02'!F221:G221,'02'!F207:G207,'02'!F198:G198,'02'!F185:G185,'02'!F136:G136,'02'!F118:G118,'02'!F100:G100)</f>
        <v>20150</v>
      </c>
      <c r="G12" s="247">
        <f t="shared" si="2"/>
        <v>83.93734899608431</v>
      </c>
      <c r="H12" s="239"/>
      <c r="I12" s="240"/>
      <c r="P12" s="138">
        <v>1100</v>
      </c>
    </row>
    <row r="13" spans="1:16" s="136" customFormat="1" ht="18" customHeight="1" x14ac:dyDescent="0.25">
      <c r="A13" s="139" t="s">
        <v>93</v>
      </c>
      <c r="B13" s="140"/>
      <c r="C13" s="141">
        <v>3</v>
      </c>
      <c r="D13" s="142">
        <f>SUM('03'!D14)</f>
        <v>291851</v>
      </c>
      <c r="E13" s="142">
        <f>SUM('03'!E14)</f>
        <v>294474</v>
      </c>
      <c r="F13" s="142">
        <f>SUM('03'!F14)</f>
        <v>300811</v>
      </c>
      <c r="G13" s="227">
        <f t="shared" si="0"/>
        <v>103.07005972225554</v>
      </c>
      <c r="H13" s="206">
        <v>302250</v>
      </c>
      <c r="I13" s="143" t="e">
        <f>#REF!-H13</f>
        <v>#REF!</v>
      </c>
      <c r="P13" s="252">
        <f>SUM(P11:P12)</f>
        <v>20150</v>
      </c>
    </row>
    <row r="14" spans="1:16" s="136" customFormat="1" ht="18" customHeight="1" x14ac:dyDescent="0.25">
      <c r="A14" s="290" t="s">
        <v>335</v>
      </c>
      <c r="B14" s="291"/>
      <c r="C14" s="141">
        <v>4</v>
      </c>
      <c r="D14" s="142">
        <f>SUM('04'!D13)</f>
        <v>35275</v>
      </c>
      <c r="E14" s="142">
        <f>SUM('04'!E13)</f>
        <v>35893</v>
      </c>
      <c r="F14" s="142">
        <f>SUM('04'!F13)</f>
        <v>34975</v>
      </c>
      <c r="G14" s="227">
        <f t="shared" si="0"/>
        <v>99.149539333805819</v>
      </c>
      <c r="H14" s="206">
        <v>24165</v>
      </c>
      <c r="I14" s="143" t="e">
        <f>#REF!-H14</f>
        <v>#REF!</v>
      </c>
    </row>
    <row r="15" spans="1:16" s="136" customFormat="1" ht="18" customHeight="1" x14ac:dyDescent="0.25">
      <c r="A15" s="139" t="s">
        <v>336</v>
      </c>
      <c r="B15" s="140"/>
      <c r="C15" s="141">
        <v>5</v>
      </c>
      <c r="D15" s="142">
        <f>SUM('05'!D10)</f>
        <v>80</v>
      </c>
      <c r="E15" s="142">
        <f>SUM('05'!E10)</f>
        <v>139</v>
      </c>
      <c r="F15" s="142">
        <f>SUM('05'!F10)</f>
        <v>75</v>
      </c>
      <c r="G15" s="227">
        <f t="shared" si="0"/>
        <v>93.75</v>
      </c>
      <c r="H15" s="206">
        <v>80</v>
      </c>
      <c r="I15" s="143" t="e">
        <f>#REF!-H15</f>
        <v>#REF!</v>
      </c>
    </row>
    <row r="16" spans="1:16" s="136" customFormat="1" ht="18" customHeight="1" x14ac:dyDescent="0.25">
      <c r="A16" s="139" t="s">
        <v>130</v>
      </c>
      <c r="B16" s="140"/>
      <c r="C16" s="141">
        <v>6</v>
      </c>
      <c r="D16" s="142">
        <f>SUM('06'!D10)</f>
        <v>22369</v>
      </c>
      <c r="E16" s="142">
        <f>SUM('06'!E10)</f>
        <v>21158</v>
      </c>
      <c r="F16" s="142">
        <f>SUM('06'!F10)</f>
        <v>28013</v>
      </c>
      <c r="G16" s="227">
        <f t="shared" si="0"/>
        <v>125.23134695337296</v>
      </c>
      <c r="H16" s="206">
        <v>23969</v>
      </c>
      <c r="I16" s="143" t="e">
        <f>#REF!-H16</f>
        <v>#REF!</v>
      </c>
    </row>
    <row r="17" spans="1:16" s="136" customFormat="1" ht="18" customHeight="1" x14ac:dyDescent="0.25">
      <c r="A17" s="144" t="s">
        <v>337</v>
      </c>
      <c r="B17" s="140"/>
      <c r="C17" s="141">
        <v>7</v>
      </c>
      <c r="D17" s="142">
        <f>SUM('07'!D14)</f>
        <v>188800</v>
      </c>
      <c r="E17" s="142">
        <f>SUM('07'!E14)</f>
        <v>131212</v>
      </c>
      <c r="F17" s="142">
        <v>136490</v>
      </c>
      <c r="G17" s="227">
        <f t="shared" si="0"/>
        <v>72.293432203389827</v>
      </c>
      <c r="H17" s="207">
        <v>186098</v>
      </c>
      <c r="I17" s="145" t="e">
        <f>#REF!-H17</f>
        <v>#REF!</v>
      </c>
    </row>
    <row r="18" spans="1:16" s="138" customFormat="1" ht="18" customHeight="1" x14ac:dyDescent="0.25">
      <c r="A18" s="241" t="s">
        <v>539</v>
      </c>
      <c r="B18" s="244" t="s">
        <v>540</v>
      </c>
      <c r="C18" s="238"/>
      <c r="D18" s="245">
        <f>'07'!D14-celkem!D19</f>
        <v>161300</v>
      </c>
      <c r="E18" s="245">
        <f>'07'!E14-celkem!E19</f>
        <v>130612</v>
      </c>
      <c r="F18" s="245">
        <f>'07'!F14-celkem!F19</f>
        <v>119190</v>
      </c>
      <c r="G18" s="246">
        <f t="shared" si="0"/>
        <v>73.893366398016113</v>
      </c>
      <c r="H18" s="239"/>
      <c r="I18" s="240"/>
      <c r="J18" s="248">
        <f>SUM(D18:D19)</f>
        <v>188800</v>
      </c>
      <c r="K18" s="248">
        <f t="shared" ref="K18" si="5">SUM(E18:E19)</f>
        <v>131212</v>
      </c>
      <c r="L18" s="248">
        <f t="shared" ref="L18" si="6">SUM(F18:F19)</f>
        <v>136490</v>
      </c>
      <c r="M18" s="248">
        <f>SUM(D19)</f>
        <v>27500</v>
      </c>
      <c r="N18" s="248">
        <f>SUM('[1]2011-2014'!$M$5:$M$6)+500</f>
        <v>27500</v>
      </c>
      <c r="O18" s="248"/>
      <c r="P18" s="248">
        <f>SUM('[1]2011-2014'!$R$5:$R$6)+400-17950</f>
        <v>9450</v>
      </c>
    </row>
    <row r="19" spans="1:16" s="138" customFormat="1" ht="18" customHeight="1" x14ac:dyDescent="0.25">
      <c r="A19" s="243"/>
      <c r="B19" s="244" t="s">
        <v>541</v>
      </c>
      <c r="C19" s="238"/>
      <c r="D19" s="245">
        <f>SUM('[1]2011-2014'!$M$5:$M$6)+500</f>
        <v>27500</v>
      </c>
      <c r="E19" s="245">
        <f>SUM('07'!E12,'07'!E9)</f>
        <v>600</v>
      </c>
      <c r="F19" s="245">
        <v>17300</v>
      </c>
      <c r="G19" s="247">
        <f t="shared" si="0"/>
        <v>62.909090909090914</v>
      </c>
      <c r="H19" s="239"/>
      <c r="I19" s="240"/>
    </row>
    <row r="20" spans="1:16" s="146" customFormat="1" ht="18" customHeight="1" x14ac:dyDescent="0.25">
      <c r="A20" s="249" t="s">
        <v>338</v>
      </c>
      <c r="B20" s="250"/>
      <c r="C20" s="141">
        <v>8</v>
      </c>
      <c r="D20" s="251">
        <f>SUM('08'!D21)</f>
        <v>41648</v>
      </c>
      <c r="E20" s="251">
        <f>SUM('08'!E21)</f>
        <v>44148</v>
      </c>
      <c r="F20" s="251">
        <f>SUM('08'!F21)</f>
        <v>27150</v>
      </c>
      <c r="G20" s="227">
        <f t="shared" si="0"/>
        <v>65.189204763734153</v>
      </c>
      <c r="H20" s="208">
        <v>115005</v>
      </c>
      <c r="I20" s="143" t="e">
        <f>#REF!-H20</f>
        <v>#REF!</v>
      </c>
    </row>
    <row r="21" spans="1:16" s="138" customFormat="1" ht="18" customHeight="1" x14ac:dyDescent="0.25">
      <c r="A21" s="243" t="s">
        <v>539</v>
      </c>
      <c r="B21" s="244" t="s">
        <v>540</v>
      </c>
      <c r="C21" s="238"/>
      <c r="D21" s="245">
        <f>'08'!D21-celkem!D22</f>
        <v>7937</v>
      </c>
      <c r="E21" s="245">
        <f>'08'!E21-celkem!E22</f>
        <v>9937</v>
      </c>
      <c r="F21" s="245">
        <f>'08'!F21-celkem!F22</f>
        <v>9000</v>
      </c>
      <c r="G21" s="246">
        <f t="shared" ref="G21:G22" si="7">F21/D21*100</f>
        <v>113.39296963588257</v>
      </c>
      <c r="H21" s="239"/>
      <c r="I21" s="240"/>
      <c r="J21" s="248">
        <f>SUM(D21:D22)</f>
        <v>41648</v>
      </c>
      <c r="K21" s="248">
        <f t="shared" ref="K21" si="8">SUM(E21:E22)</f>
        <v>44148</v>
      </c>
      <c r="L21" s="248">
        <f t="shared" ref="L21" si="9">SUM(F21:F22)</f>
        <v>27150</v>
      </c>
      <c r="M21" s="248">
        <f>SUM(D22)</f>
        <v>33711</v>
      </c>
      <c r="N21" s="248">
        <f>SUM('[1]ÚZ 16'!$N$21:$N$34)+22000</f>
        <v>33711</v>
      </c>
      <c r="O21" s="248"/>
      <c r="P21" s="248">
        <f>SUM('[1]ÚZ 16'!$S$21:$S$34)+12000</f>
        <v>17850</v>
      </c>
    </row>
    <row r="22" spans="1:16" s="138" customFormat="1" ht="18" customHeight="1" x14ac:dyDescent="0.25">
      <c r="A22" s="243"/>
      <c r="B22" s="244" t="s">
        <v>541</v>
      </c>
      <c r="C22" s="238"/>
      <c r="D22" s="245">
        <f>SUM('08'!D9:D12,'08'!D15,'08'!D17,'08'!D18)</f>
        <v>33711</v>
      </c>
      <c r="E22" s="245">
        <f>SUM('08'!E9,'08'!E11,'08'!E12,'08'!E15,'08'!E17,'08'!E18)</f>
        <v>34211</v>
      </c>
      <c r="F22" s="245">
        <f>SUM('08'!F30:G30,'08'!F26:G26,'08'!F36:G36,'08'!F100:G100,'08'!F211:G211,'08'!F250:G250)</f>
        <v>18150</v>
      </c>
      <c r="G22" s="247">
        <f t="shared" si="7"/>
        <v>53.839992880662102</v>
      </c>
      <c r="H22" s="239"/>
      <c r="I22" s="240"/>
      <c r="P22" s="138">
        <v>300</v>
      </c>
    </row>
    <row r="23" spans="1:16" s="147" customFormat="1" ht="18" customHeight="1" x14ac:dyDescent="0.25">
      <c r="A23" s="139" t="s">
        <v>222</v>
      </c>
      <c r="B23" s="140"/>
      <c r="C23" s="141">
        <v>9</v>
      </c>
      <c r="D23" s="142">
        <f>SUM('09'!D27)</f>
        <v>20057</v>
      </c>
      <c r="E23" s="142">
        <f>SUM('09'!E27)</f>
        <v>21607</v>
      </c>
      <c r="F23" s="142">
        <f>SUM('09'!F27)</f>
        <v>19857</v>
      </c>
      <c r="G23" s="227">
        <f t="shared" si="0"/>
        <v>99.002841900583334</v>
      </c>
      <c r="H23" s="206">
        <v>27857</v>
      </c>
      <c r="I23" s="143" t="e">
        <f>#REF!-H23</f>
        <v>#REF!</v>
      </c>
      <c r="P23" s="201">
        <f>SUM(P21:P22)</f>
        <v>18150</v>
      </c>
    </row>
    <row r="24" spans="1:16" s="138" customFormat="1" ht="18" customHeight="1" x14ac:dyDescent="0.25">
      <c r="A24" s="243" t="s">
        <v>539</v>
      </c>
      <c r="B24" s="244" t="s">
        <v>540</v>
      </c>
      <c r="C24" s="238"/>
      <c r="D24" s="245">
        <f>'09'!D27-celkem!D25</f>
        <v>5157</v>
      </c>
      <c r="E24" s="245">
        <f>'09'!E27-celkem!E25</f>
        <v>5707</v>
      </c>
      <c r="F24" s="245">
        <f>'09'!F27-celkem!F25</f>
        <v>4957</v>
      </c>
      <c r="G24" s="246">
        <f t="shared" ref="G24:G25" si="10">F24/D24*100</f>
        <v>96.121776226488265</v>
      </c>
      <c r="H24" s="239"/>
      <c r="I24" s="240"/>
      <c r="J24" s="248">
        <f>SUM(D24:D25)</f>
        <v>20057</v>
      </c>
      <c r="K24" s="248">
        <f t="shared" ref="K24" si="11">SUM(E24:E25)</f>
        <v>21607</v>
      </c>
      <c r="L24" s="248">
        <f t="shared" ref="L24" si="12">SUM(F24:F25)</f>
        <v>19857</v>
      </c>
      <c r="M24" s="248">
        <f>SUM(D25)</f>
        <v>14900</v>
      </c>
      <c r="N24" s="248">
        <f>SUM('[1]2011-2014'!$M$36:$M$38)+500</f>
        <v>14900</v>
      </c>
      <c r="O24" s="248"/>
      <c r="P24" s="248">
        <f>SUM('[1]2011-2014'!$R$36:$R$38)+500</f>
        <v>14900</v>
      </c>
    </row>
    <row r="25" spans="1:16" s="138" customFormat="1" ht="18" customHeight="1" x14ac:dyDescent="0.25">
      <c r="A25" s="243"/>
      <c r="B25" s="244" t="s">
        <v>541</v>
      </c>
      <c r="C25" s="238"/>
      <c r="D25" s="245">
        <f>SUM('[1]2011-2014'!$M$36:$M$38)+500</f>
        <v>14900</v>
      </c>
      <c r="E25" s="245">
        <f>SUM('09'!E13,'09'!E16,'09'!E18,'09'!E20)</f>
        <v>15900</v>
      </c>
      <c r="F25" s="245">
        <f>SUM('09'!F13,'09'!F16,'09'!F18,'09'!F20)</f>
        <v>14900</v>
      </c>
      <c r="G25" s="247">
        <f t="shared" si="10"/>
        <v>100</v>
      </c>
      <c r="H25" s="239"/>
      <c r="I25" s="240"/>
    </row>
    <row r="26" spans="1:16" s="147" customFormat="1" ht="18" customHeight="1" x14ac:dyDescent="0.25">
      <c r="A26" s="139" t="s">
        <v>301</v>
      </c>
      <c r="B26" s="140"/>
      <c r="C26" s="140">
        <v>10</v>
      </c>
      <c r="D26" s="142">
        <f>SUM('10'!D17)</f>
        <v>68869</v>
      </c>
      <c r="E26" s="142">
        <f>SUM('10'!E17)</f>
        <v>68677</v>
      </c>
      <c r="F26" s="142">
        <f>SUM('10'!F17)</f>
        <v>78164</v>
      </c>
      <c r="G26" s="227">
        <f t="shared" si="0"/>
        <v>113.49663854564463</v>
      </c>
      <c r="H26" s="206">
        <v>92496</v>
      </c>
      <c r="I26" s="143" t="e">
        <f>#REF!-H26</f>
        <v>#REF!</v>
      </c>
    </row>
    <row r="27" spans="1:16" s="138" customFormat="1" ht="18" customHeight="1" x14ac:dyDescent="0.25">
      <c r="A27" s="243" t="s">
        <v>539</v>
      </c>
      <c r="B27" s="244" t="s">
        <v>540</v>
      </c>
      <c r="C27" s="238"/>
      <c r="D27" s="245">
        <f>'10'!D17-celkem!D28</f>
        <v>15069</v>
      </c>
      <c r="E27" s="245">
        <f>'10'!E17-celkem!E28</f>
        <v>15277</v>
      </c>
      <c r="F27" s="245">
        <f>'10'!F17-celkem!F28</f>
        <v>14314</v>
      </c>
      <c r="G27" s="246">
        <f t="shared" ref="G27:G28" si="13">F27/D27*100</f>
        <v>94.989713982347865</v>
      </c>
      <c r="H27" s="239"/>
      <c r="I27" s="240"/>
      <c r="J27" s="248">
        <f>SUM(D27:D28)</f>
        <v>68869</v>
      </c>
      <c r="K27" s="248">
        <f t="shared" ref="K27" si="14">SUM(E27:E28)</f>
        <v>68677</v>
      </c>
      <c r="L27" s="248">
        <f t="shared" ref="L27" si="15">SUM(F27:F28)</f>
        <v>78164</v>
      </c>
      <c r="M27" s="248">
        <f>SUM(D28)</f>
        <v>53800</v>
      </c>
      <c r="N27" s="248">
        <f>SUM('[1]2011-2014'!$M$11:$M$19,'[1]2011-2014'!$M$23:$M$24)+200</f>
        <v>53800</v>
      </c>
      <c r="O27" s="248"/>
      <c r="P27" s="248">
        <f>SUM('[1]2011-2014'!$R$11:$R$19,'[1]2011-2014'!$R$23:$R$24)+200</f>
        <v>51500</v>
      </c>
    </row>
    <row r="28" spans="1:16" s="138" customFormat="1" ht="18" customHeight="1" x14ac:dyDescent="0.25">
      <c r="A28" s="243"/>
      <c r="B28" s="244" t="s">
        <v>541</v>
      </c>
      <c r="C28" s="238"/>
      <c r="D28" s="245">
        <f>SUM('10'!D10:D16)-35</f>
        <v>53800</v>
      </c>
      <c r="E28" s="245">
        <f>SUM('10'!E10:E16)-35</f>
        <v>53400</v>
      </c>
      <c r="F28" s="245">
        <f>SUM('10'!F106:G106,'10'!F123:G123,'10'!F155:G155,'10'!F162:G162,'10'!F170:G170,'10'!F195:G195,'10'!F214:G214)</f>
        <v>63850</v>
      </c>
      <c r="G28" s="247">
        <f t="shared" si="13"/>
        <v>118.68029739776951</v>
      </c>
      <c r="H28" s="239"/>
      <c r="I28" s="240"/>
      <c r="P28" s="138">
        <f>1500+10550</f>
        <v>12050</v>
      </c>
    </row>
    <row r="29" spans="1:16" s="136" customFormat="1" ht="18" customHeight="1" x14ac:dyDescent="0.25">
      <c r="A29" s="139" t="s">
        <v>259</v>
      </c>
      <c r="B29" s="140"/>
      <c r="C29" s="140">
        <v>11</v>
      </c>
      <c r="D29" s="142">
        <f>SUM('11'!D14)</f>
        <v>10191</v>
      </c>
      <c r="E29" s="142">
        <f>SUM('11'!E14)</f>
        <v>14145</v>
      </c>
      <c r="F29" s="142">
        <f>SUM('11'!F14)</f>
        <v>11781</v>
      </c>
      <c r="G29" s="227">
        <f t="shared" si="0"/>
        <v>115.60200176626437</v>
      </c>
      <c r="H29" s="206">
        <v>9789</v>
      </c>
      <c r="I29" s="143" t="e">
        <f>#REF!-H29</f>
        <v>#REF!</v>
      </c>
      <c r="P29" s="252">
        <f>SUM(P27:P28)</f>
        <v>63550</v>
      </c>
    </row>
    <row r="30" spans="1:16" s="138" customFormat="1" ht="18" customHeight="1" x14ac:dyDescent="0.25">
      <c r="A30" s="243" t="s">
        <v>539</v>
      </c>
      <c r="B30" s="244" t="s">
        <v>540</v>
      </c>
      <c r="C30" s="238"/>
      <c r="D30" s="245">
        <f>'11'!D14-celkem!D31</f>
        <v>6541</v>
      </c>
      <c r="E30" s="245">
        <f>'11'!E14-celkem!E31</f>
        <v>7495</v>
      </c>
      <c r="F30" s="245">
        <f>'11'!F14-celkem!F31</f>
        <v>6331</v>
      </c>
      <c r="G30" s="246">
        <f t="shared" si="0"/>
        <v>96.789481730622228</v>
      </c>
      <c r="H30" s="239"/>
      <c r="I30" s="240"/>
      <c r="J30" s="248">
        <f>SUM(D30:D31)</f>
        <v>10191</v>
      </c>
      <c r="K30" s="248">
        <f t="shared" ref="K30" si="16">SUM(E30:E31)</f>
        <v>14145</v>
      </c>
      <c r="L30" s="248">
        <f t="shared" ref="L30" si="17">SUM(F30:F31)</f>
        <v>11781</v>
      </c>
      <c r="M30" s="248">
        <f>SUM(D31)</f>
        <v>3650</v>
      </c>
      <c r="N30" s="248">
        <f>SUM('[1]2011-2014'!$M$32:$M$35)</f>
        <v>3650</v>
      </c>
      <c r="O30" s="248"/>
      <c r="P30" s="248"/>
    </row>
    <row r="31" spans="1:16" s="138" customFormat="1" ht="18" customHeight="1" x14ac:dyDescent="0.25">
      <c r="A31" s="243"/>
      <c r="B31" s="244" t="s">
        <v>541</v>
      </c>
      <c r="C31" s="238"/>
      <c r="D31" s="245">
        <f>SUM('11'!D11)</f>
        <v>3650</v>
      </c>
      <c r="E31" s="245">
        <f>SUM('11'!E11)</f>
        <v>6650</v>
      </c>
      <c r="F31" s="245">
        <f>SUM('11'!F11)</f>
        <v>5450</v>
      </c>
      <c r="G31" s="247">
        <f t="shared" si="0"/>
        <v>149.31506849315068</v>
      </c>
      <c r="H31" s="239"/>
      <c r="I31" s="240"/>
    </row>
    <row r="32" spans="1:16" s="136" customFormat="1" ht="18" customHeight="1" x14ac:dyDescent="0.25">
      <c r="A32" s="294" t="s">
        <v>269</v>
      </c>
      <c r="B32" s="298"/>
      <c r="C32" s="140">
        <v>12</v>
      </c>
      <c r="D32" s="142">
        <f>SUM('12'!D23)</f>
        <v>790644</v>
      </c>
      <c r="E32" s="142">
        <f>SUM('12'!E23)</f>
        <v>812029</v>
      </c>
      <c r="F32" s="142">
        <f>SUM('12'!F23)</f>
        <v>829065</v>
      </c>
      <c r="G32" s="227">
        <f t="shared" si="0"/>
        <v>104.85945634191873</v>
      </c>
      <c r="H32" s="207">
        <v>800194</v>
      </c>
      <c r="I32" s="145" t="e">
        <f>#REF!-H32</f>
        <v>#REF!</v>
      </c>
      <c r="J32" s="248">
        <f>SUM(D33:D35)</f>
        <v>790644</v>
      </c>
      <c r="K32" s="248">
        <f t="shared" ref="K32:L32" si="18">SUM(E33:E35)</f>
        <v>812029</v>
      </c>
      <c r="L32" s="248">
        <f t="shared" si="18"/>
        <v>829065</v>
      </c>
      <c r="M32" s="248">
        <f>SUM(D34)</f>
        <v>0</v>
      </c>
      <c r="N32" s="248">
        <v>0</v>
      </c>
      <c r="O32" s="248"/>
      <c r="P32" s="252">
        <f>SUM('[1]2011-2014'!$R$39:$R$40)</f>
        <v>8000</v>
      </c>
    </row>
    <row r="33" spans="1:16" s="138" customFormat="1" ht="18" customHeight="1" x14ac:dyDescent="0.25">
      <c r="A33" s="243" t="s">
        <v>539</v>
      </c>
      <c r="B33" s="244" t="s">
        <v>540</v>
      </c>
      <c r="C33" s="238"/>
      <c r="D33" s="245">
        <f>'12'!D23-celkem!D34-celkem!D35</f>
        <v>2257</v>
      </c>
      <c r="E33" s="245">
        <f>'12'!E23-celkem!E34-celkem!E35</f>
        <v>2257</v>
      </c>
      <c r="F33" s="245">
        <f>'12'!F23-celkem!F34-celkem!F35</f>
        <v>1600</v>
      </c>
      <c r="G33" s="246">
        <f t="shared" si="0"/>
        <v>70.890562693841389</v>
      </c>
      <c r="H33" s="239"/>
      <c r="I33" s="240"/>
      <c r="P33" s="248"/>
    </row>
    <row r="34" spans="1:16" s="138" customFormat="1" ht="18" customHeight="1" x14ac:dyDescent="0.25">
      <c r="A34" s="243"/>
      <c r="B34" s="244" t="s">
        <v>541</v>
      </c>
      <c r="C34" s="238"/>
      <c r="D34" s="245">
        <f>SUM('12'!D14,'12'!D16)</f>
        <v>0</v>
      </c>
      <c r="E34" s="245">
        <f>SUM('12'!E14,'12'!E16)</f>
        <v>0</v>
      </c>
      <c r="F34" s="245">
        <f>SUM('12'!F14,'12'!F16)</f>
        <v>8000</v>
      </c>
      <c r="G34" s="247"/>
      <c r="H34" s="239"/>
      <c r="I34" s="240"/>
    </row>
    <row r="35" spans="1:16" s="138" customFormat="1" ht="18" customHeight="1" x14ac:dyDescent="0.25">
      <c r="A35" s="243"/>
      <c r="B35" s="244" t="s">
        <v>542</v>
      </c>
      <c r="C35" s="238"/>
      <c r="D35" s="245">
        <f>SUM('12'!D22)</f>
        <v>788387</v>
      </c>
      <c r="E35" s="245">
        <f>SUM('12'!E22)</f>
        <v>809772</v>
      </c>
      <c r="F35" s="245">
        <f>SUM('12'!F22)</f>
        <v>819465</v>
      </c>
      <c r="G35" s="247">
        <f t="shared" si="0"/>
        <v>103.94197266063495</v>
      </c>
      <c r="H35" s="239"/>
      <c r="I35" s="240"/>
    </row>
    <row r="36" spans="1:16" s="136" customFormat="1" ht="18" customHeight="1" x14ac:dyDescent="0.25">
      <c r="A36" s="290" t="s">
        <v>172</v>
      </c>
      <c r="B36" s="291"/>
      <c r="C36" s="140">
        <v>13</v>
      </c>
      <c r="D36" s="142">
        <f>SUM('13'!D21)</f>
        <v>59705</v>
      </c>
      <c r="E36" s="142">
        <f>SUM('13'!E21)</f>
        <v>59910</v>
      </c>
      <c r="F36" s="142">
        <f>SUM('13'!F21)</f>
        <v>61155</v>
      </c>
      <c r="G36" s="227">
        <f t="shared" si="0"/>
        <v>102.42860731931999</v>
      </c>
      <c r="H36" s="206">
        <v>67480</v>
      </c>
      <c r="I36" s="143" t="e">
        <f>#REF!-H36</f>
        <v>#REF!</v>
      </c>
    </row>
    <row r="37" spans="1:16" s="138" customFormat="1" ht="18" customHeight="1" x14ac:dyDescent="0.25">
      <c r="A37" s="243" t="s">
        <v>539</v>
      </c>
      <c r="B37" s="244" t="s">
        <v>540</v>
      </c>
      <c r="C37" s="238"/>
      <c r="D37" s="245">
        <f>'13'!D21-celkem!D38</f>
        <v>705</v>
      </c>
      <c r="E37" s="245">
        <f>'13'!E21-celkem!E38</f>
        <v>660</v>
      </c>
      <c r="F37" s="245">
        <f>'13'!F21-celkem!F38</f>
        <v>705</v>
      </c>
      <c r="G37" s="246">
        <f t="shared" si="0"/>
        <v>100</v>
      </c>
      <c r="H37" s="239"/>
      <c r="I37" s="240"/>
      <c r="J37" s="248">
        <f>SUM(D37:D38)</f>
        <v>59705</v>
      </c>
      <c r="K37" s="248">
        <f t="shared" ref="K37" si="19">SUM(E37:E38)</f>
        <v>59910</v>
      </c>
      <c r="L37" s="248">
        <f t="shared" ref="L37" si="20">SUM(F37:F38)</f>
        <v>61155</v>
      </c>
      <c r="M37" s="248">
        <f>SUM(D38)</f>
        <v>59000</v>
      </c>
      <c r="N37" s="248">
        <f>SUM('[1]2011-2014'!$M$25:$M$28)+22500</f>
        <v>59000</v>
      </c>
      <c r="O37" s="248"/>
      <c r="P37" s="248">
        <f>SUM('[1]2011-2014'!$R$25:$R$28)+21000</f>
        <v>56900</v>
      </c>
    </row>
    <row r="38" spans="1:16" s="138" customFormat="1" ht="18" customHeight="1" x14ac:dyDescent="0.25">
      <c r="A38" s="243"/>
      <c r="B38" s="244" t="s">
        <v>541</v>
      </c>
      <c r="C38" s="238"/>
      <c r="D38" s="245">
        <f>SUM('[1]2011-2014'!$M$25:$M$28)+22500</f>
        <v>59000</v>
      </c>
      <c r="E38" s="245">
        <f>SUM('13'!E13,'13'!E15,'13'!E17,'13'!E18,'13'!E20)</f>
        <v>59250</v>
      </c>
      <c r="F38" s="245">
        <f>SUM('13'!F26:G26,'13'!F31:G31,'13'!F37:G37,'13'!F47:G47,'13'!F59:G59,'13'!F67:G67,'13'!F101:G101)</f>
        <v>60450</v>
      </c>
      <c r="G38" s="247">
        <f t="shared" si="0"/>
        <v>102.45762711864406</v>
      </c>
      <c r="H38" s="239"/>
      <c r="I38" s="240"/>
      <c r="P38" s="138">
        <f>3550</f>
        <v>3550</v>
      </c>
    </row>
    <row r="39" spans="1:16" s="147" customFormat="1" ht="18" customHeight="1" x14ac:dyDescent="0.25">
      <c r="A39" s="249" t="s">
        <v>339</v>
      </c>
      <c r="B39" s="250"/>
      <c r="C39" s="250">
        <v>14</v>
      </c>
      <c r="D39" s="251">
        <f>SUM('14'!D23)</f>
        <v>20801</v>
      </c>
      <c r="E39" s="251">
        <f>SUM('14'!E23)</f>
        <v>21445</v>
      </c>
      <c r="F39" s="251">
        <f>SUM('14'!F23)</f>
        <v>20051</v>
      </c>
      <c r="G39" s="227">
        <f t="shared" si="0"/>
        <v>96.394404115186774</v>
      </c>
      <c r="H39" s="208">
        <v>27308</v>
      </c>
      <c r="I39" s="143" t="e">
        <f>#REF!-H39</f>
        <v>#REF!</v>
      </c>
      <c r="P39" s="201">
        <f>SUM(P37:P38)</f>
        <v>60450</v>
      </c>
    </row>
    <row r="40" spans="1:16" s="138" customFormat="1" ht="18" customHeight="1" x14ac:dyDescent="0.25">
      <c r="A40" s="243" t="s">
        <v>539</v>
      </c>
      <c r="B40" s="244" t="s">
        <v>540</v>
      </c>
      <c r="C40" s="238"/>
      <c r="D40" s="245">
        <f>'14'!D23-celkem!D41</f>
        <v>16701</v>
      </c>
      <c r="E40" s="245">
        <f>'14'!E23-celkem!E41</f>
        <v>18445</v>
      </c>
      <c r="F40" s="245">
        <f>'14'!F23-celkem!F41</f>
        <v>16707</v>
      </c>
      <c r="G40" s="246">
        <f t="shared" si="0"/>
        <v>100.03592599245555</v>
      </c>
      <c r="H40" s="239"/>
      <c r="I40" s="240"/>
      <c r="J40" s="248">
        <f>SUM(D40:D41)</f>
        <v>20801</v>
      </c>
      <c r="K40" s="248">
        <f t="shared" ref="K40" si="21">SUM(E40:E41)</f>
        <v>21445</v>
      </c>
      <c r="L40" s="248">
        <f t="shared" ref="L40" si="22">SUM(F40:F41)</f>
        <v>20051</v>
      </c>
      <c r="M40" s="248">
        <f>SUM(D41)</f>
        <v>4100</v>
      </c>
      <c r="N40" s="248">
        <f>SUM('[1]2011-2014'!$M$29:$M$31)</f>
        <v>4100</v>
      </c>
      <c r="O40" s="248"/>
      <c r="P40" s="248">
        <f>SUM('[1]2011-2014'!$R$29:$R$31)</f>
        <v>3094</v>
      </c>
    </row>
    <row r="41" spans="1:16" s="138" customFormat="1" ht="18" customHeight="1" x14ac:dyDescent="0.25">
      <c r="A41" s="243"/>
      <c r="B41" s="244" t="s">
        <v>541</v>
      </c>
      <c r="C41" s="238"/>
      <c r="D41" s="245">
        <f>SUM('[1]2011-2014'!$M$29:$M$31)</f>
        <v>4100</v>
      </c>
      <c r="E41" s="245">
        <f>SUM('14'!E15,'14'!E17,'14'!E19)</f>
        <v>3000</v>
      </c>
      <c r="F41" s="245">
        <f>SUM('14'!F45:G45,'14'!F52:G52,'14'!F58:G58,'14'!F75:G75)</f>
        <v>3344</v>
      </c>
      <c r="G41" s="247">
        <f t="shared" si="0"/>
        <v>81.560975609756099</v>
      </c>
      <c r="H41" s="239"/>
      <c r="I41" s="240"/>
      <c r="P41" s="138">
        <v>450</v>
      </c>
    </row>
    <row r="42" spans="1:16" s="148" customFormat="1" ht="18" customHeight="1" x14ac:dyDescent="0.25">
      <c r="A42" s="290" t="s">
        <v>147</v>
      </c>
      <c r="B42" s="291"/>
      <c r="C42" s="140">
        <v>15</v>
      </c>
      <c r="D42" s="142">
        <f>SUM('15'!D10)</f>
        <v>20</v>
      </c>
      <c r="E42" s="142">
        <f>SUM('15'!E10)</f>
        <v>20</v>
      </c>
      <c r="F42" s="142">
        <f>SUM('15'!F10)</f>
        <v>15</v>
      </c>
      <c r="G42" s="227">
        <f t="shared" si="0"/>
        <v>75</v>
      </c>
      <c r="H42" s="206">
        <v>20</v>
      </c>
      <c r="I42" s="143" t="e">
        <f>#REF!-H42</f>
        <v>#REF!</v>
      </c>
      <c r="P42" s="253">
        <f>SUM(P40:P41)</f>
        <v>3544</v>
      </c>
    </row>
    <row r="43" spans="1:16" s="148" customFormat="1" ht="18" customHeight="1" x14ac:dyDescent="0.25">
      <c r="A43" s="292" t="s">
        <v>340</v>
      </c>
      <c r="B43" s="293"/>
      <c r="C43" s="149">
        <v>16</v>
      </c>
      <c r="D43" s="150">
        <f>SUM('16'!D10)</f>
        <v>20</v>
      </c>
      <c r="E43" s="150">
        <f>SUM('16'!E10)</f>
        <v>20</v>
      </c>
      <c r="F43" s="150">
        <f>SUM('16'!F10)</f>
        <v>20</v>
      </c>
      <c r="G43" s="227">
        <f t="shared" si="0"/>
        <v>100</v>
      </c>
      <c r="H43" s="206">
        <v>20</v>
      </c>
      <c r="I43" s="143" t="e">
        <f>#REF!-H43</f>
        <v>#REF!</v>
      </c>
    </row>
    <row r="44" spans="1:16" s="148" customFormat="1" ht="18" customHeight="1" thickBot="1" x14ac:dyDescent="0.3">
      <c r="A44" s="294" t="s">
        <v>341</v>
      </c>
      <c r="B44" s="295"/>
      <c r="C44" s="140">
        <v>17</v>
      </c>
      <c r="D44" s="142">
        <f>SUM('17'!D12)</f>
        <v>1650</v>
      </c>
      <c r="E44" s="142">
        <f>SUM('17'!E12)</f>
        <v>1623</v>
      </c>
      <c r="F44" s="142">
        <f>SUM('17'!F12)</f>
        <v>1650</v>
      </c>
      <c r="G44" s="227">
        <f t="shared" si="0"/>
        <v>100</v>
      </c>
      <c r="H44" s="209">
        <v>1750</v>
      </c>
      <c r="I44" s="143" t="e">
        <f>#REF!-H44</f>
        <v>#REF!</v>
      </c>
    </row>
    <row r="45" spans="1:16" s="148" customFormat="1" ht="18" customHeight="1" thickTop="1" thickBot="1" x14ac:dyDescent="0.3">
      <c r="A45" s="294" t="s">
        <v>484</v>
      </c>
      <c r="B45" s="298"/>
      <c r="C45" s="140">
        <v>18</v>
      </c>
      <c r="D45" s="142">
        <f>SUM('18'!D16)</f>
        <v>0</v>
      </c>
      <c r="E45" s="142">
        <f>SUM('18'!E16)</f>
        <v>23760</v>
      </c>
      <c r="F45" s="142">
        <f>SUM('18'!F16)</f>
        <v>32103</v>
      </c>
      <c r="G45" s="227"/>
      <c r="H45" s="210"/>
      <c r="I45" s="201"/>
    </row>
    <row r="46" spans="1:16" s="138" customFormat="1" ht="18" customHeight="1" thickTop="1" x14ac:dyDescent="0.25">
      <c r="A46" s="243" t="s">
        <v>539</v>
      </c>
      <c r="B46" s="244" t="s">
        <v>540</v>
      </c>
      <c r="C46" s="238"/>
      <c r="D46" s="245">
        <f>'18'!D16</f>
        <v>0</v>
      </c>
      <c r="E46" s="245">
        <f>'18'!E16-celkem!E47</f>
        <v>23060</v>
      </c>
      <c r="F46" s="245">
        <f>'18'!F16-celkem!F47</f>
        <v>31403</v>
      </c>
      <c r="G46" s="246"/>
      <c r="H46" s="239"/>
      <c r="I46" s="240"/>
      <c r="J46" s="248">
        <f>SUM(D46:D47)</f>
        <v>0</v>
      </c>
      <c r="K46" s="248">
        <f t="shared" ref="K46" si="23">SUM(E46:E47)</f>
        <v>23760</v>
      </c>
      <c r="L46" s="248">
        <f t="shared" ref="L46" si="24">SUM(F46:F47)</f>
        <v>32103</v>
      </c>
      <c r="M46" s="248"/>
      <c r="N46" s="248"/>
      <c r="O46" s="248"/>
      <c r="P46" s="248"/>
    </row>
    <row r="47" spans="1:16" s="138" customFormat="1" ht="18" customHeight="1" thickBot="1" x14ac:dyDescent="0.3">
      <c r="A47" s="261"/>
      <c r="B47" s="262" t="s">
        <v>541</v>
      </c>
      <c r="C47" s="263"/>
      <c r="D47" s="264">
        <f>SUM('18'!D13)</f>
        <v>0</v>
      </c>
      <c r="E47" s="264">
        <f>SUM('18'!E13)</f>
        <v>700</v>
      </c>
      <c r="F47" s="264">
        <f>SUM('18'!F13)</f>
        <v>700</v>
      </c>
      <c r="G47" s="265"/>
      <c r="H47" s="239"/>
      <c r="I47" s="240"/>
    </row>
    <row r="48" spans="1:16" s="152" customFormat="1" ht="25.5" customHeight="1" thickTop="1" thickBot="1" x14ac:dyDescent="0.3">
      <c r="A48" s="296" t="s">
        <v>342</v>
      </c>
      <c r="B48" s="297"/>
      <c r="C48" s="297"/>
      <c r="D48" s="157">
        <f>SUM(D7,D10,D13,D14,D15,D16,D17,D20,D23,D26,D29,D32,D36,D39,D42,D43,D44,D45)</f>
        <v>1639087</v>
      </c>
      <c r="E48" s="157">
        <f t="shared" ref="E48:F48" si="25">SUM(E7,E10,E13,E14,E15,E16,E17,E20,E23,E26,E29,E32,E36,E39,E42,E43,E44,E45)</f>
        <v>1613572</v>
      </c>
      <c r="F48" s="157">
        <f t="shared" si="25"/>
        <v>1630202</v>
      </c>
      <c r="G48" s="228">
        <f>F48/D48*100</f>
        <v>99.457929932944381</v>
      </c>
      <c r="H48" s="211">
        <f>SUM(H7:H17,H20,H23,H26,H29,H32,H36,H39,H42,H43,H44)</f>
        <v>1776410</v>
      </c>
      <c r="I48" s="212" t="e">
        <f>SUM(I7:I17,I20,I23,I26,I29,I32,I36,I39,I42,I43,I44)</f>
        <v>#REF!</v>
      </c>
    </row>
    <row r="49" spans="1:9" s="152" customFormat="1" ht="18" customHeight="1" thickTop="1" x14ac:dyDescent="0.2">
      <c r="A49" s="274" t="s">
        <v>543</v>
      </c>
      <c r="B49" s="275" t="s">
        <v>544</v>
      </c>
      <c r="C49" s="276"/>
      <c r="D49" s="277">
        <f>SUM(D8,D11,D13,D14,D15,D16,D18,D21,D24,D27,D30,D33,D37,D40,D42,D43,D44,D46)</f>
        <v>629318</v>
      </c>
      <c r="E49" s="277">
        <f t="shared" ref="E49:F49" si="26">SUM(E8,E11,E13,E14,E15,E16,E18,E21,E24,E27,E30,E33,E37,E40,E42,E43,E44,E46)</f>
        <v>602358</v>
      </c>
      <c r="F49" s="277">
        <f t="shared" si="26"/>
        <v>598428</v>
      </c>
      <c r="G49" s="278">
        <f t="shared" ref="G49:G51" si="27">F49/D49*100</f>
        <v>95.091511763528132</v>
      </c>
      <c r="H49" s="146"/>
      <c r="I49" s="146"/>
    </row>
    <row r="50" spans="1:9" s="152" customFormat="1" ht="18" customHeight="1" x14ac:dyDescent="0.2">
      <c r="A50" s="268"/>
      <c r="B50" s="272" t="s">
        <v>541</v>
      </c>
      <c r="C50" s="270"/>
      <c r="D50" s="266">
        <f>SUM(D47,D41,D38,D34,D31,D28,D25,D22,D19,D12,D9)</f>
        <v>221382</v>
      </c>
      <c r="E50" s="266">
        <f>SUM(E47,E41,E38,E34,E31,E28,E25,E22,E19,E12,E9)</f>
        <v>201442</v>
      </c>
      <c r="F50" s="266">
        <f>SUM(F9,F12,F19,F22,F25,F28,F31,F34,F38,F41,F47)</f>
        <v>212309</v>
      </c>
      <c r="G50" s="278">
        <f t="shared" si="27"/>
        <v>95.90165415435763</v>
      </c>
      <c r="H50" s="146"/>
      <c r="I50" s="146"/>
    </row>
    <row r="51" spans="1:9" s="152" customFormat="1" ht="18" customHeight="1" thickBot="1" x14ac:dyDescent="0.25">
      <c r="A51" s="269"/>
      <c r="B51" s="273" t="s">
        <v>542</v>
      </c>
      <c r="C51" s="271"/>
      <c r="D51" s="267">
        <f>SUM(D35)</f>
        <v>788387</v>
      </c>
      <c r="E51" s="267">
        <f t="shared" ref="E51:F51" si="28">SUM(E35)</f>
        <v>809772</v>
      </c>
      <c r="F51" s="267">
        <f t="shared" si="28"/>
        <v>819465</v>
      </c>
      <c r="G51" s="278">
        <f t="shared" si="27"/>
        <v>103.94197266063495</v>
      </c>
      <c r="H51" s="146"/>
      <c r="I51" s="146"/>
    </row>
    <row r="52" spans="1:9" s="152" customFormat="1" ht="15" thickTop="1" x14ac:dyDescent="0.2">
      <c r="A52" s="289" t="s">
        <v>615</v>
      </c>
      <c r="B52" s="289"/>
      <c r="C52" s="289"/>
      <c r="D52" s="289"/>
      <c r="E52" s="289"/>
      <c r="F52" s="289"/>
      <c r="G52" s="289"/>
      <c r="H52" s="146"/>
      <c r="I52" s="146"/>
    </row>
    <row r="53" spans="1:9" x14ac:dyDescent="0.2">
      <c r="A53" s="289"/>
      <c r="B53" s="289"/>
      <c r="C53" s="289"/>
      <c r="D53" s="289"/>
      <c r="E53" s="289"/>
      <c r="F53" s="289"/>
      <c r="G53" s="289"/>
      <c r="H53" s="259"/>
      <c r="I53" s="259"/>
    </row>
    <row r="54" spans="1:9" x14ac:dyDescent="0.2">
      <c r="A54" s="153"/>
      <c r="B54" s="153"/>
      <c r="C54" s="153"/>
      <c r="D54" s="259"/>
      <c r="E54" s="259"/>
      <c r="F54" s="259"/>
      <c r="G54" s="260"/>
      <c r="H54" s="259"/>
      <c r="I54" s="259"/>
    </row>
    <row r="55" spans="1:9" x14ac:dyDescent="0.2">
      <c r="B55" s="153"/>
      <c r="C55" s="153"/>
      <c r="D55" s="259"/>
      <c r="E55" s="259"/>
      <c r="F55" s="259"/>
      <c r="G55" s="260"/>
      <c r="H55" s="259"/>
      <c r="I55" s="259"/>
    </row>
    <row r="56" spans="1:9" x14ac:dyDescent="0.2">
      <c r="A56" s="153"/>
      <c r="B56" s="153"/>
      <c r="C56" s="153"/>
      <c r="D56" s="259"/>
      <c r="E56" s="259"/>
      <c r="F56" s="259"/>
      <c r="G56" s="260"/>
      <c r="H56" s="259"/>
      <c r="I56" s="259"/>
    </row>
    <row r="57" spans="1:9" x14ac:dyDescent="0.2">
      <c r="A57" s="153"/>
      <c r="B57" s="153"/>
      <c r="C57" s="153"/>
      <c r="D57" s="259"/>
      <c r="E57" s="259"/>
      <c r="F57" s="259"/>
      <c r="G57" s="260"/>
      <c r="H57" s="259"/>
      <c r="I57" s="259"/>
    </row>
    <row r="58" spans="1:9" ht="14.25" x14ac:dyDescent="0.2">
      <c r="D58" s="151">
        <f>SUM(D49:D51)</f>
        <v>1639087</v>
      </c>
      <c r="E58" s="151">
        <f>SUM(E49:E51)</f>
        <v>1613572</v>
      </c>
      <c r="F58" s="151">
        <f>SUM(F49:F51)</f>
        <v>1630202</v>
      </c>
    </row>
    <row r="68" spans="7:7" x14ac:dyDescent="0.2">
      <c r="G68" s="254"/>
    </row>
    <row r="69" spans="7:7" x14ac:dyDescent="0.2">
      <c r="G69" s="254"/>
    </row>
    <row r="70" spans="7:7" x14ac:dyDescent="0.2">
      <c r="G70" s="254"/>
    </row>
    <row r="71" spans="7:7" x14ac:dyDescent="0.2">
      <c r="G71" s="254"/>
    </row>
    <row r="72" spans="7:7" x14ac:dyDescent="0.2">
      <c r="G72" s="254"/>
    </row>
    <row r="73" spans="7:7" x14ac:dyDescent="0.2">
      <c r="G73" s="254"/>
    </row>
    <row r="74" spans="7:7" x14ac:dyDescent="0.2">
      <c r="G74" s="254"/>
    </row>
    <row r="75" spans="7:7" x14ac:dyDescent="0.2">
      <c r="G75" s="254"/>
    </row>
    <row r="76" spans="7:7" x14ac:dyDescent="0.2">
      <c r="G76" s="254"/>
    </row>
    <row r="77" spans="7:7" x14ac:dyDescent="0.2">
      <c r="G77" s="254"/>
    </row>
    <row r="78" spans="7:7" x14ac:dyDescent="0.2">
      <c r="G78" s="254"/>
    </row>
    <row r="79" spans="7:7" x14ac:dyDescent="0.2">
      <c r="G79" s="254"/>
    </row>
    <row r="80" spans="7:7" x14ac:dyDescent="0.2">
      <c r="G80" s="254"/>
    </row>
    <row r="81" spans="7:7" x14ac:dyDescent="0.2">
      <c r="G81" s="254"/>
    </row>
    <row r="82" spans="7:7" x14ac:dyDescent="0.2">
      <c r="G82" s="254"/>
    </row>
    <row r="83" spans="7:7" x14ac:dyDescent="0.2">
      <c r="G83" s="254"/>
    </row>
    <row r="84" spans="7:7" x14ac:dyDescent="0.2">
      <c r="G84" s="254"/>
    </row>
    <row r="85" spans="7:7" x14ac:dyDescent="0.2">
      <c r="G85" s="254"/>
    </row>
    <row r="86" spans="7:7" x14ac:dyDescent="0.2">
      <c r="G86" s="254"/>
    </row>
    <row r="87" spans="7:7" x14ac:dyDescent="0.2">
      <c r="G87" s="254"/>
    </row>
    <row r="88" spans="7:7" x14ac:dyDescent="0.2">
      <c r="G88" s="254"/>
    </row>
    <row r="89" spans="7:7" x14ac:dyDescent="0.2">
      <c r="G89" s="254"/>
    </row>
    <row r="90" spans="7:7" x14ac:dyDescent="0.2">
      <c r="G90" s="254"/>
    </row>
    <row r="91" spans="7:7" x14ac:dyDescent="0.2">
      <c r="G91" s="254"/>
    </row>
    <row r="92" spans="7:7" x14ac:dyDescent="0.2">
      <c r="G92" s="254"/>
    </row>
    <row r="93" spans="7:7" x14ac:dyDescent="0.2">
      <c r="G93" s="254"/>
    </row>
    <row r="94" spans="7:7" x14ac:dyDescent="0.2">
      <c r="G94" s="254"/>
    </row>
    <row r="95" spans="7:7" x14ac:dyDescent="0.2">
      <c r="G95" s="254"/>
    </row>
    <row r="96" spans="7:7" x14ac:dyDescent="0.2">
      <c r="G96" s="254"/>
    </row>
    <row r="97" spans="7:7" x14ac:dyDescent="0.2">
      <c r="G97" s="254"/>
    </row>
    <row r="98" spans="7:7" x14ac:dyDescent="0.2">
      <c r="G98" s="254"/>
    </row>
    <row r="99" spans="7:7" x14ac:dyDescent="0.2">
      <c r="G99" s="254"/>
    </row>
    <row r="100" spans="7:7" x14ac:dyDescent="0.2">
      <c r="G100" s="254"/>
    </row>
    <row r="101" spans="7:7" x14ac:dyDescent="0.2">
      <c r="G101" s="254"/>
    </row>
    <row r="102" spans="7:7" x14ac:dyDescent="0.2">
      <c r="G102" s="254"/>
    </row>
    <row r="103" spans="7:7" x14ac:dyDescent="0.2">
      <c r="G103" s="254"/>
    </row>
    <row r="104" spans="7:7" x14ac:dyDescent="0.2">
      <c r="G104" s="254"/>
    </row>
    <row r="105" spans="7:7" x14ac:dyDescent="0.2">
      <c r="G105" s="254"/>
    </row>
    <row r="106" spans="7:7" x14ac:dyDescent="0.2">
      <c r="G106" s="254"/>
    </row>
    <row r="107" spans="7:7" x14ac:dyDescent="0.2">
      <c r="G107" s="254"/>
    </row>
    <row r="108" spans="7:7" x14ac:dyDescent="0.2">
      <c r="G108" s="254"/>
    </row>
    <row r="109" spans="7:7" x14ac:dyDescent="0.2">
      <c r="G109" s="254"/>
    </row>
    <row r="110" spans="7:7" x14ac:dyDescent="0.2">
      <c r="G110" s="254"/>
    </row>
    <row r="111" spans="7:7" x14ac:dyDescent="0.2">
      <c r="G111" s="254"/>
    </row>
    <row r="112" spans="7:7" x14ac:dyDescent="0.2">
      <c r="G112" s="254"/>
    </row>
    <row r="113" spans="7:7" x14ac:dyDescent="0.2">
      <c r="G113" s="254"/>
    </row>
    <row r="114" spans="7:7" x14ac:dyDescent="0.2">
      <c r="G114" s="254"/>
    </row>
    <row r="115" spans="7:7" x14ac:dyDescent="0.2">
      <c r="G115" s="254"/>
    </row>
    <row r="116" spans="7:7" x14ac:dyDescent="0.2">
      <c r="G116" s="254"/>
    </row>
    <row r="117" spans="7:7" x14ac:dyDescent="0.2">
      <c r="G117" s="254"/>
    </row>
    <row r="118" spans="7:7" x14ac:dyDescent="0.2">
      <c r="G118" s="254"/>
    </row>
    <row r="119" spans="7:7" x14ac:dyDescent="0.2">
      <c r="G119" s="254"/>
    </row>
    <row r="120" spans="7:7" x14ac:dyDescent="0.2">
      <c r="G120" s="254"/>
    </row>
    <row r="121" spans="7:7" x14ac:dyDescent="0.2">
      <c r="G121" s="254"/>
    </row>
    <row r="122" spans="7:7" x14ac:dyDescent="0.2">
      <c r="G122" s="254"/>
    </row>
    <row r="123" spans="7:7" x14ac:dyDescent="0.2">
      <c r="G123" s="254"/>
    </row>
    <row r="124" spans="7:7" x14ac:dyDescent="0.2">
      <c r="G124" s="254"/>
    </row>
    <row r="125" spans="7:7" x14ac:dyDescent="0.2">
      <c r="G125" s="254"/>
    </row>
    <row r="126" spans="7:7" x14ac:dyDescent="0.2">
      <c r="G126" s="254"/>
    </row>
    <row r="127" spans="7:7" x14ac:dyDescent="0.2">
      <c r="G127" s="254"/>
    </row>
    <row r="128" spans="7:7" x14ac:dyDescent="0.2">
      <c r="G128" s="254"/>
    </row>
    <row r="129" spans="7:7" x14ac:dyDescent="0.2">
      <c r="G129" s="254"/>
    </row>
    <row r="130" spans="7:7" x14ac:dyDescent="0.2">
      <c r="G130" s="254"/>
    </row>
    <row r="131" spans="7:7" x14ac:dyDescent="0.2">
      <c r="G131" s="254"/>
    </row>
    <row r="132" spans="7:7" x14ac:dyDescent="0.2">
      <c r="G132" s="254"/>
    </row>
    <row r="133" spans="7:7" x14ac:dyDescent="0.2">
      <c r="G133" s="254"/>
    </row>
    <row r="134" spans="7:7" x14ac:dyDescent="0.2">
      <c r="G134" s="254"/>
    </row>
    <row r="135" spans="7:7" x14ac:dyDescent="0.2">
      <c r="G135" s="254"/>
    </row>
    <row r="136" spans="7:7" x14ac:dyDescent="0.2">
      <c r="G136" s="254"/>
    </row>
    <row r="137" spans="7:7" x14ac:dyDescent="0.2">
      <c r="G137" s="254"/>
    </row>
    <row r="138" spans="7:7" x14ac:dyDescent="0.2">
      <c r="G138" s="254"/>
    </row>
    <row r="139" spans="7:7" x14ac:dyDescent="0.2">
      <c r="G139" s="254"/>
    </row>
    <row r="140" spans="7:7" x14ac:dyDescent="0.2">
      <c r="G140" s="254"/>
    </row>
    <row r="141" spans="7:7" x14ac:dyDescent="0.2">
      <c r="G141" s="254"/>
    </row>
    <row r="142" spans="7:7" x14ac:dyDescent="0.2">
      <c r="G142" s="254"/>
    </row>
    <row r="143" spans="7:7" x14ac:dyDescent="0.2">
      <c r="G143" s="254"/>
    </row>
    <row r="144" spans="7:7" x14ac:dyDescent="0.2">
      <c r="G144" s="254"/>
    </row>
    <row r="145" spans="7:7" x14ac:dyDescent="0.2">
      <c r="G145" s="254"/>
    </row>
    <row r="146" spans="7:7" x14ac:dyDescent="0.2">
      <c r="G146" s="254"/>
    </row>
    <row r="147" spans="7:7" x14ac:dyDescent="0.2">
      <c r="G147" s="254"/>
    </row>
    <row r="148" spans="7:7" x14ac:dyDescent="0.2">
      <c r="G148" s="254"/>
    </row>
    <row r="149" spans="7:7" x14ac:dyDescent="0.2">
      <c r="G149" s="254"/>
    </row>
    <row r="150" spans="7:7" x14ac:dyDescent="0.2">
      <c r="G150" s="254"/>
    </row>
    <row r="151" spans="7:7" x14ac:dyDescent="0.2">
      <c r="G151" s="254"/>
    </row>
    <row r="152" spans="7:7" x14ac:dyDescent="0.2">
      <c r="G152" s="254"/>
    </row>
    <row r="153" spans="7:7" x14ac:dyDescent="0.2">
      <c r="G153" s="254"/>
    </row>
    <row r="154" spans="7:7" x14ac:dyDescent="0.2">
      <c r="G154" s="254"/>
    </row>
    <row r="155" spans="7:7" x14ac:dyDescent="0.2">
      <c r="G155" s="254"/>
    </row>
    <row r="156" spans="7:7" x14ac:dyDescent="0.2">
      <c r="G156" s="254"/>
    </row>
    <row r="157" spans="7:7" x14ac:dyDescent="0.2">
      <c r="G157" s="254"/>
    </row>
    <row r="158" spans="7:7" x14ac:dyDescent="0.2">
      <c r="G158" s="254"/>
    </row>
    <row r="159" spans="7:7" x14ac:dyDescent="0.2">
      <c r="G159" s="254"/>
    </row>
    <row r="160" spans="7:7" x14ac:dyDescent="0.2">
      <c r="G160" s="254"/>
    </row>
    <row r="161" spans="7:7" x14ac:dyDescent="0.2">
      <c r="G161" s="254"/>
    </row>
    <row r="162" spans="7:7" x14ac:dyDescent="0.2">
      <c r="G162" s="254"/>
    </row>
    <row r="163" spans="7:7" x14ac:dyDescent="0.2">
      <c r="G163" s="254"/>
    </row>
    <row r="164" spans="7:7" x14ac:dyDescent="0.2">
      <c r="G164" s="254"/>
    </row>
    <row r="165" spans="7:7" x14ac:dyDescent="0.2">
      <c r="G165" s="254"/>
    </row>
    <row r="166" spans="7:7" x14ac:dyDescent="0.2">
      <c r="G166" s="254"/>
    </row>
    <row r="167" spans="7:7" x14ac:dyDescent="0.2">
      <c r="G167" s="254"/>
    </row>
    <row r="168" spans="7:7" x14ac:dyDescent="0.2">
      <c r="G168" s="254"/>
    </row>
    <row r="169" spans="7:7" x14ac:dyDescent="0.2">
      <c r="G169" s="254"/>
    </row>
    <row r="170" spans="7:7" x14ac:dyDescent="0.2">
      <c r="G170" s="254"/>
    </row>
    <row r="171" spans="7:7" x14ac:dyDescent="0.2">
      <c r="G171" s="254"/>
    </row>
    <row r="172" spans="7:7" x14ac:dyDescent="0.2">
      <c r="G172" s="254"/>
    </row>
    <row r="173" spans="7:7" x14ac:dyDescent="0.2">
      <c r="G173" s="254"/>
    </row>
    <row r="174" spans="7:7" x14ac:dyDescent="0.2">
      <c r="G174" s="254"/>
    </row>
    <row r="175" spans="7:7" x14ac:dyDescent="0.2">
      <c r="G175" s="254"/>
    </row>
    <row r="176" spans="7:7" x14ac:dyDescent="0.2">
      <c r="G176" s="254"/>
    </row>
    <row r="177" spans="7:7" x14ac:dyDescent="0.2">
      <c r="G177" s="254"/>
    </row>
    <row r="178" spans="7:7" x14ac:dyDescent="0.2">
      <c r="G178" s="254"/>
    </row>
    <row r="179" spans="7:7" x14ac:dyDescent="0.2">
      <c r="G179" s="254"/>
    </row>
    <row r="180" spans="7:7" x14ac:dyDescent="0.2">
      <c r="G180" s="254"/>
    </row>
    <row r="181" spans="7:7" x14ac:dyDescent="0.2">
      <c r="G181" s="254"/>
    </row>
    <row r="182" spans="7:7" x14ac:dyDescent="0.2">
      <c r="G182" s="254"/>
    </row>
    <row r="183" spans="7:7" x14ac:dyDescent="0.2">
      <c r="G183" s="254"/>
    </row>
    <row r="184" spans="7:7" x14ac:dyDescent="0.2">
      <c r="G184" s="254"/>
    </row>
    <row r="185" spans="7:7" x14ac:dyDescent="0.2">
      <c r="G185" s="254"/>
    </row>
    <row r="186" spans="7:7" x14ac:dyDescent="0.2">
      <c r="G186" s="254"/>
    </row>
    <row r="187" spans="7:7" x14ac:dyDescent="0.2">
      <c r="G187" s="254"/>
    </row>
    <row r="188" spans="7:7" x14ac:dyDescent="0.2">
      <c r="G188" s="254"/>
    </row>
    <row r="189" spans="7:7" x14ac:dyDescent="0.2">
      <c r="G189" s="254"/>
    </row>
    <row r="190" spans="7:7" x14ac:dyDescent="0.2">
      <c r="G190" s="254"/>
    </row>
    <row r="191" spans="7:7" x14ac:dyDescent="0.2">
      <c r="G191" s="254"/>
    </row>
    <row r="192" spans="7:7" x14ac:dyDescent="0.2">
      <c r="G192" s="254"/>
    </row>
    <row r="193" spans="7:7" x14ac:dyDescent="0.2">
      <c r="G193" s="254"/>
    </row>
    <row r="194" spans="7:7" x14ac:dyDescent="0.2">
      <c r="G194" s="254"/>
    </row>
    <row r="195" spans="7:7" x14ac:dyDescent="0.2">
      <c r="G195" s="254"/>
    </row>
    <row r="196" spans="7:7" x14ac:dyDescent="0.2">
      <c r="G196" s="254"/>
    </row>
    <row r="197" spans="7:7" x14ac:dyDescent="0.2">
      <c r="G197" s="254"/>
    </row>
    <row r="198" spans="7:7" x14ac:dyDescent="0.2">
      <c r="G198" s="254"/>
    </row>
    <row r="199" spans="7:7" x14ac:dyDescent="0.2">
      <c r="G199" s="254"/>
    </row>
    <row r="200" spans="7:7" x14ac:dyDescent="0.2">
      <c r="G200" s="254"/>
    </row>
    <row r="201" spans="7:7" x14ac:dyDescent="0.2">
      <c r="G201" s="254"/>
    </row>
    <row r="202" spans="7:7" x14ac:dyDescent="0.2">
      <c r="G202" s="254"/>
    </row>
    <row r="203" spans="7:7" x14ac:dyDescent="0.2">
      <c r="G203" s="254"/>
    </row>
    <row r="204" spans="7:7" x14ac:dyDescent="0.2">
      <c r="G204" s="254"/>
    </row>
    <row r="205" spans="7:7" x14ac:dyDescent="0.2">
      <c r="G205" s="254"/>
    </row>
    <row r="206" spans="7:7" x14ac:dyDescent="0.2">
      <c r="G206" s="254"/>
    </row>
    <row r="207" spans="7:7" x14ac:dyDescent="0.2">
      <c r="G207" s="254"/>
    </row>
    <row r="208" spans="7:7" x14ac:dyDescent="0.2">
      <c r="G208" s="254"/>
    </row>
    <row r="209" spans="7:7" x14ac:dyDescent="0.2">
      <c r="G209" s="254"/>
    </row>
    <row r="210" spans="7:7" x14ac:dyDescent="0.2">
      <c r="G210" s="254"/>
    </row>
    <row r="211" spans="7:7" x14ac:dyDescent="0.2">
      <c r="G211" s="254"/>
    </row>
    <row r="212" spans="7:7" x14ac:dyDescent="0.2">
      <c r="G212" s="254"/>
    </row>
    <row r="213" spans="7:7" x14ac:dyDescent="0.2">
      <c r="G213" s="254"/>
    </row>
    <row r="214" spans="7:7" x14ac:dyDescent="0.2">
      <c r="G214" s="254"/>
    </row>
    <row r="215" spans="7:7" x14ac:dyDescent="0.2">
      <c r="G215" s="254"/>
    </row>
    <row r="216" spans="7:7" x14ac:dyDescent="0.2">
      <c r="G216" s="254"/>
    </row>
    <row r="217" spans="7:7" x14ac:dyDescent="0.2">
      <c r="G217" s="254"/>
    </row>
    <row r="218" spans="7:7" x14ac:dyDescent="0.2">
      <c r="G218" s="254"/>
    </row>
    <row r="219" spans="7:7" x14ac:dyDescent="0.2">
      <c r="G219" s="254"/>
    </row>
    <row r="220" spans="7:7" x14ac:dyDescent="0.2">
      <c r="G220" s="254"/>
    </row>
    <row r="221" spans="7:7" x14ac:dyDescent="0.2">
      <c r="G221" s="254"/>
    </row>
    <row r="222" spans="7:7" x14ac:dyDescent="0.2">
      <c r="G222" s="254"/>
    </row>
    <row r="223" spans="7:7" x14ac:dyDescent="0.2">
      <c r="G223" s="254"/>
    </row>
    <row r="224" spans="7:7" x14ac:dyDescent="0.2">
      <c r="G224" s="254"/>
    </row>
    <row r="225" spans="7:7" x14ac:dyDescent="0.2">
      <c r="G225" s="254"/>
    </row>
    <row r="226" spans="7:7" x14ac:dyDescent="0.2">
      <c r="G226" s="254"/>
    </row>
  </sheetData>
  <mergeCells count="11">
    <mergeCell ref="A5:B5"/>
    <mergeCell ref="A6:B6"/>
    <mergeCell ref="A14:B14"/>
    <mergeCell ref="A32:B32"/>
    <mergeCell ref="A36:B36"/>
    <mergeCell ref="A52:G53"/>
    <mergeCell ref="A42:B42"/>
    <mergeCell ref="A43:B43"/>
    <mergeCell ref="A44:B44"/>
    <mergeCell ref="A48:C48"/>
    <mergeCell ref="A45:B45"/>
  </mergeCells>
  <pageMargins left="0.70866141732283472" right="0.70866141732283472" top="0.78740157480314965" bottom="0.78740157480314965" header="0.31496062992125984" footer="0.31496062992125984"/>
  <pageSetup paperSize="9" scale="75" firstPageNumber="23" orientation="portrait" useFirstPageNumber="1" r:id="rId1"/>
  <headerFooter>
    <oddFooter>&amp;L&amp;"-,Kurzíva"Zastupitelstvo Olomouckého kraje 19-12-2013
6. - Rozpočet Olomouckého kraje 2014 - návrh rozpočtu
Příloha č. 3a): Výdaje odborů (kanceláří)&amp;R&amp;"-,Kurzíva"Strana &amp;P (celkem 124)</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196"/>
  <sheetViews>
    <sheetView view="pageBreakPreview" topLeftCell="A106" zoomScaleNormal="100" zoomScaleSheetLayoutView="100" workbookViewId="0">
      <selection activeCell="A113" sqref="A113:G124"/>
    </sheetView>
  </sheetViews>
  <sheetFormatPr defaultRowHeight="14.25" x14ac:dyDescent="0.2"/>
  <cols>
    <col min="1" max="1" width="8.5703125" style="17" customWidth="1"/>
    <col min="2" max="2" width="9.140625" style="17"/>
    <col min="3" max="3" width="58.7109375" style="1" customWidth="1"/>
    <col min="4" max="6" width="14.140625" style="3" customWidth="1"/>
    <col min="7" max="7" width="9.140625" style="1" customWidth="1"/>
    <col min="8" max="8" width="13.5703125" style="1" customWidth="1"/>
    <col min="9" max="11" width="9.140625" style="1"/>
    <col min="12" max="12" width="13.28515625" style="1" customWidth="1"/>
    <col min="13" max="16384" width="9.140625" style="1"/>
  </cols>
  <sheetData>
    <row r="1" spans="1:7" ht="23.25" x14ac:dyDescent="0.35">
      <c r="A1" s="61" t="s">
        <v>222</v>
      </c>
      <c r="F1" s="316" t="s">
        <v>223</v>
      </c>
      <c r="G1" s="316"/>
    </row>
    <row r="3" spans="1:7" x14ac:dyDescent="0.2">
      <c r="A3" s="25" t="s">
        <v>1</v>
      </c>
      <c r="B3" s="25" t="s">
        <v>224</v>
      </c>
    </row>
    <row r="4" spans="1:7" x14ac:dyDescent="0.2">
      <c r="B4" s="25" t="s">
        <v>120</v>
      </c>
    </row>
    <row r="6" spans="1:7" s="2" customFormat="1" ht="13.5" thickBot="1" x14ac:dyDescent="0.25">
      <c r="A6" s="18"/>
      <c r="B6" s="18"/>
      <c r="D6" s="4"/>
      <c r="E6" s="4"/>
      <c r="F6" s="4"/>
      <c r="G6" s="2" t="s">
        <v>6</v>
      </c>
    </row>
    <row r="7" spans="1:7" s="2" customFormat="1" ht="39.75" thickTop="1" thickBot="1" x14ac:dyDescent="0.25">
      <c r="A7" s="43" t="s">
        <v>2</v>
      </c>
      <c r="B7" s="44" t="s">
        <v>3</v>
      </c>
      <c r="C7" s="45" t="s">
        <v>4</v>
      </c>
      <c r="D7" s="46" t="s">
        <v>344</v>
      </c>
      <c r="E7" s="46" t="s">
        <v>345</v>
      </c>
      <c r="F7" s="46" t="s">
        <v>346</v>
      </c>
      <c r="G7" s="47" t="s">
        <v>5</v>
      </c>
    </row>
    <row r="8" spans="1:7" s="5" customFormat="1" ht="12.75" thickTop="1" thickBot="1" x14ac:dyDescent="0.25">
      <c r="A8" s="48">
        <v>1</v>
      </c>
      <c r="B8" s="49">
        <v>2</v>
      </c>
      <c r="C8" s="49">
        <v>3</v>
      </c>
      <c r="D8" s="50">
        <v>4</v>
      </c>
      <c r="E8" s="50">
        <v>5</v>
      </c>
      <c r="F8" s="50">
        <v>6</v>
      </c>
      <c r="G8" s="51" t="s">
        <v>13</v>
      </c>
    </row>
    <row r="9" spans="1:7" ht="15" thickTop="1" x14ac:dyDescent="0.2">
      <c r="A9" s="21">
        <v>1014</v>
      </c>
      <c r="B9" s="22">
        <v>51</v>
      </c>
      <c r="C9" s="8" t="s">
        <v>8</v>
      </c>
      <c r="D9" s="9">
        <v>50</v>
      </c>
      <c r="E9" s="9">
        <v>250</v>
      </c>
      <c r="F9" s="95">
        <v>50</v>
      </c>
      <c r="G9" s="10">
        <f t="shared" ref="G9:G27" si="0">F9/D9*100</f>
        <v>100</v>
      </c>
    </row>
    <row r="10" spans="1:7" x14ac:dyDescent="0.2">
      <c r="A10" s="21">
        <v>1032</v>
      </c>
      <c r="B10" s="22">
        <v>51</v>
      </c>
      <c r="C10" s="111" t="s">
        <v>8</v>
      </c>
      <c r="D10" s="9">
        <v>2</v>
      </c>
      <c r="E10" s="9">
        <v>2</v>
      </c>
      <c r="F10" s="95">
        <v>2</v>
      </c>
      <c r="G10" s="10">
        <f t="shared" si="0"/>
        <v>100</v>
      </c>
    </row>
    <row r="11" spans="1:7" x14ac:dyDescent="0.2">
      <c r="A11" s="21">
        <v>1036</v>
      </c>
      <c r="B11" s="22">
        <v>51</v>
      </c>
      <c r="C11" s="111" t="s">
        <v>8</v>
      </c>
      <c r="D11" s="9">
        <v>105</v>
      </c>
      <c r="E11" s="9">
        <v>205</v>
      </c>
      <c r="F11" s="95">
        <f>SUM(F45)</f>
        <v>105</v>
      </c>
      <c r="G11" s="10">
        <f t="shared" si="0"/>
        <v>100</v>
      </c>
    </row>
    <row r="12" spans="1:7" ht="15" customHeight="1" x14ac:dyDescent="0.25">
      <c r="A12" s="21"/>
      <c r="B12" s="360" t="s">
        <v>225</v>
      </c>
      <c r="C12" s="307"/>
      <c r="D12" s="114"/>
      <c r="E12" s="9"/>
      <c r="F12" s="95"/>
      <c r="G12" s="10"/>
    </row>
    <row r="13" spans="1:7" x14ac:dyDescent="0.2">
      <c r="A13" s="21">
        <v>1037</v>
      </c>
      <c r="B13" s="22">
        <v>52</v>
      </c>
      <c r="C13" s="97" t="s">
        <v>10</v>
      </c>
      <c r="D13" s="9">
        <v>9000</v>
      </c>
      <c r="E13" s="9">
        <v>10000</v>
      </c>
      <c r="F13" s="95">
        <f>SUM(F60)</f>
        <v>9000</v>
      </c>
      <c r="G13" s="10">
        <f t="shared" si="0"/>
        <v>100</v>
      </c>
    </row>
    <row r="14" spans="1:7" x14ac:dyDescent="0.2">
      <c r="A14" s="21">
        <v>1099</v>
      </c>
      <c r="B14" s="22">
        <v>51</v>
      </c>
      <c r="C14" s="111" t="s">
        <v>8</v>
      </c>
      <c r="D14" s="9">
        <v>50</v>
      </c>
      <c r="E14" s="9">
        <v>50</v>
      </c>
      <c r="F14" s="95">
        <f>SUM(F70)</f>
        <v>50</v>
      </c>
      <c r="G14" s="10">
        <f t="shared" si="0"/>
        <v>100</v>
      </c>
    </row>
    <row r="15" spans="1:7" ht="15" customHeight="1" x14ac:dyDescent="0.25">
      <c r="A15" s="21"/>
      <c r="B15" s="360" t="s">
        <v>226</v>
      </c>
      <c r="C15" s="307"/>
      <c r="D15" s="71"/>
      <c r="E15" s="71"/>
      <c r="F15" s="116"/>
      <c r="G15" s="10"/>
    </row>
    <row r="16" spans="1:7" x14ac:dyDescent="0.2">
      <c r="A16" s="21">
        <v>1099</v>
      </c>
      <c r="B16" s="22">
        <v>54</v>
      </c>
      <c r="C16" s="111" t="s">
        <v>12</v>
      </c>
      <c r="D16" s="9">
        <v>400</v>
      </c>
      <c r="E16" s="9">
        <v>400</v>
      </c>
      <c r="F16" s="95">
        <f>SUM(F76)</f>
        <v>400</v>
      </c>
      <c r="G16" s="10">
        <f t="shared" si="0"/>
        <v>100</v>
      </c>
    </row>
    <row r="17" spans="1:8" x14ac:dyDescent="0.2">
      <c r="A17" s="21"/>
      <c r="B17" s="115" t="s">
        <v>227</v>
      </c>
      <c r="C17" s="111"/>
      <c r="D17" s="9"/>
      <c r="E17" s="9"/>
      <c r="F17" s="95"/>
      <c r="G17" s="10"/>
    </row>
    <row r="18" spans="1:8" ht="28.5" x14ac:dyDescent="0.2">
      <c r="A18" s="21">
        <v>2310</v>
      </c>
      <c r="B18" s="22">
        <v>53</v>
      </c>
      <c r="C18" s="97" t="s">
        <v>11</v>
      </c>
      <c r="D18" s="9">
        <v>5000</v>
      </c>
      <c r="E18" s="9">
        <v>5000</v>
      </c>
      <c r="F18" s="95">
        <f>SUM(F87)</f>
        <v>5000</v>
      </c>
      <c r="G18" s="10">
        <f t="shared" si="0"/>
        <v>100</v>
      </c>
    </row>
    <row r="19" spans="1:8" x14ac:dyDescent="0.2">
      <c r="A19" s="21">
        <v>2369</v>
      </c>
      <c r="B19" s="22">
        <v>51</v>
      </c>
      <c r="C19" s="111" t="s">
        <v>8</v>
      </c>
      <c r="D19" s="9">
        <v>100</v>
      </c>
      <c r="E19" s="9">
        <v>350</v>
      </c>
      <c r="F19" s="95">
        <f>SUM(F105)</f>
        <v>100</v>
      </c>
      <c r="G19" s="10">
        <f t="shared" si="0"/>
        <v>100</v>
      </c>
    </row>
    <row r="20" spans="1:8" ht="28.5" x14ac:dyDescent="0.2">
      <c r="A20" s="21">
        <v>2399</v>
      </c>
      <c r="B20" s="22">
        <v>63</v>
      </c>
      <c r="C20" s="97" t="s">
        <v>228</v>
      </c>
      <c r="D20" s="9">
        <v>500</v>
      </c>
      <c r="E20" s="9">
        <v>500</v>
      </c>
      <c r="F20" s="95">
        <f>SUM(F111)</f>
        <v>500</v>
      </c>
      <c r="G20" s="10">
        <f t="shared" si="0"/>
        <v>100</v>
      </c>
    </row>
    <row r="21" spans="1:8" x14ac:dyDescent="0.2">
      <c r="A21" s="21">
        <v>3719</v>
      </c>
      <c r="B21" s="22">
        <v>51</v>
      </c>
      <c r="C21" s="111" t="s">
        <v>8</v>
      </c>
      <c r="D21" s="9">
        <v>50</v>
      </c>
      <c r="E21" s="9">
        <v>50</v>
      </c>
      <c r="F21" s="95">
        <v>50</v>
      </c>
      <c r="G21" s="10">
        <f t="shared" si="0"/>
        <v>100</v>
      </c>
    </row>
    <row r="22" spans="1:8" x14ac:dyDescent="0.2">
      <c r="A22" s="21">
        <v>3725</v>
      </c>
      <c r="B22" s="22">
        <v>51</v>
      </c>
      <c r="C22" s="8" t="s">
        <v>8</v>
      </c>
      <c r="D22" s="9">
        <v>700</v>
      </c>
      <c r="E22" s="9">
        <v>700</v>
      </c>
      <c r="F22" s="95">
        <v>700</v>
      </c>
      <c r="G22" s="10">
        <f t="shared" si="0"/>
        <v>100</v>
      </c>
    </row>
    <row r="23" spans="1:8" x14ac:dyDescent="0.2">
      <c r="A23" s="21">
        <v>3729</v>
      </c>
      <c r="B23" s="22">
        <v>51</v>
      </c>
      <c r="C23" s="8" t="s">
        <v>8</v>
      </c>
      <c r="D23" s="9">
        <v>500</v>
      </c>
      <c r="E23" s="9">
        <v>500</v>
      </c>
      <c r="F23" s="95">
        <f>SUM(F150)</f>
        <v>300</v>
      </c>
      <c r="G23" s="10">
        <f t="shared" si="0"/>
        <v>60</v>
      </c>
    </row>
    <row r="24" spans="1:8" x14ac:dyDescent="0.2">
      <c r="A24" s="21">
        <v>3741</v>
      </c>
      <c r="B24" s="22">
        <v>51</v>
      </c>
      <c r="C24" s="8" t="s">
        <v>12</v>
      </c>
      <c r="D24" s="9">
        <v>250</v>
      </c>
      <c r="E24" s="9">
        <v>250</v>
      </c>
      <c r="F24" s="95">
        <v>250</v>
      </c>
      <c r="G24" s="10">
        <f t="shared" si="0"/>
        <v>100</v>
      </c>
    </row>
    <row r="25" spans="1:8" x14ac:dyDescent="0.2">
      <c r="A25" s="21">
        <v>3742</v>
      </c>
      <c r="B25" s="22">
        <v>51</v>
      </c>
      <c r="C25" s="8" t="s">
        <v>8</v>
      </c>
      <c r="D25" s="9">
        <v>3050</v>
      </c>
      <c r="E25" s="9">
        <v>3050</v>
      </c>
      <c r="F25" s="95">
        <v>3050</v>
      </c>
      <c r="G25" s="10">
        <f t="shared" si="0"/>
        <v>100</v>
      </c>
    </row>
    <row r="26" spans="1:8" ht="15" thickBot="1" x14ac:dyDescent="0.25">
      <c r="A26" s="23">
        <v>3769</v>
      </c>
      <c r="B26" s="24">
        <v>51</v>
      </c>
      <c r="C26" s="8" t="s">
        <v>8</v>
      </c>
      <c r="D26" s="11">
        <v>300</v>
      </c>
      <c r="E26" s="11">
        <v>300</v>
      </c>
      <c r="F26" s="117">
        <v>300</v>
      </c>
      <c r="G26" s="12">
        <f t="shared" si="0"/>
        <v>100</v>
      </c>
    </row>
    <row r="27" spans="1:8" s="16" customFormat="1" ht="16.5" thickTop="1" thickBot="1" x14ac:dyDescent="0.3">
      <c r="A27" s="308" t="s">
        <v>9</v>
      </c>
      <c r="B27" s="309"/>
      <c r="C27" s="310"/>
      <c r="D27" s="52">
        <f t="shared" ref="D27:E27" si="1">SUM(D9:D26)</f>
        <v>20057</v>
      </c>
      <c r="E27" s="52">
        <f t="shared" si="1"/>
        <v>21607</v>
      </c>
      <c r="F27" s="52">
        <f>SUM(F9:F26)</f>
        <v>19857</v>
      </c>
      <c r="G27" s="53">
        <f t="shared" si="0"/>
        <v>99.002841900583334</v>
      </c>
    </row>
    <row r="28" spans="1:8" ht="15" thickTop="1" x14ac:dyDescent="0.2">
      <c r="A28" s="202"/>
      <c r="B28" s="202"/>
      <c r="C28" s="202"/>
      <c r="D28" s="202"/>
      <c r="E28" s="202"/>
      <c r="F28" s="202"/>
      <c r="G28" s="202"/>
    </row>
    <row r="30" spans="1:8" ht="15" x14ac:dyDescent="0.25">
      <c r="A30" s="27" t="s">
        <v>14</v>
      </c>
    </row>
    <row r="31" spans="1:8" ht="17.25" customHeight="1" thickBot="1" x14ac:dyDescent="0.3">
      <c r="A31" s="39" t="s">
        <v>229</v>
      </c>
      <c r="B31" s="40"/>
      <c r="C31" s="41"/>
      <c r="D31" s="42"/>
      <c r="E31" s="42"/>
      <c r="F31" s="311">
        <f>SUM(F32)</f>
        <v>50</v>
      </c>
      <c r="G31" s="311"/>
      <c r="H31" s="54">
        <f>SUM(F32)</f>
        <v>50</v>
      </c>
    </row>
    <row r="32" spans="1:8" ht="15.75" thickTop="1" x14ac:dyDescent="0.25">
      <c r="A32" s="26" t="s">
        <v>22</v>
      </c>
      <c r="F32" s="305">
        <v>50</v>
      </c>
      <c r="G32" s="306"/>
    </row>
    <row r="33" spans="1:8" x14ac:dyDescent="0.2">
      <c r="A33" s="303" t="s">
        <v>586</v>
      </c>
      <c r="B33" s="304"/>
      <c r="C33" s="304"/>
      <c r="D33" s="304"/>
      <c r="E33" s="304"/>
      <c r="F33" s="304"/>
      <c r="G33" s="304"/>
    </row>
    <row r="34" spans="1:8" ht="14.25" customHeight="1" x14ac:dyDescent="0.2">
      <c r="A34" s="304"/>
      <c r="B34" s="304"/>
      <c r="C34" s="304"/>
      <c r="D34" s="304"/>
      <c r="E34" s="304"/>
      <c r="F34" s="304"/>
      <c r="G34" s="304"/>
    </row>
    <row r="35" spans="1:8" ht="14.25" customHeight="1" x14ac:dyDescent="0.2">
      <c r="A35" s="304"/>
      <c r="B35" s="304"/>
      <c r="C35" s="304"/>
      <c r="D35" s="304"/>
      <c r="E35" s="304"/>
      <c r="F35" s="304"/>
      <c r="G35" s="304"/>
    </row>
    <row r="36" spans="1:8" ht="14.25" customHeight="1" x14ac:dyDescent="0.2">
      <c r="A36" s="304"/>
      <c r="B36" s="304"/>
      <c r="C36" s="304"/>
      <c r="D36" s="304"/>
      <c r="E36" s="304"/>
      <c r="F36" s="304"/>
      <c r="G36" s="304"/>
    </row>
    <row r="37" spans="1:8" ht="14.25" customHeight="1" x14ac:dyDescent="0.25">
      <c r="A37" s="81"/>
      <c r="B37" s="81"/>
      <c r="C37" s="81"/>
      <c r="D37" s="81"/>
      <c r="E37" s="81"/>
      <c r="F37" s="81"/>
      <c r="G37" s="81"/>
    </row>
    <row r="38" spans="1:8" ht="14.25" customHeight="1" x14ac:dyDescent="0.25">
      <c r="A38" s="81"/>
      <c r="B38" s="81"/>
      <c r="C38" s="81"/>
      <c r="D38" s="81"/>
      <c r="E38" s="81"/>
      <c r="F38" s="81"/>
      <c r="G38" s="81"/>
    </row>
    <row r="39" spans="1:8" ht="17.25" customHeight="1" thickBot="1" x14ac:dyDescent="0.3">
      <c r="A39" s="39" t="s">
        <v>230</v>
      </c>
      <c r="B39" s="40"/>
      <c r="C39" s="41"/>
      <c r="D39" s="42"/>
      <c r="E39" s="42"/>
      <c r="F39" s="311">
        <v>2</v>
      </c>
      <c r="G39" s="311"/>
      <c r="H39" s="54">
        <f>SUM(F40)</f>
        <v>2</v>
      </c>
    </row>
    <row r="40" spans="1:8" ht="14.25" customHeight="1" thickTop="1" x14ac:dyDescent="0.25">
      <c r="A40" s="338" t="s">
        <v>231</v>
      </c>
      <c r="B40" s="339"/>
      <c r="C40" s="339"/>
      <c r="D40" s="81"/>
      <c r="E40" s="81"/>
      <c r="F40" s="305">
        <v>2</v>
      </c>
      <c r="G40" s="306"/>
    </row>
    <row r="41" spans="1:8" ht="14.25" customHeight="1" x14ac:dyDescent="0.2">
      <c r="A41" s="332" t="s">
        <v>232</v>
      </c>
      <c r="B41" s="304"/>
      <c r="C41" s="304"/>
      <c r="D41" s="304"/>
      <c r="E41" s="304"/>
      <c r="F41" s="304"/>
      <c r="G41" s="304"/>
    </row>
    <row r="42" spans="1:8" ht="14.25" customHeight="1" x14ac:dyDescent="0.2">
      <c r="A42" s="304"/>
      <c r="B42" s="304"/>
      <c r="C42" s="304"/>
      <c r="D42" s="304"/>
      <c r="E42" s="304"/>
      <c r="F42" s="304"/>
      <c r="G42" s="304"/>
    </row>
    <row r="43" spans="1:8" ht="12.75" customHeight="1" x14ac:dyDescent="0.25">
      <c r="A43" s="112"/>
      <c r="B43" s="81"/>
      <c r="C43" s="81"/>
      <c r="D43" s="81"/>
      <c r="E43" s="81"/>
      <c r="F43" s="81"/>
      <c r="G43" s="81"/>
    </row>
    <row r="44" spans="1:8" ht="14.25" customHeight="1" x14ac:dyDescent="0.25">
      <c r="A44" s="112"/>
      <c r="B44" s="81"/>
      <c r="C44" s="81"/>
      <c r="D44" s="81"/>
      <c r="E44" s="81"/>
      <c r="F44" s="81"/>
      <c r="G44" s="81"/>
    </row>
    <row r="45" spans="1:8" ht="17.25" customHeight="1" thickBot="1" x14ac:dyDescent="0.3">
      <c r="A45" s="39" t="s">
        <v>233</v>
      </c>
      <c r="B45" s="40"/>
      <c r="C45" s="41"/>
      <c r="D45" s="42"/>
      <c r="E45" s="42"/>
      <c r="F45" s="311">
        <f>SUM(F46,F55)</f>
        <v>105</v>
      </c>
      <c r="G45" s="311"/>
      <c r="H45" s="54">
        <f>SUM(F46,F55)</f>
        <v>105</v>
      </c>
    </row>
    <row r="46" spans="1:8" ht="14.25" customHeight="1" thickTop="1" x14ac:dyDescent="0.25">
      <c r="A46" s="112" t="s">
        <v>79</v>
      </c>
      <c r="B46" s="81"/>
      <c r="C46" s="81"/>
      <c r="D46" s="81"/>
      <c r="E46" s="81"/>
      <c r="F46" s="305">
        <v>60</v>
      </c>
      <c r="G46" s="306"/>
    </row>
    <row r="47" spans="1:8" ht="14.25" customHeight="1" x14ac:dyDescent="0.2">
      <c r="A47" s="332" t="s">
        <v>367</v>
      </c>
      <c r="B47" s="304"/>
      <c r="C47" s="304"/>
      <c r="D47" s="304"/>
      <c r="E47" s="304"/>
      <c r="F47" s="304"/>
      <c r="G47" s="304"/>
    </row>
    <row r="48" spans="1:8" ht="14.25" customHeight="1" x14ac:dyDescent="0.2">
      <c r="A48" s="304"/>
      <c r="B48" s="304"/>
      <c r="C48" s="304"/>
      <c r="D48" s="304"/>
      <c r="E48" s="304"/>
      <c r="F48" s="304"/>
      <c r="G48" s="304"/>
    </row>
    <row r="49" spans="1:8" ht="14.25" customHeight="1" x14ac:dyDescent="0.2">
      <c r="A49" s="304"/>
      <c r="B49" s="304"/>
      <c r="C49" s="304"/>
      <c r="D49" s="304"/>
      <c r="E49" s="304"/>
      <c r="F49" s="304"/>
      <c r="G49" s="304"/>
    </row>
    <row r="50" spans="1:8" ht="14.25" customHeight="1" x14ac:dyDescent="0.2">
      <c r="A50" s="304"/>
      <c r="B50" s="304"/>
      <c r="C50" s="304"/>
      <c r="D50" s="304"/>
      <c r="E50" s="304"/>
      <c r="F50" s="304"/>
      <c r="G50" s="304"/>
    </row>
    <row r="51" spans="1:8" ht="14.25" customHeight="1" x14ac:dyDescent="0.2">
      <c r="A51" s="304"/>
      <c r="B51" s="304"/>
      <c r="C51" s="304"/>
      <c r="D51" s="304"/>
      <c r="E51" s="304"/>
      <c r="F51" s="304"/>
      <c r="G51" s="304"/>
    </row>
    <row r="52" spans="1:8" ht="14.25" customHeight="1" x14ac:dyDescent="0.2">
      <c r="A52" s="304"/>
      <c r="B52" s="304"/>
      <c r="C52" s="304"/>
      <c r="D52" s="304"/>
      <c r="E52" s="304"/>
      <c r="F52" s="304"/>
      <c r="G52" s="304"/>
    </row>
    <row r="53" spans="1:8" ht="14.25" customHeight="1" x14ac:dyDescent="0.2">
      <c r="A53" s="304"/>
      <c r="B53" s="304"/>
      <c r="C53" s="304"/>
      <c r="D53" s="304"/>
      <c r="E53" s="304"/>
      <c r="F53" s="304"/>
      <c r="G53" s="304"/>
    </row>
    <row r="54" spans="1:8" ht="14.25" customHeight="1" x14ac:dyDescent="0.25">
      <c r="A54" s="112"/>
      <c r="B54" s="81"/>
      <c r="C54" s="81"/>
      <c r="D54" s="81"/>
      <c r="E54" s="81"/>
      <c r="F54" s="81"/>
      <c r="G54" s="81"/>
    </row>
    <row r="55" spans="1:8" ht="14.25" customHeight="1" x14ac:dyDescent="0.25">
      <c r="A55" s="112" t="s">
        <v>22</v>
      </c>
      <c r="B55" s="81"/>
      <c r="C55" s="81"/>
      <c r="D55" s="81"/>
      <c r="E55" s="81"/>
      <c r="F55" s="305">
        <v>45</v>
      </c>
      <c r="G55" s="306"/>
    </row>
    <row r="56" spans="1:8" ht="14.25" customHeight="1" x14ac:dyDescent="0.2">
      <c r="A56" s="332" t="s">
        <v>234</v>
      </c>
      <c r="B56" s="304"/>
      <c r="C56" s="304"/>
      <c r="D56" s="304"/>
      <c r="E56" s="304"/>
      <c r="F56" s="304"/>
      <c r="G56" s="304"/>
    </row>
    <row r="57" spans="1:8" ht="14.25" customHeight="1" x14ac:dyDescent="0.2">
      <c r="A57" s="304"/>
      <c r="B57" s="304"/>
      <c r="C57" s="304"/>
      <c r="D57" s="304"/>
      <c r="E57" s="304"/>
      <c r="F57" s="304"/>
      <c r="G57" s="304"/>
    </row>
    <row r="58" spans="1:8" ht="14.25" customHeight="1" x14ac:dyDescent="0.25">
      <c r="A58" s="112"/>
      <c r="B58" s="81"/>
      <c r="C58" s="81"/>
      <c r="D58" s="81"/>
      <c r="E58" s="81"/>
      <c r="F58" s="81"/>
      <c r="G58" s="81"/>
    </row>
    <row r="59" spans="1:8" ht="14.25" customHeight="1" x14ac:dyDescent="0.25">
      <c r="A59" s="356" t="s">
        <v>225</v>
      </c>
      <c r="B59" s="307"/>
      <c r="C59" s="307"/>
      <c r="D59" s="81"/>
      <c r="E59" s="81"/>
      <c r="F59" s="81"/>
      <c r="G59" s="81"/>
    </row>
    <row r="60" spans="1:8" ht="15.75" thickBot="1" x14ac:dyDescent="0.3">
      <c r="A60" s="39" t="s">
        <v>235</v>
      </c>
      <c r="B60" s="40"/>
      <c r="C60" s="41"/>
      <c r="D60" s="42"/>
      <c r="E60" s="42"/>
      <c r="F60" s="311">
        <f>SUM(F61)</f>
        <v>9000</v>
      </c>
      <c r="G60" s="311"/>
      <c r="H60" s="54">
        <f>SUM(F61:G62)</f>
        <v>9000</v>
      </c>
    </row>
    <row r="61" spans="1:8" ht="14.25" customHeight="1" thickTop="1" x14ac:dyDescent="0.25">
      <c r="A61" s="26" t="s">
        <v>181</v>
      </c>
      <c r="B61" s="81"/>
      <c r="C61" s="81"/>
      <c r="D61" s="81"/>
      <c r="E61" s="81"/>
      <c r="F61" s="305">
        <v>9000</v>
      </c>
      <c r="G61" s="306"/>
    </row>
    <row r="62" spans="1:8" ht="14.25" customHeight="1" x14ac:dyDescent="0.2">
      <c r="A62" s="357" t="s">
        <v>368</v>
      </c>
      <c r="B62" s="352"/>
      <c r="C62" s="352"/>
      <c r="D62" s="352"/>
      <c r="E62" s="352"/>
      <c r="F62" s="352"/>
      <c r="G62" s="352"/>
    </row>
    <row r="63" spans="1:8" ht="14.25" customHeight="1" x14ac:dyDescent="0.2">
      <c r="A63" s="352"/>
      <c r="B63" s="352"/>
      <c r="C63" s="352"/>
      <c r="D63" s="352"/>
      <c r="E63" s="352"/>
      <c r="F63" s="352"/>
      <c r="G63" s="352"/>
    </row>
    <row r="64" spans="1:8" ht="14.25" customHeight="1" x14ac:dyDescent="0.2">
      <c r="A64" s="352"/>
      <c r="B64" s="352"/>
      <c r="C64" s="352"/>
      <c r="D64" s="352"/>
      <c r="E64" s="352"/>
      <c r="F64" s="352"/>
      <c r="G64" s="352"/>
    </row>
    <row r="65" spans="1:8" ht="14.25" customHeight="1" x14ac:dyDescent="0.2">
      <c r="A65" s="352"/>
      <c r="B65" s="352"/>
      <c r="C65" s="352"/>
      <c r="D65" s="352"/>
      <c r="E65" s="352"/>
      <c r="F65" s="352"/>
      <c r="G65" s="352"/>
    </row>
    <row r="66" spans="1:8" ht="14.25" customHeight="1" x14ac:dyDescent="0.2">
      <c r="A66" s="352"/>
      <c r="B66" s="352"/>
      <c r="C66" s="352"/>
      <c r="D66" s="352"/>
      <c r="E66" s="352"/>
      <c r="F66" s="352"/>
      <c r="G66" s="352"/>
    </row>
    <row r="67" spans="1:8" ht="14.25" customHeight="1" x14ac:dyDescent="0.2">
      <c r="A67" s="352"/>
      <c r="B67" s="352"/>
      <c r="C67" s="352"/>
      <c r="D67" s="352"/>
      <c r="E67" s="352"/>
      <c r="F67" s="352"/>
      <c r="G67" s="352"/>
    </row>
    <row r="68" spans="1:8" ht="14.25" customHeight="1" x14ac:dyDescent="0.25">
      <c r="A68" s="70"/>
      <c r="B68" s="70"/>
      <c r="C68" s="70"/>
      <c r="D68" s="70"/>
      <c r="E68" s="70"/>
      <c r="F68" s="70"/>
      <c r="G68" s="70"/>
    </row>
    <row r="69" spans="1:8" ht="14.25" customHeight="1" x14ac:dyDescent="0.25">
      <c r="A69" s="70"/>
      <c r="B69" s="70"/>
      <c r="C69" s="70"/>
      <c r="D69" s="70"/>
      <c r="E69" s="70"/>
      <c r="F69" s="70"/>
      <c r="G69" s="70"/>
    </row>
    <row r="70" spans="1:8" ht="17.25" customHeight="1" thickBot="1" x14ac:dyDescent="0.3">
      <c r="A70" s="39" t="s">
        <v>236</v>
      </c>
      <c r="B70" s="40"/>
      <c r="C70" s="41"/>
      <c r="D70" s="42"/>
      <c r="E70" s="42"/>
      <c r="F70" s="311">
        <v>50</v>
      </c>
      <c r="G70" s="311"/>
      <c r="H70" s="54">
        <f>SUM(F71,F175)</f>
        <v>50</v>
      </c>
    </row>
    <row r="71" spans="1:8" ht="14.25" customHeight="1" thickTop="1" x14ac:dyDescent="0.25">
      <c r="A71" s="26" t="s">
        <v>112</v>
      </c>
      <c r="B71" s="70"/>
      <c r="C71" s="70"/>
      <c r="D71" s="70"/>
      <c r="E71" s="70"/>
      <c r="F71" s="305">
        <v>50</v>
      </c>
      <c r="G71" s="306"/>
    </row>
    <row r="72" spans="1:8" ht="14.25" customHeight="1" x14ac:dyDescent="0.2">
      <c r="A72" s="303" t="s">
        <v>237</v>
      </c>
      <c r="B72" s="304"/>
      <c r="C72" s="304"/>
      <c r="D72" s="304"/>
      <c r="E72" s="304"/>
      <c r="F72" s="304"/>
      <c r="G72" s="304"/>
    </row>
    <row r="73" spans="1:8" ht="14.25" customHeight="1" x14ac:dyDescent="0.2">
      <c r="A73" s="304"/>
      <c r="B73" s="304"/>
      <c r="C73" s="304"/>
      <c r="D73" s="304"/>
      <c r="E73" s="304"/>
      <c r="F73" s="304"/>
      <c r="G73" s="304"/>
    </row>
    <row r="74" spans="1:8" ht="14.25" customHeight="1" x14ac:dyDescent="0.25">
      <c r="A74" s="26"/>
      <c r="B74" s="70"/>
      <c r="C74" s="70"/>
      <c r="D74" s="70"/>
      <c r="E74" s="70"/>
      <c r="F74" s="70"/>
      <c r="G74" s="70"/>
    </row>
    <row r="75" spans="1:8" ht="14.25" customHeight="1" x14ac:dyDescent="0.25">
      <c r="A75" s="358" t="s">
        <v>226</v>
      </c>
      <c r="B75" s="359"/>
      <c r="C75" s="359"/>
      <c r="D75" s="359"/>
      <c r="E75" s="359"/>
      <c r="F75" s="70"/>
      <c r="G75" s="70"/>
    </row>
    <row r="76" spans="1:8" ht="15.75" thickBot="1" x14ac:dyDescent="0.3">
      <c r="A76" s="39" t="s">
        <v>238</v>
      </c>
      <c r="B76" s="40"/>
      <c r="C76" s="41"/>
      <c r="D76" s="42"/>
      <c r="E76" s="42"/>
      <c r="F76" s="311">
        <v>400</v>
      </c>
      <c r="G76" s="311"/>
      <c r="H76" s="54">
        <f>SUM(F77)</f>
        <v>400</v>
      </c>
    </row>
    <row r="77" spans="1:8" ht="15.75" customHeight="1" thickTop="1" x14ac:dyDescent="0.25">
      <c r="A77" s="26" t="s">
        <v>239</v>
      </c>
      <c r="B77" s="70"/>
      <c r="C77" s="70"/>
      <c r="D77" s="70"/>
      <c r="E77" s="70"/>
      <c r="F77" s="305">
        <v>400</v>
      </c>
      <c r="G77" s="306"/>
    </row>
    <row r="78" spans="1:8" x14ac:dyDescent="0.2">
      <c r="A78" s="303" t="s">
        <v>587</v>
      </c>
      <c r="B78" s="304"/>
      <c r="C78" s="304"/>
      <c r="D78" s="304"/>
      <c r="E78" s="304"/>
      <c r="F78" s="304"/>
      <c r="G78" s="304"/>
    </row>
    <row r="79" spans="1:8" x14ac:dyDescent="0.2">
      <c r="A79" s="304"/>
      <c r="B79" s="304"/>
      <c r="C79" s="304"/>
      <c r="D79" s="304"/>
      <c r="E79" s="304"/>
      <c r="F79" s="304"/>
      <c r="G79" s="304"/>
    </row>
    <row r="80" spans="1:8" x14ac:dyDescent="0.2">
      <c r="A80" s="304"/>
      <c r="B80" s="304"/>
      <c r="C80" s="304"/>
      <c r="D80" s="304"/>
      <c r="E80" s="304"/>
      <c r="F80" s="304"/>
      <c r="G80" s="304"/>
    </row>
    <row r="81" spans="1:8" x14ac:dyDescent="0.2">
      <c r="A81" s="304"/>
      <c r="B81" s="304"/>
      <c r="C81" s="304"/>
      <c r="D81" s="304"/>
      <c r="E81" s="304"/>
      <c r="F81" s="304"/>
      <c r="G81" s="304"/>
    </row>
    <row r="82" spans="1:8" x14ac:dyDescent="0.2">
      <c r="A82" s="304"/>
      <c r="B82" s="304"/>
      <c r="C82" s="304"/>
      <c r="D82" s="304"/>
      <c r="E82" s="304"/>
      <c r="F82" s="304"/>
      <c r="G82" s="304"/>
    </row>
    <row r="83" spans="1:8" x14ac:dyDescent="0.2">
      <c r="A83" s="304"/>
      <c r="B83" s="304"/>
      <c r="C83" s="304"/>
      <c r="D83" s="304"/>
      <c r="E83" s="304"/>
      <c r="F83" s="304"/>
      <c r="G83" s="304"/>
    </row>
    <row r="84" spans="1:8" x14ac:dyDescent="0.2">
      <c r="A84" s="304"/>
      <c r="B84" s="304"/>
      <c r="C84" s="304"/>
      <c r="D84" s="304"/>
      <c r="E84" s="304"/>
      <c r="F84" s="304"/>
      <c r="G84" s="304"/>
    </row>
    <row r="85" spans="1:8" ht="15" x14ac:dyDescent="0.25">
      <c r="A85" s="69"/>
      <c r="B85" s="70"/>
      <c r="C85" s="70"/>
      <c r="D85" s="70"/>
      <c r="E85" s="70"/>
      <c r="F85" s="70"/>
      <c r="G85" s="70"/>
    </row>
    <row r="86" spans="1:8" ht="15" x14ac:dyDescent="0.25">
      <c r="A86" s="115" t="s">
        <v>227</v>
      </c>
      <c r="B86" s="113"/>
      <c r="C86" s="113"/>
      <c r="D86" s="113"/>
      <c r="E86" s="70"/>
      <c r="F86" s="70"/>
      <c r="G86" s="70"/>
    </row>
    <row r="87" spans="1:8" ht="31.5" customHeight="1" thickBot="1" x14ac:dyDescent="0.3">
      <c r="A87" s="319" t="s">
        <v>240</v>
      </c>
      <c r="B87" s="320"/>
      <c r="C87" s="320"/>
      <c r="D87" s="320"/>
      <c r="E87" s="320"/>
      <c r="F87" s="311">
        <v>5000</v>
      </c>
      <c r="G87" s="311"/>
      <c r="H87" s="54">
        <f>SUM(F88)</f>
        <v>5000</v>
      </c>
    </row>
    <row r="88" spans="1:8" ht="15.75" thickTop="1" x14ac:dyDescent="0.25">
      <c r="A88" s="26" t="s">
        <v>74</v>
      </c>
      <c r="B88" s="70"/>
      <c r="C88" s="70"/>
      <c r="D88" s="70"/>
      <c r="E88" s="70"/>
      <c r="F88" s="305">
        <v>5000</v>
      </c>
      <c r="G88" s="306"/>
    </row>
    <row r="89" spans="1:8" x14ac:dyDescent="0.2">
      <c r="A89" s="303" t="s">
        <v>588</v>
      </c>
      <c r="B89" s="304"/>
      <c r="C89" s="304"/>
      <c r="D89" s="304"/>
      <c r="E89" s="304"/>
      <c r="F89" s="304"/>
      <c r="G89" s="304"/>
    </row>
    <row r="90" spans="1:8" x14ac:dyDescent="0.2">
      <c r="A90" s="304"/>
      <c r="B90" s="304"/>
      <c r="C90" s="304"/>
      <c r="D90" s="304"/>
      <c r="E90" s="304"/>
      <c r="F90" s="304"/>
      <c r="G90" s="304"/>
    </row>
    <row r="91" spans="1:8" x14ac:dyDescent="0.2">
      <c r="A91" s="304"/>
      <c r="B91" s="304"/>
      <c r="C91" s="304"/>
      <c r="D91" s="304"/>
      <c r="E91" s="304"/>
      <c r="F91" s="304"/>
      <c r="G91" s="304"/>
    </row>
    <row r="92" spans="1:8" x14ac:dyDescent="0.2">
      <c r="A92" s="304"/>
      <c r="B92" s="304"/>
      <c r="C92" s="304"/>
      <c r="D92" s="304"/>
      <c r="E92" s="304"/>
      <c r="F92" s="304"/>
      <c r="G92" s="304"/>
    </row>
    <row r="93" spans="1:8" x14ac:dyDescent="0.2">
      <c r="A93" s="304"/>
      <c r="B93" s="304"/>
      <c r="C93" s="304"/>
      <c r="D93" s="304"/>
      <c r="E93" s="304"/>
      <c r="F93" s="304"/>
      <c r="G93" s="304"/>
    </row>
    <row r="94" spans="1:8" x14ac:dyDescent="0.2">
      <c r="A94" s="304"/>
      <c r="B94" s="304"/>
      <c r="C94" s="304"/>
      <c r="D94" s="304"/>
      <c r="E94" s="304"/>
      <c r="F94" s="304"/>
      <c r="G94" s="304"/>
    </row>
    <row r="95" spans="1:8" x14ac:dyDescent="0.2">
      <c r="A95" s="304"/>
      <c r="B95" s="304"/>
      <c r="C95" s="304"/>
      <c r="D95" s="304"/>
      <c r="E95" s="304"/>
      <c r="F95" s="304"/>
      <c r="G95" s="304"/>
    </row>
    <row r="96" spans="1:8" x14ac:dyDescent="0.2">
      <c r="A96" s="303" t="s">
        <v>241</v>
      </c>
      <c r="B96" s="304"/>
      <c r="C96" s="304"/>
      <c r="D96" s="304"/>
      <c r="E96" s="304"/>
      <c r="F96" s="304"/>
      <c r="G96" s="304"/>
    </row>
    <row r="97" spans="1:8" x14ac:dyDescent="0.2">
      <c r="A97" s="304"/>
      <c r="B97" s="304"/>
      <c r="C97" s="304"/>
      <c r="D97" s="304"/>
      <c r="E97" s="304"/>
      <c r="F97" s="304"/>
      <c r="G97" s="304"/>
    </row>
    <row r="98" spans="1:8" x14ac:dyDescent="0.2">
      <c r="A98" s="304"/>
      <c r="B98" s="304"/>
      <c r="C98" s="304"/>
      <c r="D98" s="304"/>
      <c r="E98" s="304"/>
      <c r="F98" s="304"/>
      <c r="G98" s="304"/>
    </row>
    <row r="99" spans="1:8" x14ac:dyDescent="0.2">
      <c r="A99" s="304"/>
      <c r="B99" s="304"/>
      <c r="C99" s="304"/>
      <c r="D99" s="304"/>
      <c r="E99" s="304"/>
      <c r="F99" s="304"/>
      <c r="G99" s="304"/>
    </row>
    <row r="100" spans="1:8" x14ac:dyDescent="0.2">
      <c r="A100" s="304"/>
      <c r="B100" s="304"/>
      <c r="C100" s="304"/>
      <c r="D100" s="304"/>
      <c r="E100" s="304"/>
      <c r="F100" s="304"/>
      <c r="G100" s="304"/>
    </row>
    <row r="101" spans="1:8" x14ac:dyDescent="0.2">
      <c r="A101" s="304"/>
      <c r="B101" s="304"/>
      <c r="C101" s="304"/>
      <c r="D101" s="304"/>
      <c r="E101" s="304"/>
      <c r="F101" s="304"/>
      <c r="G101" s="304"/>
    </row>
    <row r="102" spans="1:8" x14ac:dyDescent="0.2">
      <c r="A102" s="304"/>
      <c r="B102" s="304"/>
      <c r="C102" s="304"/>
      <c r="D102" s="304"/>
      <c r="E102" s="304"/>
      <c r="F102" s="304"/>
      <c r="G102" s="304"/>
    </row>
    <row r="103" spans="1:8" x14ac:dyDescent="0.2">
      <c r="A103" s="304"/>
      <c r="B103" s="304"/>
      <c r="C103" s="304"/>
      <c r="D103" s="304"/>
      <c r="E103" s="304"/>
      <c r="F103" s="304"/>
      <c r="G103" s="304"/>
    </row>
    <row r="104" spans="1:8" ht="15" x14ac:dyDescent="0.25">
      <c r="A104" s="26"/>
      <c r="B104" s="70"/>
      <c r="C104" s="70"/>
      <c r="D104" s="70"/>
      <c r="E104" s="70"/>
      <c r="F104" s="70"/>
      <c r="G104" s="70"/>
    </row>
    <row r="105" spans="1:8" ht="17.25" customHeight="1" thickBot="1" x14ac:dyDescent="0.3">
      <c r="A105" s="39" t="s">
        <v>242</v>
      </c>
      <c r="B105" s="40"/>
      <c r="C105" s="41"/>
      <c r="D105" s="42"/>
      <c r="E105" s="42"/>
      <c r="F105" s="311">
        <v>100</v>
      </c>
      <c r="G105" s="311"/>
      <c r="H105" s="54">
        <f>SUM(F106,F207)</f>
        <v>100</v>
      </c>
    </row>
    <row r="106" spans="1:8" ht="15.75" thickTop="1" x14ac:dyDescent="0.25">
      <c r="A106" s="26" t="s">
        <v>20</v>
      </c>
      <c r="B106" s="70"/>
      <c r="C106" s="70"/>
      <c r="D106" s="70"/>
      <c r="E106" s="70"/>
      <c r="F106" s="305">
        <v>100</v>
      </c>
      <c r="G106" s="306"/>
    </row>
    <row r="107" spans="1:8" x14ac:dyDescent="0.2">
      <c r="A107" s="303" t="s">
        <v>243</v>
      </c>
      <c r="B107" s="304"/>
      <c r="C107" s="304"/>
      <c r="D107" s="304"/>
      <c r="E107" s="304"/>
      <c r="F107" s="304"/>
      <c r="G107" s="304"/>
    </row>
    <row r="108" spans="1:8" x14ac:dyDescent="0.2">
      <c r="A108" s="304"/>
      <c r="B108" s="304"/>
      <c r="C108" s="304"/>
      <c r="D108" s="304"/>
      <c r="E108" s="304"/>
      <c r="F108" s="304"/>
      <c r="G108" s="304"/>
    </row>
    <row r="109" spans="1:8" x14ac:dyDescent="0.2">
      <c r="A109" s="304"/>
      <c r="B109" s="304"/>
      <c r="C109" s="304"/>
      <c r="D109" s="304"/>
      <c r="E109" s="304"/>
      <c r="F109" s="304"/>
      <c r="G109" s="304"/>
    </row>
    <row r="110" spans="1:8" ht="15" x14ac:dyDescent="0.25">
      <c r="A110" s="26"/>
      <c r="B110" s="70"/>
      <c r="C110" s="70"/>
      <c r="D110" s="70"/>
      <c r="E110" s="70"/>
      <c r="F110" s="70"/>
      <c r="G110" s="70"/>
    </row>
    <row r="111" spans="1:8" ht="31.5" customHeight="1" thickBot="1" x14ac:dyDescent="0.3">
      <c r="A111" s="319" t="s">
        <v>244</v>
      </c>
      <c r="B111" s="320"/>
      <c r="C111" s="320"/>
      <c r="D111" s="320"/>
      <c r="E111" s="320"/>
      <c r="F111" s="311">
        <v>500</v>
      </c>
      <c r="G111" s="311"/>
      <c r="H111" s="54">
        <f>SUM(F112)</f>
        <v>500</v>
      </c>
    </row>
    <row r="112" spans="1:8" ht="15.75" thickTop="1" x14ac:dyDescent="0.25">
      <c r="A112" s="26" t="s">
        <v>245</v>
      </c>
      <c r="B112" s="70"/>
      <c r="C112" s="70"/>
      <c r="D112" s="70"/>
      <c r="E112" s="70"/>
      <c r="F112" s="305">
        <v>500</v>
      </c>
      <c r="G112" s="306"/>
    </row>
    <row r="113" spans="1:8" x14ac:dyDescent="0.2">
      <c r="A113" s="351" t="s">
        <v>246</v>
      </c>
      <c r="B113" s="352"/>
      <c r="C113" s="352"/>
      <c r="D113" s="352"/>
      <c r="E113" s="352"/>
      <c r="F113" s="352"/>
      <c r="G113" s="352"/>
    </row>
    <row r="114" spans="1:8" x14ac:dyDescent="0.2">
      <c r="A114" s="352"/>
      <c r="B114" s="352"/>
      <c r="C114" s="352"/>
      <c r="D114" s="352"/>
      <c r="E114" s="352"/>
      <c r="F114" s="352"/>
      <c r="G114" s="352"/>
    </row>
    <row r="115" spans="1:8" x14ac:dyDescent="0.2">
      <c r="A115" s="352"/>
      <c r="B115" s="352"/>
      <c r="C115" s="352"/>
      <c r="D115" s="352"/>
      <c r="E115" s="352"/>
      <c r="F115" s="352"/>
      <c r="G115" s="352"/>
    </row>
    <row r="116" spans="1:8" x14ac:dyDescent="0.2">
      <c r="A116" s="352"/>
      <c r="B116" s="352"/>
      <c r="C116" s="352"/>
      <c r="D116" s="352"/>
      <c r="E116" s="352"/>
      <c r="F116" s="352"/>
      <c r="G116" s="352"/>
    </row>
    <row r="117" spans="1:8" x14ac:dyDescent="0.2">
      <c r="A117" s="352"/>
      <c r="B117" s="352"/>
      <c r="C117" s="352"/>
      <c r="D117" s="352"/>
      <c r="E117" s="352"/>
      <c r="F117" s="352"/>
      <c r="G117" s="352"/>
    </row>
    <row r="118" spans="1:8" x14ac:dyDescent="0.2">
      <c r="A118" s="352"/>
      <c r="B118" s="352"/>
      <c r="C118" s="352"/>
      <c r="D118" s="352"/>
      <c r="E118" s="352"/>
      <c r="F118" s="352"/>
      <c r="G118" s="352"/>
    </row>
    <row r="119" spans="1:8" x14ac:dyDescent="0.2">
      <c r="A119" s="352"/>
      <c r="B119" s="352"/>
      <c r="C119" s="352"/>
      <c r="D119" s="352"/>
      <c r="E119" s="352"/>
      <c r="F119" s="352"/>
      <c r="G119" s="352"/>
    </row>
    <row r="120" spans="1:8" x14ac:dyDescent="0.2">
      <c r="A120" s="352"/>
      <c r="B120" s="352"/>
      <c r="C120" s="352"/>
      <c r="D120" s="352"/>
      <c r="E120" s="352"/>
      <c r="F120" s="352"/>
      <c r="G120" s="352"/>
    </row>
    <row r="121" spans="1:8" x14ac:dyDescent="0.2">
      <c r="A121" s="352"/>
      <c r="B121" s="352"/>
      <c r="C121" s="352"/>
      <c r="D121" s="352"/>
      <c r="E121" s="352"/>
      <c r="F121" s="352"/>
      <c r="G121" s="352"/>
    </row>
    <row r="122" spans="1:8" x14ac:dyDescent="0.2">
      <c r="A122" s="352"/>
      <c r="B122" s="352"/>
      <c r="C122" s="352"/>
      <c r="D122" s="352"/>
      <c r="E122" s="352"/>
      <c r="F122" s="352"/>
      <c r="G122" s="352"/>
    </row>
    <row r="123" spans="1:8" x14ac:dyDescent="0.2">
      <c r="A123" s="352"/>
      <c r="B123" s="352"/>
      <c r="C123" s="352"/>
      <c r="D123" s="352"/>
      <c r="E123" s="352"/>
      <c r="F123" s="352"/>
      <c r="G123" s="352"/>
    </row>
    <row r="124" spans="1:8" x14ac:dyDescent="0.2">
      <c r="A124" s="352"/>
      <c r="B124" s="352"/>
      <c r="C124" s="352"/>
      <c r="D124" s="352"/>
      <c r="E124" s="352"/>
      <c r="F124" s="352"/>
      <c r="G124" s="352"/>
    </row>
    <row r="125" spans="1:8" ht="15" x14ac:dyDescent="0.25">
      <c r="A125" s="26"/>
      <c r="B125" s="70"/>
      <c r="C125" s="70"/>
      <c r="D125" s="70"/>
      <c r="E125" s="70"/>
      <c r="F125" s="70"/>
      <c r="G125" s="70"/>
    </row>
    <row r="126" spans="1:8" ht="17.25" customHeight="1" thickBot="1" x14ac:dyDescent="0.3">
      <c r="A126" s="39" t="s">
        <v>247</v>
      </c>
      <c r="B126" s="40"/>
      <c r="C126" s="41"/>
      <c r="D126" s="42"/>
      <c r="E126" s="42"/>
      <c r="F126" s="311">
        <v>50</v>
      </c>
      <c r="G126" s="311"/>
      <c r="H126" s="54">
        <f>SUM(F127,F230)</f>
        <v>50</v>
      </c>
    </row>
    <row r="127" spans="1:8" ht="15.75" thickTop="1" x14ac:dyDescent="0.25">
      <c r="A127" s="26" t="s">
        <v>20</v>
      </c>
      <c r="B127" s="70"/>
      <c r="C127" s="70"/>
      <c r="D127" s="70"/>
      <c r="E127" s="70"/>
      <c r="F127" s="305">
        <v>50</v>
      </c>
      <c r="G127" s="306"/>
    </row>
    <row r="128" spans="1:8" x14ac:dyDescent="0.2">
      <c r="A128" s="303" t="s">
        <v>248</v>
      </c>
      <c r="B128" s="304"/>
      <c r="C128" s="304"/>
      <c r="D128" s="304"/>
      <c r="E128" s="304"/>
      <c r="F128" s="304"/>
      <c r="G128" s="304"/>
    </row>
    <row r="129" spans="1:8" x14ac:dyDescent="0.2">
      <c r="A129" s="304"/>
      <c r="B129" s="304"/>
      <c r="C129" s="304"/>
      <c r="D129" s="304"/>
      <c r="E129" s="304"/>
      <c r="F129" s="304"/>
      <c r="G129" s="304"/>
    </row>
    <row r="130" spans="1:8" ht="14.25" customHeight="1" x14ac:dyDescent="0.25">
      <c r="A130" s="26"/>
      <c r="B130" s="70"/>
      <c r="C130" s="70"/>
      <c r="D130" s="70"/>
      <c r="E130" s="70"/>
      <c r="F130" s="70"/>
      <c r="G130" s="70"/>
    </row>
    <row r="131" spans="1:8" ht="17.25" customHeight="1" thickBot="1" x14ac:dyDescent="0.3">
      <c r="A131" s="39" t="s">
        <v>249</v>
      </c>
      <c r="B131" s="40"/>
      <c r="C131" s="41"/>
      <c r="D131" s="42"/>
      <c r="E131" s="42"/>
      <c r="F131" s="311">
        <v>700</v>
      </c>
      <c r="G131" s="311"/>
      <c r="H131" s="54">
        <f>SUM(F132,F236)</f>
        <v>700</v>
      </c>
    </row>
    <row r="132" spans="1:8" ht="15.75" thickTop="1" x14ac:dyDescent="0.25">
      <c r="A132" s="26" t="s">
        <v>22</v>
      </c>
      <c r="B132" s="70"/>
      <c r="C132" s="70"/>
      <c r="D132" s="70"/>
      <c r="E132" s="70"/>
      <c r="F132" s="305">
        <v>700</v>
      </c>
      <c r="G132" s="306"/>
    </row>
    <row r="133" spans="1:8" x14ac:dyDescent="0.2">
      <c r="A133" s="351" t="s">
        <v>369</v>
      </c>
      <c r="B133" s="352"/>
      <c r="C133" s="352"/>
      <c r="D133" s="352"/>
      <c r="E133" s="352"/>
      <c r="F133" s="352"/>
      <c r="G133" s="352"/>
    </row>
    <row r="134" spans="1:8" x14ac:dyDescent="0.2">
      <c r="A134" s="352"/>
      <c r="B134" s="352"/>
      <c r="C134" s="352"/>
      <c r="D134" s="352"/>
      <c r="E134" s="352"/>
      <c r="F134" s="352"/>
      <c r="G134" s="352"/>
    </row>
    <row r="135" spans="1:8" x14ac:dyDescent="0.2">
      <c r="A135" s="352"/>
      <c r="B135" s="352"/>
      <c r="C135" s="352"/>
      <c r="D135" s="352"/>
      <c r="E135" s="352"/>
      <c r="F135" s="352"/>
      <c r="G135" s="352"/>
    </row>
    <row r="136" spans="1:8" x14ac:dyDescent="0.2">
      <c r="A136" s="352"/>
      <c r="B136" s="352"/>
      <c r="C136" s="352"/>
      <c r="D136" s="352"/>
      <c r="E136" s="352"/>
      <c r="F136" s="352"/>
      <c r="G136" s="352"/>
    </row>
    <row r="137" spans="1:8" x14ac:dyDescent="0.2">
      <c r="A137" s="352"/>
      <c r="B137" s="352"/>
      <c r="C137" s="352"/>
      <c r="D137" s="352"/>
      <c r="E137" s="352"/>
      <c r="F137" s="352"/>
      <c r="G137" s="352"/>
    </row>
    <row r="138" spans="1:8" x14ac:dyDescent="0.2">
      <c r="A138" s="352"/>
      <c r="B138" s="352"/>
      <c r="C138" s="352"/>
      <c r="D138" s="352"/>
      <c r="E138" s="352"/>
      <c r="F138" s="352"/>
      <c r="G138" s="352"/>
    </row>
    <row r="139" spans="1:8" x14ac:dyDescent="0.2">
      <c r="A139" s="352"/>
      <c r="B139" s="352"/>
      <c r="C139" s="352"/>
      <c r="D139" s="352"/>
      <c r="E139" s="352"/>
      <c r="F139" s="352"/>
      <c r="G139" s="352"/>
    </row>
    <row r="140" spans="1:8" x14ac:dyDescent="0.2">
      <c r="A140" s="303" t="s">
        <v>589</v>
      </c>
      <c r="B140" s="335"/>
      <c r="C140" s="335"/>
      <c r="D140" s="335"/>
      <c r="E140" s="335"/>
      <c r="F140" s="335"/>
      <c r="G140" s="335"/>
    </row>
    <row r="141" spans="1:8" x14ac:dyDescent="0.2">
      <c r="A141" s="335"/>
      <c r="B141" s="335"/>
      <c r="C141" s="335"/>
      <c r="D141" s="335"/>
      <c r="E141" s="335"/>
      <c r="F141" s="335"/>
      <c r="G141" s="335"/>
    </row>
    <row r="142" spans="1:8" x14ac:dyDescent="0.2">
      <c r="A142" s="335"/>
      <c r="B142" s="335"/>
      <c r="C142" s="335"/>
      <c r="D142" s="335"/>
      <c r="E142" s="335"/>
      <c r="F142" s="335"/>
      <c r="G142" s="335"/>
    </row>
    <row r="143" spans="1:8" x14ac:dyDescent="0.2">
      <c r="A143" s="335"/>
      <c r="B143" s="335"/>
      <c r="C143" s="335"/>
      <c r="D143" s="335"/>
      <c r="E143" s="335"/>
      <c r="F143" s="335"/>
      <c r="G143" s="335"/>
    </row>
    <row r="144" spans="1:8" x14ac:dyDescent="0.2">
      <c r="A144" s="335"/>
      <c r="B144" s="335"/>
      <c r="C144" s="335"/>
      <c r="D144" s="335"/>
      <c r="E144" s="335"/>
      <c r="F144" s="335"/>
      <c r="G144" s="335"/>
    </row>
    <row r="145" spans="1:8" x14ac:dyDescent="0.2">
      <c r="A145" s="335"/>
      <c r="B145" s="335"/>
      <c r="C145" s="335"/>
      <c r="D145" s="335"/>
      <c r="E145" s="335"/>
      <c r="F145" s="335"/>
      <c r="G145" s="335"/>
    </row>
    <row r="146" spans="1:8" x14ac:dyDescent="0.2">
      <c r="A146" s="335"/>
      <c r="B146" s="335"/>
      <c r="C146" s="335"/>
      <c r="D146" s="335"/>
      <c r="E146" s="335"/>
      <c r="F146" s="335"/>
      <c r="G146" s="335"/>
    </row>
    <row r="147" spans="1:8" x14ac:dyDescent="0.2">
      <c r="A147" s="335"/>
      <c r="B147" s="335"/>
      <c r="C147" s="335"/>
      <c r="D147" s="335"/>
      <c r="E147" s="335"/>
      <c r="F147" s="335"/>
      <c r="G147" s="335"/>
    </row>
    <row r="148" spans="1:8" ht="15" x14ac:dyDescent="0.25">
      <c r="A148" s="26"/>
      <c r="B148" s="161"/>
      <c r="C148" s="161"/>
      <c r="D148" s="161"/>
      <c r="E148" s="161"/>
      <c r="F148" s="161"/>
      <c r="G148" s="161"/>
    </row>
    <row r="149" spans="1:8" ht="15" x14ac:dyDescent="0.25">
      <c r="A149" s="26"/>
      <c r="B149" s="219"/>
      <c r="C149" s="219"/>
      <c r="D149" s="219"/>
      <c r="E149" s="219"/>
      <c r="F149" s="219"/>
      <c r="G149" s="219"/>
    </row>
    <row r="150" spans="1:8" ht="17.25" customHeight="1" thickBot="1" x14ac:dyDescent="0.3">
      <c r="A150" s="39" t="s">
        <v>250</v>
      </c>
      <c r="B150" s="40"/>
      <c r="C150" s="41"/>
      <c r="D150" s="42"/>
      <c r="E150" s="42"/>
      <c r="F150" s="311">
        <f>SUM(F151)</f>
        <v>300</v>
      </c>
      <c r="G150" s="311"/>
      <c r="H150" s="54">
        <f>SUM(F151,F254)</f>
        <v>300</v>
      </c>
    </row>
    <row r="151" spans="1:8" ht="15.75" thickTop="1" x14ac:dyDescent="0.25">
      <c r="A151" s="26" t="s">
        <v>20</v>
      </c>
      <c r="B151" s="70"/>
      <c r="C151" s="70"/>
      <c r="D151" s="70"/>
      <c r="E151" s="70"/>
      <c r="F151" s="305">
        <v>300</v>
      </c>
      <c r="G151" s="306"/>
    </row>
    <row r="152" spans="1:8" x14ac:dyDescent="0.2">
      <c r="A152" s="351" t="s">
        <v>523</v>
      </c>
      <c r="B152" s="352"/>
      <c r="C152" s="352"/>
      <c r="D152" s="352"/>
      <c r="E152" s="352"/>
      <c r="F152" s="352"/>
      <c r="G152" s="352"/>
    </row>
    <row r="153" spans="1:8" x14ac:dyDescent="0.2">
      <c r="A153" s="352"/>
      <c r="B153" s="352"/>
      <c r="C153" s="352"/>
      <c r="D153" s="352"/>
      <c r="E153" s="352"/>
      <c r="F153" s="352"/>
      <c r="G153" s="352"/>
    </row>
    <row r="154" spans="1:8" x14ac:dyDescent="0.2">
      <c r="A154" s="352"/>
      <c r="B154" s="352"/>
      <c r="C154" s="352"/>
      <c r="D154" s="352"/>
      <c r="E154" s="352"/>
      <c r="F154" s="352"/>
      <c r="G154" s="352"/>
    </row>
    <row r="155" spans="1:8" x14ac:dyDescent="0.2">
      <c r="A155" s="352"/>
      <c r="B155" s="352"/>
      <c r="C155" s="352"/>
      <c r="D155" s="352"/>
      <c r="E155" s="352"/>
      <c r="F155" s="352"/>
      <c r="G155" s="352"/>
    </row>
    <row r="156" spans="1:8" x14ac:dyDescent="0.2">
      <c r="A156" s="352"/>
      <c r="B156" s="352"/>
      <c r="C156" s="352"/>
      <c r="D156" s="352"/>
      <c r="E156" s="352"/>
      <c r="F156" s="352"/>
      <c r="G156" s="352"/>
    </row>
    <row r="157" spans="1:8" x14ac:dyDescent="0.2">
      <c r="A157" s="352"/>
      <c r="B157" s="352"/>
      <c r="C157" s="352"/>
      <c r="D157" s="352"/>
      <c r="E157" s="352"/>
      <c r="F157" s="352"/>
      <c r="G157" s="352"/>
    </row>
    <row r="158" spans="1:8" x14ac:dyDescent="0.2">
      <c r="A158" s="352"/>
      <c r="B158" s="352"/>
      <c r="C158" s="352"/>
      <c r="D158" s="352"/>
      <c r="E158" s="352"/>
      <c r="F158" s="352"/>
      <c r="G158" s="352"/>
    </row>
    <row r="159" spans="1:8" ht="15" x14ac:dyDescent="0.25">
      <c r="A159" s="26"/>
      <c r="B159" s="161"/>
      <c r="C159" s="161"/>
      <c r="D159" s="161"/>
      <c r="E159" s="161"/>
      <c r="F159" s="161"/>
      <c r="G159" s="161"/>
    </row>
    <row r="160" spans="1:8" ht="17.25" customHeight="1" thickBot="1" x14ac:dyDescent="0.3">
      <c r="A160" s="39" t="s">
        <v>251</v>
      </c>
      <c r="B160" s="40"/>
      <c r="C160" s="41"/>
      <c r="D160" s="42"/>
      <c r="E160" s="42"/>
      <c r="F160" s="311">
        <v>250</v>
      </c>
      <c r="G160" s="311"/>
      <c r="H160" s="54">
        <f>SUM(F161,F265)</f>
        <v>250</v>
      </c>
    </row>
    <row r="161" spans="1:8" ht="15.75" thickTop="1" x14ac:dyDescent="0.25">
      <c r="A161" s="26" t="s">
        <v>22</v>
      </c>
      <c r="B161" s="70"/>
      <c r="C161" s="70"/>
      <c r="D161" s="70"/>
      <c r="E161" s="70"/>
      <c r="F161" s="305">
        <v>250</v>
      </c>
      <c r="G161" s="306"/>
    </row>
    <row r="162" spans="1:8" x14ac:dyDescent="0.2">
      <c r="A162" s="303" t="s">
        <v>252</v>
      </c>
      <c r="B162" s="304"/>
      <c r="C162" s="304"/>
      <c r="D162" s="304"/>
      <c r="E162" s="304"/>
      <c r="F162" s="304"/>
      <c r="G162" s="304"/>
    </row>
    <row r="163" spans="1:8" x14ac:dyDescent="0.2">
      <c r="A163" s="304"/>
      <c r="B163" s="304"/>
      <c r="C163" s="304"/>
      <c r="D163" s="304"/>
      <c r="E163" s="304"/>
      <c r="F163" s="304"/>
      <c r="G163" s="304"/>
    </row>
    <row r="164" spans="1:8" x14ac:dyDescent="0.2">
      <c r="A164" s="304"/>
      <c r="B164" s="304"/>
      <c r="C164" s="304"/>
      <c r="D164" s="304"/>
      <c r="E164" s="304"/>
      <c r="F164" s="304"/>
      <c r="G164" s="304"/>
    </row>
    <row r="165" spans="1:8" x14ac:dyDescent="0.2">
      <c r="A165" s="304"/>
      <c r="B165" s="304"/>
      <c r="C165" s="304"/>
      <c r="D165" s="304"/>
      <c r="E165" s="304"/>
      <c r="F165" s="304"/>
      <c r="G165" s="304"/>
    </row>
    <row r="166" spans="1:8" x14ac:dyDescent="0.2">
      <c r="A166" s="304"/>
      <c r="B166" s="304"/>
      <c r="C166" s="304"/>
      <c r="D166" s="304"/>
      <c r="E166" s="304"/>
      <c r="F166" s="304"/>
      <c r="G166" s="304"/>
    </row>
    <row r="167" spans="1:8" x14ac:dyDescent="0.2">
      <c r="A167" s="304"/>
      <c r="B167" s="304"/>
      <c r="C167" s="304"/>
      <c r="D167" s="304"/>
      <c r="E167" s="304"/>
      <c r="F167" s="304"/>
      <c r="G167" s="304"/>
    </row>
    <row r="168" spans="1:8" x14ac:dyDescent="0.2">
      <c r="A168" s="304"/>
      <c r="B168" s="304"/>
      <c r="C168" s="304"/>
      <c r="D168" s="304"/>
      <c r="E168" s="304"/>
      <c r="F168" s="304"/>
      <c r="G168" s="304"/>
    </row>
    <row r="169" spans="1:8" x14ac:dyDescent="0.2">
      <c r="A169" s="307"/>
      <c r="B169" s="307"/>
      <c r="C169" s="307"/>
      <c r="D169" s="307"/>
      <c r="E169" s="307"/>
      <c r="F169" s="307"/>
      <c r="G169" s="307"/>
    </row>
    <row r="170" spans="1:8" ht="15" x14ac:dyDescent="0.25">
      <c r="A170" s="26"/>
      <c r="B170" s="70"/>
      <c r="C170" s="70"/>
      <c r="D170" s="70"/>
      <c r="E170" s="70"/>
      <c r="F170" s="70"/>
      <c r="G170" s="70"/>
    </row>
    <row r="171" spans="1:8" ht="17.25" customHeight="1" thickBot="1" x14ac:dyDescent="0.3">
      <c r="A171" s="39" t="s">
        <v>253</v>
      </c>
      <c r="B171" s="40"/>
      <c r="C171" s="41"/>
      <c r="D171" s="42"/>
      <c r="E171" s="42"/>
      <c r="F171" s="311">
        <v>3050</v>
      </c>
      <c r="G171" s="311"/>
      <c r="H171" s="54">
        <f>SUM(F176,F172)</f>
        <v>3050</v>
      </c>
    </row>
    <row r="172" spans="1:8" ht="15.75" thickTop="1" x14ac:dyDescent="0.25">
      <c r="A172" s="26" t="s">
        <v>20</v>
      </c>
      <c r="B172" s="70"/>
      <c r="C172" s="70"/>
      <c r="D172" s="70"/>
      <c r="E172" s="70"/>
      <c r="F172" s="305">
        <v>150</v>
      </c>
      <c r="G172" s="306"/>
    </row>
    <row r="173" spans="1:8" x14ac:dyDescent="0.2">
      <c r="A173" s="303" t="s">
        <v>254</v>
      </c>
      <c r="B173" s="304"/>
      <c r="C173" s="304"/>
      <c r="D173" s="304"/>
      <c r="E173" s="304"/>
      <c r="F173" s="304"/>
      <c r="G173" s="304"/>
    </row>
    <row r="174" spans="1:8" x14ac:dyDescent="0.2">
      <c r="A174" s="304"/>
      <c r="B174" s="304"/>
      <c r="C174" s="304"/>
      <c r="D174" s="304"/>
      <c r="E174" s="304"/>
      <c r="F174" s="304"/>
      <c r="G174" s="304"/>
    </row>
    <row r="175" spans="1:8" ht="15" x14ac:dyDescent="0.25">
      <c r="A175" s="26"/>
      <c r="F175" s="67"/>
      <c r="G175" s="68"/>
    </row>
    <row r="176" spans="1:8" ht="15" x14ac:dyDescent="0.25">
      <c r="A176" s="26" t="s">
        <v>22</v>
      </c>
      <c r="F176" s="305">
        <v>2900</v>
      </c>
      <c r="G176" s="306"/>
    </row>
    <row r="177" spans="1:8" x14ac:dyDescent="0.2">
      <c r="A177" s="303" t="s">
        <v>255</v>
      </c>
      <c r="B177" s="304"/>
      <c r="C177" s="304"/>
      <c r="D177" s="304"/>
      <c r="E177" s="304"/>
      <c r="F177" s="304"/>
      <c r="G177" s="304"/>
    </row>
    <row r="178" spans="1:8" x14ac:dyDescent="0.2">
      <c r="A178" s="304"/>
      <c r="B178" s="304"/>
      <c r="C178" s="304"/>
      <c r="D178" s="304"/>
      <c r="E178" s="304"/>
      <c r="F178" s="304"/>
      <c r="G178" s="304"/>
    </row>
    <row r="179" spans="1:8" ht="15" x14ac:dyDescent="0.25">
      <c r="A179" s="26"/>
      <c r="F179" s="67"/>
      <c r="G179" s="68"/>
    </row>
    <row r="180" spans="1:8" ht="17.25" customHeight="1" thickBot="1" x14ac:dyDescent="0.3">
      <c r="A180" s="39" t="s">
        <v>256</v>
      </c>
      <c r="B180" s="40"/>
      <c r="C180" s="41"/>
      <c r="D180" s="42"/>
      <c r="E180" s="42"/>
      <c r="F180" s="311">
        <v>300</v>
      </c>
      <c r="G180" s="311"/>
      <c r="H180" s="54">
        <f>SUM(F181,F192)</f>
        <v>300</v>
      </c>
    </row>
    <row r="181" spans="1:8" ht="15.75" thickTop="1" x14ac:dyDescent="0.25">
      <c r="A181" s="26" t="s">
        <v>20</v>
      </c>
      <c r="B181" s="70"/>
      <c r="C181" s="70"/>
      <c r="D181" s="70"/>
      <c r="E181" s="70"/>
      <c r="F181" s="305">
        <v>280</v>
      </c>
      <c r="G181" s="306"/>
    </row>
    <row r="182" spans="1:8" x14ac:dyDescent="0.2">
      <c r="A182" s="303" t="s">
        <v>257</v>
      </c>
      <c r="B182" s="304"/>
      <c r="C182" s="304"/>
      <c r="D182" s="304"/>
      <c r="E182" s="304"/>
      <c r="F182" s="304"/>
      <c r="G182" s="304"/>
    </row>
    <row r="183" spans="1:8" x14ac:dyDescent="0.2">
      <c r="A183" s="304"/>
      <c r="B183" s="304"/>
      <c r="C183" s="304"/>
      <c r="D183" s="304"/>
      <c r="E183" s="304"/>
      <c r="F183" s="304"/>
      <c r="G183" s="304"/>
    </row>
    <row r="184" spans="1:8" x14ac:dyDescent="0.2">
      <c r="A184" s="304"/>
      <c r="B184" s="304"/>
      <c r="C184" s="304"/>
      <c r="D184" s="304"/>
      <c r="E184" s="304"/>
      <c r="F184" s="304"/>
      <c r="G184" s="304"/>
    </row>
    <row r="185" spans="1:8" x14ac:dyDescent="0.2">
      <c r="A185" s="304"/>
      <c r="B185" s="304"/>
      <c r="C185" s="304"/>
      <c r="D185" s="304"/>
      <c r="E185" s="304"/>
      <c r="F185" s="304"/>
      <c r="G185" s="304"/>
    </row>
    <row r="186" spans="1:8" x14ac:dyDescent="0.2">
      <c r="A186" s="304"/>
      <c r="B186" s="304"/>
      <c r="C186" s="304"/>
      <c r="D186" s="304"/>
      <c r="E186" s="304"/>
      <c r="F186" s="304"/>
      <c r="G186" s="304"/>
    </row>
    <row r="187" spans="1:8" x14ac:dyDescent="0.2">
      <c r="A187" s="304"/>
      <c r="B187" s="304"/>
      <c r="C187" s="304"/>
      <c r="D187" s="304"/>
      <c r="E187" s="304"/>
      <c r="F187" s="304"/>
      <c r="G187" s="304"/>
    </row>
    <row r="188" spans="1:8" x14ac:dyDescent="0.2">
      <c r="A188" s="304"/>
      <c r="B188" s="304"/>
      <c r="C188" s="304"/>
      <c r="D188" s="304"/>
      <c r="E188" s="304"/>
      <c r="F188" s="304"/>
      <c r="G188" s="304"/>
    </row>
    <row r="189" spans="1:8" x14ac:dyDescent="0.2">
      <c r="A189" s="304"/>
      <c r="B189" s="304"/>
      <c r="C189" s="304"/>
      <c r="D189" s="304"/>
      <c r="E189" s="304"/>
      <c r="F189" s="304"/>
      <c r="G189" s="304"/>
    </row>
    <row r="190" spans="1:8" x14ac:dyDescent="0.2">
      <c r="A190" s="304"/>
      <c r="B190" s="304"/>
      <c r="C190" s="304"/>
      <c r="D190" s="304"/>
      <c r="E190" s="304"/>
      <c r="F190" s="304"/>
      <c r="G190" s="304"/>
    </row>
    <row r="191" spans="1:8" ht="15" x14ac:dyDescent="0.25">
      <c r="A191" s="26"/>
      <c r="F191" s="67"/>
      <c r="G191" s="68"/>
    </row>
    <row r="192" spans="1:8" ht="15" x14ac:dyDescent="0.25">
      <c r="A192" s="26" t="s">
        <v>22</v>
      </c>
      <c r="F192" s="305">
        <v>20</v>
      </c>
      <c r="G192" s="306"/>
    </row>
    <row r="193" spans="1:7" x14ac:dyDescent="0.2">
      <c r="A193" s="303" t="s">
        <v>258</v>
      </c>
      <c r="B193" s="304"/>
      <c r="C193" s="304"/>
      <c r="D193" s="304"/>
      <c r="E193" s="304"/>
      <c r="F193" s="304"/>
      <c r="G193" s="304"/>
    </row>
    <row r="194" spans="1:7" x14ac:dyDescent="0.2">
      <c r="A194" s="304"/>
      <c r="B194" s="304"/>
      <c r="C194" s="304"/>
      <c r="D194" s="304"/>
      <c r="E194" s="304"/>
      <c r="F194" s="304"/>
      <c r="G194" s="304"/>
    </row>
    <row r="195" spans="1:7" x14ac:dyDescent="0.2">
      <c r="A195" s="304"/>
      <c r="B195" s="304"/>
      <c r="C195" s="304"/>
      <c r="D195" s="304"/>
      <c r="E195" s="304"/>
      <c r="F195" s="304"/>
      <c r="G195" s="304"/>
    </row>
    <row r="196" spans="1:7" ht="15" x14ac:dyDescent="0.25">
      <c r="A196" s="26"/>
      <c r="F196" s="67"/>
      <c r="G196" s="68"/>
    </row>
  </sheetData>
  <mergeCells count="62">
    <mergeCell ref="A33:G36"/>
    <mergeCell ref="F39:G39"/>
    <mergeCell ref="F1:G1"/>
    <mergeCell ref="A27:C27"/>
    <mergeCell ref="F31:G31"/>
    <mergeCell ref="F32:G32"/>
    <mergeCell ref="B12:C12"/>
    <mergeCell ref="B15:C15"/>
    <mergeCell ref="A47:G53"/>
    <mergeCell ref="A78:G84"/>
    <mergeCell ref="A87:E87"/>
    <mergeCell ref="F87:G87"/>
    <mergeCell ref="F88:G88"/>
    <mergeCell ref="A75:E75"/>
    <mergeCell ref="F77:G77"/>
    <mergeCell ref="F60:G60"/>
    <mergeCell ref="F61:G61"/>
    <mergeCell ref="F55:G55"/>
    <mergeCell ref="A40:C40"/>
    <mergeCell ref="F40:G40"/>
    <mergeCell ref="A41:G42"/>
    <mergeCell ref="F45:G45"/>
    <mergeCell ref="F46:G46"/>
    <mergeCell ref="A96:G103"/>
    <mergeCell ref="F105:G105"/>
    <mergeCell ref="F106:G106"/>
    <mergeCell ref="A107:G109"/>
    <mergeCell ref="A56:G57"/>
    <mergeCell ref="A59:C59"/>
    <mergeCell ref="A62:G67"/>
    <mergeCell ref="F70:G70"/>
    <mergeCell ref="F71:G71"/>
    <mergeCell ref="A72:G73"/>
    <mergeCell ref="F76:G76"/>
    <mergeCell ref="A89:G95"/>
    <mergeCell ref="A133:G139"/>
    <mergeCell ref="F150:G150"/>
    <mergeCell ref="F151:G151"/>
    <mergeCell ref="A111:E111"/>
    <mergeCell ref="F111:G111"/>
    <mergeCell ref="F112:G112"/>
    <mergeCell ref="A113:G124"/>
    <mergeCell ref="F126:G126"/>
    <mergeCell ref="F127:G127"/>
    <mergeCell ref="A128:G129"/>
    <mergeCell ref="F131:G131"/>
    <mergeCell ref="F132:G132"/>
    <mergeCell ref="A140:G147"/>
    <mergeCell ref="F160:G160"/>
    <mergeCell ref="F161:G161"/>
    <mergeCell ref="A162:G169"/>
    <mergeCell ref="A152:G158"/>
    <mergeCell ref="F171:G171"/>
    <mergeCell ref="F172:G172"/>
    <mergeCell ref="F192:G192"/>
    <mergeCell ref="A193:G195"/>
    <mergeCell ref="A173:G174"/>
    <mergeCell ref="F176:G176"/>
    <mergeCell ref="A177:G178"/>
    <mergeCell ref="F180:G180"/>
    <mergeCell ref="F181:G181"/>
    <mergeCell ref="A182:G190"/>
  </mergeCells>
  <pageMargins left="0.70866141732283472" right="0.70866141732283472" top="0.78740157480314965" bottom="0.78740157480314965" header="0.31496062992125984" footer="0.31496062992125984"/>
  <pageSetup paperSize="9" scale="66" firstPageNumber="44" orientation="portrait" r:id="rId1"/>
  <headerFooter>
    <oddFooter>&amp;L&amp;"-,Kurzíva"Zastupitelstvo Olomouckého kraje 19-12-2013
6. - Rozpočet Olomouckého kraje  2014 - návrh rozpočtu
Příloha č. 3a): Výdaje odborů (kanceláří)&amp;R&amp;"-,Kurzíva"Strana &amp;P (celkem 124)</oddFooter>
  </headerFooter>
  <colBreaks count="1" manualBreakCount="1">
    <brk id="11" max="107"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225"/>
  <sheetViews>
    <sheetView view="pageBreakPreview" topLeftCell="A164" zoomScaleNormal="100" zoomScaleSheetLayoutView="100" workbookViewId="0">
      <selection activeCell="A173" sqref="A173:G183"/>
    </sheetView>
  </sheetViews>
  <sheetFormatPr defaultRowHeight="14.25" x14ac:dyDescent="0.2"/>
  <cols>
    <col min="1" max="1" width="8.5703125" style="17" customWidth="1"/>
    <col min="2" max="2" width="9.140625" style="17"/>
    <col min="3" max="3" width="58.7109375" style="1" customWidth="1"/>
    <col min="4" max="6" width="14.140625" style="3" customWidth="1"/>
    <col min="7" max="7" width="9.140625" style="1" customWidth="1"/>
    <col min="8" max="8" width="13.5703125" style="1" customWidth="1"/>
    <col min="9" max="11" width="9.140625" style="1"/>
    <col min="12" max="12" width="13.28515625" style="1" customWidth="1"/>
    <col min="13" max="16384" width="9.140625" style="1"/>
  </cols>
  <sheetData>
    <row r="1" spans="1:7" ht="23.25" x14ac:dyDescent="0.35">
      <c r="A1" s="61" t="s">
        <v>301</v>
      </c>
      <c r="F1" s="316" t="s">
        <v>302</v>
      </c>
      <c r="G1" s="316"/>
    </row>
    <row r="3" spans="1:7" x14ac:dyDescent="0.2">
      <c r="A3" s="25" t="s">
        <v>1</v>
      </c>
      <c r="B3" s="25" t="s">
        <v>303</v>
      </c>
    </row>
    <row r="4" spans="1:7" x14ac:dyDescent="0.2">
      <c r="B4" s="25" t="s">
        <v>120</v>
      </c>
    </row>
    <row r="6" spans="1:7" s="2" customFormat="1" ht="13.5" thickBot="1" x14ac:dyDescent="0.25">
      <c r="A6" s="18"/>
      <c r="B6" s="18"/>
      <c r="D6" s="4"/>
      <c r="E6" s="4"/>
      <c r="F6" s="4"/>
      <c r="G6" s="2" t="s">
        <v>6</v>
      </c>
    </row>
    <row r="7" spans="1:7" s="2" customFormat="1" ht="39.75" thickTop="1" thickBot="1" x14ac:dyDescent="0.25">
      <c r="A7" s="43" t="s">
        <v>2</v>
      </c>
      <c r="B7" s="44" t="s">
        <v>3</v>
      </c>
      <c r="C7" s="45" t="s">
        <v>4</v>
      </c>
      <c r="D7" s="46" t="s">
        <v>344</v>
      </c>
      <c r="E7" s="46" t="s">
        <v>345</v>
      </c>
      <c r="F7" s="46" t="s">
        <v>346</v>
      </c>
      <c r="G7" s="47" t="s">
        <v>5</v>
      </c>
    </row>
    <row r="8" spans="1:7" s="5" customFormat="1" ht="12.75" thickTop="1" thickBot="1" x14ac:dyDescent="0.25">
      <c r="A8" s="48">
        <v>1</v>
      </c>
      <c r="B8" s="49">
        <v>2</v>
      </c>
      <c r="C8" s="49">
        <v>3</v>
      </c>
      <c r="D8" s="50">
        <v>4</v>
      </c>
      <c r="E8" s="50">
        <v>5</v>
      </c>
      <c r="F8" s="50">
        <v>6</v>
      </c>
      <c r="G8" s="51" t="s">
        <v>13</v>
      </c>
    </row>
    <row r="9" spans="1:7" ht="15" thickTop="1" x14ac:dyDescent="0.2">
      <c r="A9" s="21">
        <v>3269</v>
      </c>
      <c r="B9" s="22">
        <v>51</v>
      </c>
      <c r="C9" s="8" t="s">
        <v>8</v>
      </c>
      <c r="D9" s="9">
        <v>15034</v>
      </c>
      <c r="E9" s="9">
        <v>15242</v>
      </c>
      <c r="F9" s="9">
        <f>SUM(F21)</f>
        <v>14279</v>
      </c>
      <c r="G9" s="10">
        <f t="shared" ref="G9:G17" si="0">F9/D9*100</f>
        <v>94.978049753891185</v>
      </c>
    </row>
    <row r="10" spans="1:7" x14ac:dyDescent="0.2">
      <c r="A10" s="21">
        <v>3269</v>
      </c>
      <c r="B10" s="22">
        <v>54</v>
      </c>
      <c r="C10" s="8" t="s">
        <v>12</v>
      </c>
      <c r="D10" s="9">
        <v>435</v>
      </c>
      <c r="E10" s="9">
        <v>435</v>
      </c>
      <c r="F10" s="9">
        <f>SUM(F105)</f>
        <v>485</v>
      </c>
      <c r="G10" s="10">
        <f t="shared" si="0"/>
        <v>111.49425287356323</v>
      </c>
    </row>
    <row r="11" spans="1:7" ht="28.5" x14ac:dyDescent="0.2">
      <c r="A11" s="21">
        <v>3299</v>
      </c>
      <c r="B11" s="22">
        <v>53</v>
      </c>
      <c r="C11" s="97" t="s">
        <v>11</v>
      </c>
      <c r="D11" s="9">
        <v>6600</v>
      </c>
      <c r="E11" s="9">
        <v>6600</v>
      </c>
      <c r="F11" s="9">
        <f>SUM(F123)</f>
        <v>7500</v>
      </c>
      <c r="G11" s="10">
        <f t="shared" si="0"/>
        <v>113.63636363636364</v>
      </c>
    </row>
    <row r="12" spans="1:7" x14ac:dyDescent="0.2">
      <c r="A12" s="21">
        <v>3299</v>
      </c>
      <c r="B12" s="22">
        <v>54</v>
      </c>
      <c r="C12" s="8" t="s">
        <v>12</v>
      </c>
      <c r="D12" s="9">
        <v>2000</v>
      </c>
      <c r="E12" s="9">
        <v>1600</v>
      </c>
      <c r="F12" s="9">
        <f>SUM(F155)</f>
        <v>1500</v>
      </c>
      <c r="G12" s="10">
        <f t="shared" si="0"/>
        <v>75</v>
      </c>
    </row>
    <row r="13" spans="1:7" x14ac:dyDescent="0.2">
      <c r="A13" s="21">
        <v>3299</v>
      </c>
      <c r="B13" s="22">
        <v>63</v>
      </c>
      <c r="C13" s="14" t="s">
        <v>64</v>
      </c>
      <c r="D13" s="9">
        <v>10500</v>
      </c>
      <c r="E13" s="9">
        <v>10500</v>
      </c>
      <c r="F13" s="9">
        <f>SUM(F162)</f>
        <v>9000</v>
      </c>
      <c r="G13" s="10">
        <f t="shared" si="0"/>
        <v>85.714285714285708</v>
      </c>
    </row>
    <row r="14" spans="1:7" x14ac:dyDescent="0.2">
      <c r="A14" s="21">
        <v>3419</v>
      </c>
      <c r="B14" s="22">
        <v>52</v>
      </c>
      <c r="C14" s="97" t="s">
        <v>10</v>
      </c>
      <c r="D14" s="9">
        <v>33800</v>
      </c>
      <c r="E14" s="9">
        <v>33800</v>
      </c>
      <c r="F14" s="9">
        <f>SUM(F170)</f>
        <v>44950</v>
      </c>
      <c r="G14" s="10">
        <f t="shared" si="0"/>
        <v>132.98816568047337</v>
      </c>
    </row>
    <row r="15" spans="1:7" x14ac:dyDescent="0.2">
      <c r="A15" s="21">
        <v>3792</v>
      </c>
      <c r="B15" s="22">
        <v>51</v>
      </c>
      <c r="C15" s="8" t="s">
        <v>8</v>
      </c>
      <c r="D15" s="9">
        <v>160</v>
      </c>
      <c r="E15" s="9">
        <v>105</v>
      </c>
      <c r="F15" s="167">
        <v>110</v>
      </c>
      <c r="G15" s="10">
        <f t="shared" si="0"/>
        <v>68.75</v>
      </c>
    </row>
    <row r="16" spans="1:7" ht="29.25" thickBot="1" x14ac:dyDescent="0.25">
      <c r="A16" s="21">
        <v>3792</v>
      </c>
      <c r="B16" s="22">
        <v>53</v>
      </c>
      <c r="C16" s="97" t="s">
        <v>11</v>
      </c>
      <c r="D16" s="9">
        <v>340</v>
      </c>
      <c r="E16" s="9">
        <v>395</v>
      </c>
      <c r="F16" s="167">
        <v>340</v>
      </c>
      <c r="G16" s="10">
        <f t="shared" ref="G16" si="1">F16/D16*100</f>
        <v>100</v>
      </c>
    </row>
    <row r="17" spans="1:8" s="16" customFormat="1" ht="16.5" thickTop="1" thickBot="1" x14ac:dyDescent="0.3">
      <c r="A17" s="308" t="s">
        <v>9</v>
      </c>
      <c r="B17" s="309"/>
      <c r="C17" s="310"/>
      <c r="D17" s="52">
        <f t="shared" ref="D17:E17" si="2">SUM(D9:D16)</f>
        <v>68869</v>
      </c>
      <c r="E17" s="52">
        <f t="shared" si="2"/>
        <v>68677</v>
      </c>
      <c r="F17" s="52">
        <f>SUM(F9:F16)</f>
        <v>78164</v>
      </c>
      <c r="G17" s="53">
        <f t="shared" si="0"/>
        <v>113.49663854564463</v>
      </c>
    </row>
    <row r="18" spans="1:8" ht="15" thickTop="1" x14ac:dyDescent="0.2">
      <c r="A18" s="202"/>
      <c r="B18" s="202"/>
      <c r="C18" s="202"/>
      <c r="D18" s="202"/>
      <c r="E18" s="202"/>
      <c r="F18" s="202"/>
      <c r="G18" s="202"/>
    </row>
    <row r="19" spans="1:8" x14ac:dyDescent="0.2">
      <c r="A19" s="202"/>
      <c r="B19" s="202"/>
      <c r="C19" s="202"/>
      <c r="D19" s="202"/>
      <c r="E19" s="202"/>
      <c r="F19" s="202"/>
      <c r="G19" s="202"/>
    </row>
    <row r="20" spans="1:8" ht="15" x14ac:dyDescent="0.25">
      <c r="A20" s="27" t="s">
        <v>14</v>
      </c>
    </row>
    <row r="21" spans="1:8" ht="17.25" customHeight="1" thickBot="1" x14ac:dyDescent="0.3">
      <c r="A21" s="39" t="s">
        <v>307</v>
      </c>
      <c r="B21" s="40"/>
      <c r="C21" s="41"/>
      <c r="D21" s="42"/>
      <c r="E21" s="42"/>
      <c r="F21" s="311">
        <f>SUM(F22,F28,F34,F38,F87,F99)</f>
        <v>14279</v>
      </c>
      <c r="G21" s="311"/>
      <c r="H21" s="54">
        <f>SUM(F22,F28,F34,F38,F87,F99)</f>
        <v>14279</v>
      </c>
    </row>
    <row r="22" spans="1:8" ht="15.75" thickTop="1" x14ac:dyDescent="0.25">
      <c r="A22" s="26" t="s">
        <v>19</v>
      </c>
      <c r="F22" s="305">
        <v>35</v>
      </c>
      <c r="G22" s="306"/>
    </row>
    <row r="23" spans="1:8" x14ac:dyDescent="0.2">
      <c r="A23" s="303" t="s">
        <v>308</v>
      </c>
      <c r="B23" s="304"/>
      <c r="C23" s="304"/>
      <c r="D23" s="304"/>
      <c r="E23" s="304"/>
      <c r="F23" s="304"/>
      <c r="G23" s="304"/>
    </row>
    <row r="24" spans="1:8" x14ac:dyDescent="0.2">
      <c r="A24" s="304"/>
      <c r="B24" s="304"/>
      <c r="C24" s="304"/>
      <c r="D24" s="304"/>
      <c r="E24" s="304"/>
      <c r="F24" s="304"/>
      <c r="G24" s="304"/>
    </row>
    <row r="25" spans="1:8" x14ac:dyDescent="0.2">
      <c r="A25" s="304"/>
      <c r="B25" s="304"/>
      <c r="C25" s="304"/>
      <c r="D25" s="304"/>
      <c r="E25" s="304"/>
      <c r="F25" s="304"/>
      <c r="G25" s="304"/>
    </row>
    <row r="26" spans="1:8" x14ac:dyDescent="0.2">
      <c r="A26" s="304"/>
      <c r="B26" s="304"/>
      <c r="C26" s="304"/>
      <c r="D26" s="304"/>
      <c r="E26" s="304"/>
      <c r="F26" s="304"/>
      <c r="G26" s="304"/>
    </row>
    <row r="27" spans="1:8" ht="15" x14ac:dyDescent="0.25">
      <c r="A27" s="26"/>
      <c r="F27" s="73"/>
      <c r="G27" s="74"/>
    </row>
    <row r="28" spans="1:8" ht="15" x14ac:dyDescent="0.25">
      <c r="A28" s="26" t="s">
        <v>46</v>
      </c>
      <c r="F28" s="305">
        <v>5</v>
      </c>
      <c r="G28" s="306"/>
    </row>
    <row r="29" spans="1:8" x14ac:dyDescent="0.2">
      <c r="A29" s="303" t="s">
        <v>309</v>
      </c>
      <c r="B29" s="304"/>
      <c r="C29" s="304"/>
      <c r="D29" s="304"/>
      <c r="E29" s="304"/>
      <c r="F29" s="304"/>
      <c r="G29" s="304"/>
    </row>
    <row r="30" spans="1:8" x14ac:dyDescent="0.2">
      <c r="A30" s="304"/>
      <c r="B30" s="304"/>
      <c r="C30" s="304"/>
      <c r="D30" s="304"/>
      <c r="E30" s="304"/>
      <c r="F30" s="304"/>
      <c r="G30" s="304"/>
    </row>
    <row r="31" spans="1:8" x14ac:dyDescent="0.2">
      <c r="A31" s="304"/>
      <c r="B31" s="304"/>
      <c r="C31" s="304"/>
      <c r="D31" s="304"/>
      <c r="E31" s="304"/>
      <c r="F31" s="304"/>
      <c r="G31" s="304"/>
    </row>
    <row r="32" spans="1:8" x14ac:dyDescent="0.2">
      <c r="A32" s="307"/>
      <c r="B32" s="307"/>
      <c r="C32" s="307"/>
      <c r="D32" s="307"/>
      <c r="E32" s="307"/>
      <c r="F32" s="307"/>
      <c r="G32" s="307"/>
    </row>
    <row r="33" spans="1:8" ht="15" x14ac:dyDescent="0.25">
      <c r="A33" s="26"/>
      <c r="F33" s="73"/>
      <c r="G33" s="74"/>
    </row>
    <row r="34" spans="1:8" ht="15" x14ac:dyDescent="0.25">
      <c r="A34" s="26" t="s">
        <v>82</v>
      </c>
      <c r="F34" s="305">
        <v>108</v>
      </c>
      <c r="G34" s="306"/>
    </row>
    <row r="35" spans="1:8" x14ac:dyDescent="0.2">
      <c r="A35" s="303" t="s">
        <v>310</v>
      </c>
      <c r="B35" s="304"/>
      <c r="C35" s="304"/>
      <c r="D35" s="304"/>
      <c r="E35" s="304"/>
      <c r="F35" s="304"/>
      <c r="G35" s="304"/>
    </row>
    <row r="36" spans="1:8" x14ac:dyDescent="0.2">
      <c r="A36" s="304"/>
      <c r="B36" s="304"/>
      <c r="C36" s="304"/>
      <c r="D36" s="304"/>
      <c r="E36" s="304"/>
      <c r="F36" s="304"/>
      <c r="G36" s="304"/>
    </row>
    <row r="37" spans="1:8" ht="15" x14ac:dyDescent="0.25">
      <c r="A37" s="26"/>
      <c r="F37" s="73"/>
      <c r="G37" s="74"/>
    </row>
    <row r="38" spans="1:8" ht="15" x14ac:dyDescent="0.25">
      <c r="A38" s="26" t="s">
        <v>22</v>
      </c>
      <c r="F38" s="305">
        <f>SUM(H38)</f>
        <v>13514</v>
      </c>
      <c r="G38" s="306"/>
      <c r="H38" s="1">
        <f>SUM(H39:H82)</f>
        <v>13514</v>
      </c>
    </row>
    <row r="39" spans="1:8" ht="14.25" customHeight="1" x14ac:dyDescent="0.2">
      <c r="A39" s="361" t="s">
        <v>592</v>
      </c>
      <c r="B39" s="361"/>
      <c r="C39" s="361"/>
      <c r="D39" s="361"/>
      <c r="E39" s="361"/>
      <c r="F39" s="361"/>
      <c r="G39" s="361"/>
      <c r="H39" s="1">
        <v>12044</v>
      </c>
    </row>
    <row r="40" spans="1:8" ht="14.25" customHeight="1" x14ac:dyDescent="0.2">
      <c r="A40" s="361"/>
      <c r="B40" s="361"/>
      <c r="C40" s="361"/>
      <c r="D40" s="361"/>
      <c r="E40" s="361"/>
      <c r="F40" s="361"/>
      <c r="G40" s="361"/>
    </row>
    <row r="41" spans="1:8" ht="14.25" customHeight="1" x14ac:dyDescent="0.2">
      <c r="A41" s="361"/>
      <c r="B41" s="361"/>
      <c r="C41" s="361"/>
      <c r="D41" s="361"/>
      <c r="E41" s="361"/>
      <c r="F41" s="361"/>
      <c r="G41" s="361"/>
    </row>
    <row r="42" spans="1:8" ht="14.25" customHeight="1" x14ac:dyDescent="0.2">
      <c r="A42" s="361"/>
      <c r="B42" s="361"/>
      <c r="C42" s="361"/>
      <c r="D42" s="361"/>
      <c r="E42" s="361"/>
      <c r="F42" s="361"/>
      <c r="G42" s="361"/>
    </row>
    <row r="43" spans="1:8" ht="14.25" customHeight="1" x14ac:dyDescent="0.2">
      <c r="A43" s="361"/>
      <c r="B43" s="361"/>
      <c r="C43" s="361"/>
      <c r="D43" s="361"/>
      <c r="E43" s="361"/>
      <c r="F43" s="361"/>
      <c r="G43" s="361"/>
      <c r="H43" s="1">
        <v>90</v>
      </c>
    </row>
    <row r="44" spans="1:8" ht="14.25" customHeight="1" x14ac:dyDescent="0.2">
      <c r="A44" s="361"/>
      <c r="B44" s="361"/>
      <c r="C44" s="361"/>
      <c r="D44" s="361"/>
      <c r="E44" s="361"/>
      <c r="F44" s="361"/>
      <c r="G44" s="361"/>
    </row>
    <row r="45" spans="1:8" ht="14.25" customHeight="1" x14ac:dyDescent="0.2">
      <c r="A45" s="361"/>
      <c r="B45" s="361"/>
      <c r="C45" s="361"/>
      <c r="D45" s="361"/>
      <c r="E45" s="361"/>
      <c r="F45" s="361"/>
      <c r="G45" s="361"/>
    </row>
    <row r="46" spans="1:8" ht="14.25" customHeight="1" x14ac:dyDescent="0.2">
      <c r="A46" s="361"/>
      <c r="B46" s="361"/>
      <c r="C46" s="361"/>
      <c r="D46" s="361"/>
      <c r="E46" s="361"/>
      <c r="F46" s="361"/>
      <c r="G46" s="361"/>
    </row>
    <row r="47" spans="1:8" ht="14.25" customHeight="1" x14ac:dyDescent="0.2">
      <c r="A47" s="361"/>
      <c r="B47" s="361"/>
      <c r="C47" s="361"/>
      <c r="D47" s="361"/>
      <c r="E47" s="361"/>
      <c r="F47" s="361"/>
      <c r="G47" s="361"/>
    </row>
    <row r="48" spans="1:8" ht="14.25" customHeight="1" x14ac:dyDescent="0.2">
      <c r="A48" s="361"/>
      <c r="B48" s="361"/>
      <c r="C48" s="361"/>
      <c r="D48" s="361"/>
      <c r="E48" s="361"/>
      <c r="F48" s="361"/>
      <c r="G48" s="361"/>
      <c r="H48" s="1">
        <v>200</v>
      </c>
    </row>
    <row r="49" spans="1:8" ht="14.25" customHeight="1" x14ac:dyDescent="0.2">
      <c r="A49" s="361"/>
      <c r="B49" s="361"/>
      <c r="C49" s="361"/>
      <c r="D49" s="361"/>
      <c r="E49" s="361"/>
      <c r="F49" s="361"/>
      <c r="G49" s="361"/>
    </row>
    <row r="50" spans="1:8" ht="14.25" customHeight="1" x14ac:dyDescent="0.2">
      <c r="A50" s="361"/>
      <c r="B50" s="361"/>
      <c r="C50" s="361"/>
      <c r="D50" s="361"/>
      <c r="E50" s="361"/>
      <c r="F50" s="361"/>
      <c r="G50" s="361"/>
    </row>
    <row r="51" spans="1:8" ht="14.25" customHeight="1" x14ac:dyDescent="0.2">
      <c r="A51" s="361"/>
      <c r="B51" s="361"/>
      <c r="C51" s="361"/>
      <c r="D51" s="361"/>
      <c r="E51" s="361"/>
      <c r="F51" s="361"/>
      <c r="G51" s="361"/>
    </row>
    <row r="52" spans="1:8" ht="14.25" customHeight="1" x14ac:dyDescent="0.2">
      <c r="A52" s="361"/>
      <c r="B52" s="361"/>
      <c r="C52" s="361"/>
      <c r="D52" s="361"/>
      <c r="E52" s="361"/>
      <c r="F52" s="361"/>
      <c r="G52" s="361"/>
    </row>
    <row r="53" spans="1:8" ht="14.25" customHeight="1" x14ac:dyDescent="0.2">
      <c r="A53" s="361"/>
      <c r="B53" s="361"/>
      <c r="C53" s="361"/>
      <c r="D53" s="361"/>
      <c r="E53" s="361"/>
      <c r="F53" s="361"/>
      <c r="G53" s="361"/>
    </row>
    <row r="54" spans="1:8" ht="14.25" customHeight="1" x14ac:dyDescent="0.2">
      <c r="A54" s="361"/>
      <c r="B54" s="361"/>
      <c r="C54" s="361"/>
      <c r="D54" s="361"/>
      <c r="E54" s="361"/>
      <c r="F54" s="361"/>
      <c r="G54" s="361"/>
      <c r="H54" s="1">
        <v>100</v>
      </c>
    </row>
    <row r="55" spans="1:8" ht="14.25" customHeight="1" x14ac:dyDescent="0.2">
      <c r="A55" s="361"/>
      <c r="B55" s="361"/>
      <c r="C55" s="361"/>
      <c r="D55" s="361"/>
      <c r="E55" s="361"/>
      <c r="F55" s="361"/>
      <c r="G55" s="361"/>
    </row>
    <row r="56" spans="1:8" ht="14.25" customHeight="1" x14ac:dyDescent="0.2">
      <c r="A56" s="361"/>
      <c r="B56" s="361"/>
      <c r="C56" s="361"/>
      <c r="D56" s="361"/>
      <c r="E56" s="361"/>
      <c r="F56" s="361"/>
      <c r="G56" s="361"/>
    </row>
    <row r="57" spans="1:8" ht="14.25" customHeight="1" x14ac:dyDescent="0.2">
      <c r="A57" s="361"/>
      <c r="B57" s="361"/>
      <c r="C57" s="361"/>
      <c r="D57" s="361"/>
      <c r="E57" s="361"/>
      <c r="F57" s="361"/>
      <c r="G57" s="361"/>
    </row>
    <row r="58" spans="1:8" ht="14.25" customHeight="1" x14ac:dyDescent="0.2">
      <c r="A58" s="361"/>
      <c r="B58" s="361"/>
      <c r="C58" s="361"/>
      <c r="D58" s="361"/>
      <c r="E58" s="361"/>
      <c r="F58" s="361"/>
      <c r="G58" s="361"/>
    </row>
    <row r="59" spans="1:8" ht="14.25" customHeight="1" x14ac:dyDescent="0.2">
      <c r="A59" s="361"/>
      <c r="B59" s="361"/>
      <c r="C59" s="361"/>
      <c r="D59" s="361"/>
      <c r="E59" s="361"/>
      <c r="F59" s="361"/>
      <c r="G59" s="361"/>
      <c r="H59" s="1">
        <v>30</v>
      </c>
    </row>
    <row r="60" spans="1:8" ht="14.25" customHeight="1" x14ac:dyDescent="0.2">
      <c r="A60" s="361"/>
      <c r="B60" s="361"/>
      <c r="C60" s="361"/>
      <c r="D60" s="361"/>
      <c r="E60" s="361"/>
      <c r="F60" s="361"/>
      <c r="G60" s="361"/>
    </row>
    <row r="61" spans="1:8" ht="14.25" customHeight="1" x14ac:dyDescent="0.2">
      <c r="A61" s="361"/>
      <c r="B61" s="361"/>
      <c r="C61" s="361"/>
      <c r="D61" s="361"/>
      <c r="E61" s="361"/>
      <c r="F61" s="361"/>
      <c r="G61" s="361"/>
    </row>
    <row r="62" spans="1:8" ht="14.25" customHeight="1" x14ac:dyDescent="0.2">
      <c r="A62" s="361"/>
      <c r="B62" s="361"/>
      <c r="C62" s="361"/>
      <c r="D62" s="361"/>
      <c r="E62" s="361"/>
      <c r="F62" s="361"/>
      <c r="G62" s="361"/>
    </row>
    <row r="63" spans="1:8" ht="14.25" customHeight="1" x14ac:dyDescent="0.2">
      <c r="A63" s="361"/>
      <c r="B63" s="361"/>
      <c r="C63" s="361"/>
      <c r="D63" s="361"/>
      <c r="E63" s="361"/>
      <c r="F63" s="361"/>
      <c r="G63" s="361"/>
    </row>
    <row r="64" spans="1:8" ht="14.25" customHeight="1" x14ac:dyDescent="0.2">
      <c r="A64" s="361"/>
      <c r="B64" s="361"/>
      <c r="C64" s="361"/>
      <c r="D64" s="361"/>
      <c r="E64" s="361"/>
      <c r="F64" s="361"/>
      <c r="G64" s="361"/>
      <c r="H64" s="1">
        <v>300</v>
      </c>
    </row>
    <row r="65" spans="1:8" ht="14.25" customHeight="1" x14ac:dyDescent="0.2">
      <c r="A65" s="361"/>
      <c r="B65" s="361"/>
      <c r="C65" s="361"/>
      <c r="D65" s="361"/>
      <c r="E65" s="361"/>
      <c r="F65" s="361"/>
      <c r="G65" s="361"/>
    </row>
    <row r="66" spans="1:8" ht="14.25" customHeight="1" x14ac:dyDescent="0.2">
      <c r="A66" s="361"/>
      <c r="B66" s="361"/>
      <c r="C66" s="361"/>
      <c r="D66" s="361"/>
      <c r="E66" s="361"/>
      <c r="F66" s="361"/>
      <c r="G66" s="361"/>
    </row>
    <row r="67" spans="1:8" ht="14.25" customHeight="1" x14ac:dyDescent="0.2">
      <c r="A67" s="361"/>
      <c r="B67" s="361"/>
      <c r="C67" s="361"/>
      <c r="D67" s="361"/>
      <c r="E67" s="361"/>
      <c r="F67" s="361"/>
      <c r="G67" s="361"/>
    </row>
    <row r="68" spans="1:8" ht="14.25" customHeight="1" x14ac:dyDescent="0.2">
      <c r="A68" s="361"/>
      <c r="B68" s="361"/>
      <c r="C68" s="361"/>
      <c r="D68" s="361"/>
      <c r="E68" s="361"/>
      <c r="F68" s="361"/>
      <c r="G68" s="361"/>
      <c r="H68" s="1">
        <v>150</v>
      </c>
    </row>
    <row r="69" spans="1:8" ht="14.25" customHeight="1" x14ac:dyDescent="0.2">
      <c r="A69" s="361"/>
      <c r="B69" s="361"/>
      <c r="C69" s="361"/>
      <c r="D69" s="361"/>
      <c r="E69" s="361"/>
      <c r="F69" s="361"/>
      <c r="G69" s="361"/>
    </row>
    <row r="70" spans="1:8" ht="14.25" customHeight="1" x14ac:dyDescent="0.2">
      <c r="A70" s="361"/>
      <c r="B70" s="361"/>
      <c r="C70" s="361"/>
      <c r="D70" s="361"/>
      <c r="E70" s="361"/>
      <c r="F70" s="361"/>
      <c r="G70" s="361"/>
    </row>
    <row r="71" spans="1:8" ht="14.25" customHeight="1" x14ac:dyDescent="0.2">
      <c r="A71" s="361"/>
      <c r="B71" s="361"/>
      <c r="C71" s="361"/>
      <c r="D71" s="361"/>
      <c r="E71" s="361"/>
      <c r="F71" s="361"/>
      <c r="G71" s="361"/>
    </row>
    <row r="72" spans="1:8" ht="3.75" customHeight="1" x14ac:dyDescent="0.2">
      <c r="A72" s="361"/>
      <c r="B72" s="361"/>
      <c r="C72" s="361"/>
      <c r="D72" s="361"/>
      <c r="E72" s="361"/>
      <c r="F72" s="361"/>
      <c r="G72" s="361"/>
    </row>
    <row r="73" spans="1:8" ht="15" customHeight="1" x14ac:dyDescent="0.2">
      <c r="A73" s="361"/>
      <c r="B73" s="361"/>
      <c r="C73" s="361"/>
      <c r="D73" s="361"/>
      <c r="E73" s="361"/>
      <c r="F73" s="361"/>
      <c r="G73" s="361"/>
    </row>
    <row r="74" spans="1:8" ht="15" x14ac:dyDescent="0.25">
      <c r="A74" s="189"/>
      <c r="B74" s="189"/>
      <c r="C74" s="189"/>
      <c r="D74" s="189"/>
      <c r="E74" s="189"/>
      <c r="F74" s="189"/>
      <c r="G74" s="189"/>
    </row>
    <row r="75" spans="1:8" x14ac:dyDescent="0.2">
      <c r="A75" s="351" t="s">
        <v>593</v>
      </c>
      <c r="B75" s="352"/>
      <c r="C75" s="352"/>
      <c r="D75" s="352"/>
      <c r="E75" s="352"/>
      <c r="F75" s="352"/>
      <c r="G75" s="352"/>
      <c r="H75" s="1">
        <v>150</v>
      </c>
    </row>
    <row r="76" spans="1:8" x14ac:dyDescent="0.2">
      <c r="A76" s="352"/>
      <c r="B76" s="352"/>
      <c r="C76" s="352"/>
      <c r="D76" s="352"/>
      <c r="E76" s="352"/>
      <c r="F76" s="352"/>
      <c r="G76" s="352"/>
    </row>
    <row r="77" spans="1:8" x14ac:dyDescent="0.2">
      <c r="A77" s="352"/>
      <c r="B77" s="352"/>
      <c r="C77" s="352"/>
      <c r="D77" s="352"/>
      <c r="E77" s="352"/>
      <c r="F77" s="352"/>
      <c r="G77" s="352"/>
    </row>
    <row r="78" spans="1:8" x14ac:dyDescent="0.2">
      <c r="A78" s="352"/>
      <c r="B78" s="352"/>
      <c r="C78" s="352"/>
      <c r="D78" s="352"/>
      <c r="E78" s="352"/>
      <c r="F78" s="352"/>
      <c r="G78" s="352"/>
    </row>
    <row r="79" spans="1:8" x14ac:dyDescent="0.2">
      <c r="A79" s="352"/>
      <c r="B79" s="352"/>
      <c r="C79" s="352"/>
      <c r="D79" s="352"/>
      <c r="E79" s="352"/>
      <c r="F79" s="352"/>
      <c r="G79" s="352"/>
    </row>
    <row r="80" spans="1:8" x14ac:dyDescent="0.2">
      <c r="A80" s="352"/>
      <c r="B80" s="352"/>
      <c r="C80" s="352"/>
      <c r="D80" s="352"/>
      <c r="E80" s="352"/>
      <c r="F80" s="352"/>
      <c r="G80" s="352"/>
    </row>
    <row r="81" spans="1:8" x14ac:dyDescent="0.2">
      <c r="A81" s="352"/>
      <c r="B81" s="352"/>
      <c r="C81" s="352"/>
      <c r="D81" s="352"/>
      <c r="E81" s="352"/>
      <c r="F81" s="352"/>
      <c r="G81" s="352"/>
      <c r="H81" s="1">
        <v>450</v>
      </c>
    </row>
    <row r="82" spans="1:8" x14ac:dyDescent="0.2">
      <c r="A82" s="352"/>
      <c r="B82" s="352"/>
      <c r="C82" s="352"/>
      <c r="D82" s="352"/>
      <c r="E82" s="352"/>
      <c r="F82" s="352"/>
      <c r="G82" s="352"/>
    </row>
    <row r="83" spans="1:8" x14ac:dyDescent="0.2">
      <c r="A83" s="352"/>
      <c r="B83" s="352"/>
      <c r="C83" s="352"/>
      <c r="D83" s="352"/>
      <c r="E83" s="352"/>
      <c r="F83" s="352"/>
      <c r="G83" s="352"/>
    </row>
    <row r="84" spans="1:8" x14ac:dyDescent="0.2">
      <c r="A84" s="352"/>
      <c r="B84" s="352"/>
      <c r="C84" s="352"/>
      <c r="D84" s="352"/>
      <c r="E84" s="352"/>
      <c r="F84" s="352"/>
      <c r="G84" s="352"/>
    </row>
    <row r="85" spans="1:8" x14ac:dyDescent="0.2">
      <c r="A85" s="352"/>
      <c r="B85" s="352"/>
      <c r="C85" s="352"/>
      <c r="D85" s="352"/>
      <c r="E85" s="352"/>
      <c r="F85" s="352"/>
      <c r="G85" s="352"/>
    </row>
    <row r="86" spans="1:8" ht="15" x14ac:dyDescent="0.25">
      <c r="A86" s="1"/>
      <c r="F86" s="73"/>
      <c r="G86" s="74"/>
    </row>
    <row r="87" spans="1:8" ht="15" x14ac:dyDescent="0.25">
      <c r="A87" s="26" t="s">
        <v>50</v>
      </c>
      <c r="F87" s="305">
        <v>117</v>
      </c>
      <c r="G87" s="306"/>
      <c r="H87" s="1">
        <f>SUM(H88,H92,H95)</f>
        <v>117</v>
      </c>
    </row>
    <row r="88" spans="1:8" x14ac:dyDescent="0.2">
      <c r="A88" s="303" t="s">
        <v>362</v>
      </c>
      <c r="B88" s="304"/>
      <c r="C88" s="304"/>
      <c r="D88" s="304"/>
      <c r="E88" s="304"/>
      <c r="F88" s="304"/>
      <c r="G88" s="304"/>
      <c r="H88" s="1">
        <v>20</v>
      </c>
    </row>
    <row r="89" spans="1:8" x14ac:dyDescent="0.2">
      <c r="A89" s="304"/>
      <c r="B89" s="304"/>
      <c r="C89" s="304"/>
      <c r="D89" s="304"/>
      <c r="E89" s="304"/>
      <c r="F89" s="304"/>
      <c r="G89" s="304"/>
    </row>
    <row r="90" spans="1:8" x14ac:dyDescent="0.2">
      <c r="A90" s="304"/>
      <c r="B90" s="304"/>
      <c r="C90" s="304"/>
      <c r="D90" s="304"/>
      <c r="E90" s="304"/>
      <c r="F90" s="304"/>
      <c r="G90" s="304"/>
    </row>
    <row r="91" spans="1:8" x14ac:dyDescent="0.2">
      <c r="A91" s="304"/>
      <c r="B91" s="304"/>
      <c r="C91" s="304"/>
      <c r="D91" s="304"/>
      <c r="E91" s="304"/>
      <c r="F91" s="304"/>
      <c r="G91" s="304"/>
    </row>
    <row r="92" spans="1:8" x14ac:dyDescent="0.2">
      <c r="A92" s="304"/>
      <c r="B92" s="304"/>
      <c r="C92" s="304"/>
      <c r="D92" s="304"/>
      <c r="E92" s="304"/>
      <c r="F92" s="304"/>
      <c r="G92" s="304"/>
      <c r="H92" s="1">
        <v>17</v>
      </c>
    </row>
    <row r="93" spans="1:8" x14ac:dyDescent="0.2">
      <c r="A93" s="304"/>
      <c r="B93" s="304"/>
      <c r="C93" s="304"/>
      <c r="D93" s="304"/>
      <c r="E93" s="304"/>
      <c r="F93" s="304"/>
      <c r="G93" s="304"/>
    </row>
    <row r="94" spans="1:8" x14ac:dyDescent="0.2">
      <c r="A94" s="304"/>
      <c r="B94" s="304"/>
      <c r="C94" s="304"/>
      <c r="D94" s="304"/>
      <c r="E94" s="304"/>
      <c r="F94" s="304"/>
      <c r="G94" s="304"/>
    </row>
    <row r="95" spans="1:8" x14ac:dyDescent="0.2">
      <c r="A95" s="304"/>
      <c r="B95" s="304"/>
      <c r="C95" s="304"/>
      <c r="D95" s="304"/>
      <c r="E95" s="304"/>
      <c r="F95" s="304"/>
      <c r="G95" s="304"/>
      <c r="H95" s="1">
        <v>80</v>
      </c>
    </row>
    <row r="96" spans="1:8" x14ac:dyDescent="0.2">
      <c r="A96" s="304"/>
      <c r="B96" s="304"/>
      <c r="C96" s="304"/>
      <c r="D96" s="304"/>
      <c r="E96" s="304"/>
      <c r="F96" s="304"/>
      <c r="G96" s="304"/>
    </row>
    <row r="97" spans="1:8" x14ac:dyDescent="0.2">
      <c r="A97" s="304"/>
      <c r="B97" s="304"/>
      <c r="C97" s="304"/>
      <c r="D97" s="304"/>
      <c r="E97" s="304"/>
      <c r="F97" s="304"/>
      <c r="G97" s="304"/>
    </row>
    <row r="98" spans="1:8" ht="15" x14ac:dyDescent="0.25">
      <c r="A98" s="1"/>
      <c r="F98" s="73"/>
      <c r="G98" s="74"/>
    </row>
    <row r="99" spans="1:8" ht="15" x14ac:dyDescent="0.25">
      <c r="A99" s="26" t="s">
        <v>311</v>
      </c>
      <c r="F99" s="305">
        <v>500</v>
      </c>
      <c r="G99" s="306"/>
    </row>
    <row r="100" spans="1:8" x14ac:dyDescent="0.2">
      <c r="A100" s="303" t="s">
        <v>363</v>
      </c>
      <c r="B100" s="304"/>
      <c r="C100" s="304"/>
      <c r="D100" s="304"/>
      <c r="E100" s="304"/>
      <c r="F100" s="304"/>
      <c r="G100" s="304"/>
    </row>
    <row r="101" spans="1:8" x14ac:dyDescent="0.2">
      <c r="A101" s="304"/>
      <c r="B101" s="304"/>
      <c r="C101" s="304"/>
      <c r="D101" s="304"/>
      <c r="E101" s="304"/>
      <c r="F101" s="304"/>
      <c r="G101" s="304"/>
    </row>
    <row r="102" spans="1:8" x14ac:dyDescent="0.2">
      <c r="A102" s="307"/>
      <c r="B102" s="307"/>
      <c r="C102" s="307"/>
      <c r="D102" s="307"/>
      <c r="E102" s="307"/>
      <c r="F102" s="307"/>
      <c r="G102" s="307"/>
    </row>
    <row r="103" spans="1:8" ht="15" x14ac:dyDescent="0.25">
      <c r="A103" s="26"/>
      <c r="F103" s="73"/>
      <c r="G103" s="74"/>
    </row>
    <row r="104" spans="1:8" ht="15" x14ac:dyDescent="0.25">
      <c r="A104" s="329" t="s">
        <v>304</v>
      </c>
      <c r="B104" s="330"/>
      <c r="C104" s="330"/>
      <c r="D104" s="330"/>
      <c r="E104" s="330"/>
      <c r="F104" s="73"/>
      <c r="G104" s="74"/>
    </row>
    <row r="105" spans="1:8" ht="15.75" thickBot="1" x14ac:dyDescent="0.3">
      <c r="A105" s="39" t="s">
        <v>312</v>
      </c>
      <c r="B105" s="40"/>
      <c r="C105" s="41"/>
      <c r="D105" s="42"/>
      <c r="E105" s="42"/>
      <c r="F105" s="311">
        <f>SUM(F106,F117)</f>
        <v>485</v>
      </c>
      <c r="G105" s="311"/>
      <c r="H105" s="54">
        <f>SUM(F106,F117)</f>
        <v>485</v>
      </c>
    </row>
    <row r="106" spans="1:8" ht="15.75" thickTop="1" x14ac:dyDescent="0.25">
      <c r="A106" s="26" t="s">
        <v>313</v>
      </c>
      <c r="F106" s="305">
        <v>450</v>
      </c>
      <c r="G106" s="306"/>
    </row>
    <row r="107" spans="1:8" x14ac:dyDescent="0.2">
      <c r="A107" s="351" t="s">
        <v>364</v>
      </c>
      <c r="B107" s="352"/>
      <c r="C107" s="352"/>
      <c r="D107" s="352"/>
      <c r="E107" s="352"/>
      <c r="F107" s="352"/>
      <c r="G107" s="352"/>
    </row>
    <row r="108" spans="1:8" x14ac:dyDescent="0.2">
      <c r="A108" s="352"/>
      <c r="B108" s="352"/>
      <c r="C108" s="352"/>
      <c r="D108" s="352"/>
      <c r="E108" s="352"/>
      <c r="F108" s="352"/>
      <c r="G108" s="352"/>
    </row>
    <row r="109" spans="1:8" x14ac:dyDescent="0.2">
      <c r="A109" s="352"/>
      <c r="B109" s="352"/>
      <c r="C109" s="352"/>
      <c r="D109" s="352"/>
      <c r="E109" s="352"/>
      <c r="F109" s="352"/>
      <c r="G109" s="352"/>
    </row>
    <row r="110" spans="1:8" x14ac:dyDescent="0.2">
      <c r="A110" s="352"/>
      <c r="B110" s="352"/>
      <c r="C110" s="352"/>
      <c r="D110" s="352"/>
      <c r="E110" s="352"/>
      <c r="F110" s="352"/>
      <c r="G110" s="352"/>
    </row>
    <row r="111" spans="1:8" x14ac:dyDescent="0.2">
      <c r="A111" s="352"/>
      <c r="B111" s="352"/>
      <c r="C111" s="352"/>
      <c r="D111" s="352"/>
      <c r="E111" s="352"/>
      <c r="F111" s="352"/>
      <c r="G111" s="352"/>
    </row>
    <row r="112" spans="1:8" x14ac:dyDescent="0.2">
      <c r="A112" s="352"/>
      <c r="B112" s="352"/>
      <c r="C112" s="352"/>
      <c r="D112" s="352"/>
      <c r="E112" s="352"/>
      <c r="F112" s="352"/>
      <c r="G112" s="352"/>
    </row>
    <row r="113" spans="1:8" x14ac:dyDescent="0.2">
      <c r="A113" s="352"/>
      <c r="B113" s="352"/>
      <c r="C113" s="352"/>
      <c r="D113" s="352"/>
      <c r="E113" s="352"/>
      <c r="F113" s="352"/>
      <c r="G113" s="352"/>
    </row>
    <row r="114" spans="1:8" x14ac:dyDescent="0.2">
      <c r="A114" s="352"/>
      <c r="B114" s="352"/>
      <c r="C114" s="352"/>
      <c r="D114" s="352"/>
      <c r="E114" s="352"/>
      <c r="F114" s="352"/>
      <c r="G114" s="352"/>
    </row>
    <row r="115" spans="1:8" x14ac:dyDescent="0.2">
      <c r="A115" s="352"/>
      <c r="B115" s="352"/>
      <c r="C115" s="352"/>
      <c r="D115" s="352"/>
      <c r="E115" s="352"/>
      <c r="F115" s="352"/>
      <c r="G115" s="352"/>
    </row>
    <row r="116" spans="1:8" ht="15" x14ac:dyDescent="0.25">
      <c r="A116" s="26"/>
      <c r="F116" s="73"/>
      <c r="G116" s="74"/>
    </row>
    <row r="117" spans="1:8" ht="15" x14ac:dyDescent="0.25">
      <c r="A117" s="26" t="s">
        <v>75</v>
      </c>
      <c r="F117" s="305">
        <v>35</v>
      </c>
      <c r="G117" s="306"/>
    </row>
    <row r="118" spans="1:8" x14ac:dyDescent="0.2">
      <c r="A118" s="303" t="s">
        <v>314</v>
      </c>
      <c r="B118" s="304"/>
      <c r="C118" s="304"/>
      <c r="D118" s="304"/>
      <c r="E118" s="304"/>
      <c r="F118" s="304"/>
      <c r="G118" s="304"/>
    </row>
    <row r="119" spans="1:8" x14ac:dyDescent="0.2">
      <c r="A119" s="304"/>
      <c r="B119" s="304"/>
      <c r="C119" s="304"/>
      <c r="D119" s="304"/>
      <c r="E119" s="304"/>
      <c r="F119" s="304"/>
      <c r="G119" s="304"/>
    </row>
    <row r="120" spans="1:8" x14ac:dyDescent="0.2">
      <c r="A120" s="304"/>
      <c r="B120" s="304"/>
      <c r="C120" s="304"/>
      <c r="D120" s="304"/>
      <c r="E120" s="304"/>
      <c r="F120" s="304"/>
      <c r="G120" s="304"/>
    </row>
    <row r="121" spans="1:8" x14ac:dyDescent="0.2">
      <c r="A121" s="307"/>
      <c r="B121" s="307"/>
      <c r="C121" s="307"/>
      <c r="D121" s="307"/>
      <c r="E121" s="307"/>
      <c r="F121" s="307"/>
      <c r="G121" s="307"/>
    </row>
    <row r="122" spans="1:8" ht="15" x14ac:dyDescent="0.25">
      <c r="A122" s="26"/>
      <c r="F122" s="73"/>
      <c r="G122" s="74"/>
    </row>
    <row r="123" spans="1:8" ht="31.5" customHeight="1" thickBot="1" x14ac:dyDescent="0.3">
      <c r="A123" s="319" t="s">
        <v>315</v>
      </c>
      <c r="B123" s="320"/>
      <c r="C123" s="320"/>
      <c r="D123" s="320"/>
      <c r="E123" s="320"/>
      <c r="F123" s="311">
        <f>SUM(F124)</f>
        <v>7500</v>
      </c>
      <c r="G123" s="311"/>
      <c r="H123" s="54">
        <f>SUM(F124)</f>
        <v>7500</v>
      </c>
    </row>
    <row r="124" spans="1:8" ht="15.75" thickTop="1" x14ac:dyDescent="0.25">
      <c r="A124" s="26" t="s">
        <v>316</v>
      </c>
      <c r="F124" s="305">
        <v>7500</v>
      </c>
      <c r="G124" s="306"/>
      <c r="H124" s="1">
        <f>SUM(H125:H149)</f>
        <v>7500</v>
      </c>
    </row>
    <row r="125" spans="1:8" x14ac:dyDescent="0.2">
      <c r="A125" s="303" t="s">
        <v>594</v>
      </c>
      <c r="B125" s="304"/>
      <c r="C125" s="304"/>
      <c r="D125" s="304"/>
      <c r="E125" s="304"/>
      <c r="F125" s="304"/>
      <c r="G125" s="304"/>
      <c r="H125" s="1">
        <v>150</v>
      </c>
    </row>
    <row r="126" spans="1:8" x14ac:dyDescent="0.2">
      <c r="A126" s="304"/>
      <c r="B126" s="304"/>
      <c r="C126" s="304"/>
      <c r="D126" s="304"/>
      <c r="E126" s="304"/>
      <c r="F126" s="304"/>
      <c r="G126" s="304"/>
    </row>
    <row r="127" spans="1:8" x14ac:dyDescent="0.2">
      <c r="A127" s="304"/>
      <c r="B127" s="304"/>
      <c r="C127" s="304"/>
      <c r="D127" s="304"/>
      <c r="E127" s="304"/>
      <c r="F127" s="304"/>
      <c r="G127" s="304"/>
    </row>
    <row r="128" spans="1:8" x14ac:dyDescent="0.2">
      <c r="A128" s="304"/>
      <c r="B128" s="304"/>
      <c r="C128" s="304"/>
      <c r="D128" s="304"/>
      <c r="E128" s="304"/>
      <c r="F128" s="304"/>
      <c r="G128" s="304"/>
    </row>
    <row r="129" spans="1:8" x14ac:dyDescent="0.2">
      <c r="A129" s="304"/>
      <c r="B129" s="304"/>
      <c r="C129" s="304"/>
      <c r="D129" s="304"/>
      <c r="E129" s="304"/>
      <c r="F129" s="304"/>
      <c r="G129" s="304"/>
    </row>
    <row r="130" spans="1:8" x14ac:dyDescent="0.2">
      <c r="A130" s="304"/>
      <c r="B130" s="304"/>
      <c r="C130" s="304"/>
      <c r="D130" s="304"/>
      <c r="E130" s="304"/>
      <c r="F130" s="304"/>
      <c r="G130" s="304"/>
    </row>
    <row r="131" spans="1:8" x14ac:dyDescent="0.2">
      <c r="A131" s="304"/>
      <c r="B131" s="304"/>
      <c r="C131" s="304"/>
      <c r="D131" s="304"/>
      <c r="E131" s="304"/>
      <c r="F131" s="304"/>
      <c r="G131" s="304"/>
      <c r="H131" s="1">
        <v>5600</v>
      </c>
    </row>
    <row r="132" spans="1:8" x14ac:dyDescent="0.2">
      <c r="A132" s="304"/>
      <c r="B132" s="304"/>
      <c r="C132" s="304"/>
      <c r="D132" s="304"/>
      <c r="E132" s="304"/>
      <c r="F132" s="304"/>
      <c r="G132" s="304"/>
    </row>
    <row r="133" spans="1:8" x14ac:dyDescent="0.2">
      <c r="A133" s="304"/>
      <c r="B133" s="304"/>
      <c r="C133" s="304"/>
      <c r="D133" s="304"/>
      <c r="E133" s="304"/>
      <c r="F133" s="304"/>
      <c r="G133" s="304"/>
    </row>
    <row r="134" spans="1:8" x14ac:dyDescent="0.2">
      <c r="A134" s="304"/>
      <c r="B134" s="304"/>
      <c r="C134" s="304"/>
      <c r="D134" s="304"/>
      <c r="E134" s="304"/>
      <c r="F134" s="304"/>
      <c r="G134" s="304"/>
    </row>
    <row r="135" spans="1:8" x14ac:dyDescent="0.2">
      <c r="A135" s="304"/>
      <c r="B135" s="304"/>
      <c r="C135" s="304"/>
      <c r="D135" s="304"/>
      <c r="E135" s="304"/>
      <c r="F135" s="304"/>
      <c r="G135" s="304"/>
    </row>
    <row r="136" spans="1:8" x14ac:dyDescent="0.2">
      <c r="A136" s="304"/>
      <c r="B136" s="304"/>
      <c r="C136" s="304"/>
      <c r="D136" s="304"/>
      <c r="E136" s="304"/>
      <c r="F136" s="304"/>
      <c r="G136" s="304"/>
    </row>
    <row r="137" spans="1:8" x14ac:dyDescent="0.2">
      <c r="A137" s="304"/>
      <c r="B137" s="304"/>
      <c r="C137" s="304"/>
      <c r="D137" s="304"/>
      <c r="E137" s="304"/>
      <c r="F137" s="304"/>
      <c r="G137" s="304"/>
    </row>
    <row r="138" spans="1:8" x14ac:dyDescent="0.2">
      <c r="A138" s="304"/>
      <c r="B138" s="304"/>
      <c r="C138" s="304"/>
      <c r="D138" s="304"/>
      <c r="E138" s="304"/>
      <c r="F138" s="304"/>
      <c r="G138" s="304"/>
    </row>
    <row r="139" spans="1:8" ht="15" x14ac:dyDescent="0.25">
      <c r="A139" s="26"/>
      <c r="F139" s="73"/>
      <c r="G139" s="74"/>
    </row>
    <row r="140" spans="1:8" ht="15" x14ac:dyDescent="0.25">
      <c r="A140" s="26"/>
      <c r="F140" s="159"/>
      <c r="G140" s="160"/>
    </row>
    <row r="141" spans="1:8" x14ac:dyDescent="0.2">
      <c r="A141" s="303" t="s">
        <v>595</v>
      </c>
      <c r="B141" s="335"/>
      <c r="C141" s="335"/>
      <c r="D141" s="335"/>
      <c r="E141" s="335"/>
      <c r="F141" s="335"/>
      <c r="G141" s="335"/>
      <c r="H141" s="1">
        <v>50</v>
      </c>
    </row>
    <row r="142" spans="1:8" x14ac:dyDescent="0.2">
      <c r="A142" s="335"/>
      <c r="B142" s="335"/>
      <c r="C142" s="335"/>
      <c r="D142" s="335"/>
      <c r="E142" s="335"/>
      <c r="F142" s="335"/>
      <c r="G142" s="335"/>
    </row>
    <row r="143" spans="1:8" x14ac:dyDescent="0.2">
      <c r="A143" s="335"/>
      <c r="B143" s="335"/>
      <c r="C143" s="335"/>
      <c r="D143" s="335"/>
      <c r="E143" s="335"/>
      <c r="F143" s="335"/>
      <c r="G143" s="335"/>
    </row>
    <row r="144" spans="1:8" x14ac:dyDescent="0.2">
      <c r="A144" s="335"/>
      <c r="B144" s="335"/>
      <c r="C144" s="335"/>
      <c r="D144" s="335"/>
      <c r="E144" s="335"/>
      <c r="F144" s="335"/>
      <c r="G144" s="335"/>
    </row>
    <row r="145" spans="1:8" x14ac:dyDescent="0.2">
      <c r="A145" s="335"/>
      <c r="B145" s="335"/>
      <c r="C145" s="335"/>
      <c r="D145" s="335"/>
      <c r="E145" s="335"/>
      <c r="F145" s="335"/>
      <c r="G145" s="335"/>
    </row>
    <row r="146" spans="1:8" x14ac:dyDescent="0.2">
      <c r="A146" s="304"/>
      <c r="B146" s="304"/>
      <c r="C146" s="304"/>
      <c r="D146" s="304"/>
      <c r="E146" s="304"/>
      <c r="F146" s="304"/>
      <c r="G146" s="304"/>
    </row>
    <row r="147" spans="1:8" x14ac:dyDescent="0.2">
      <c r="A147" s="304"/>
      <c r="B147" s="304"/>
      <c r="C147" s="304"/>
      <c r="D147" s="304"/>
      <c r="E147" s="304"/>
      <c r="F147" s="304"/>
      <c r="G147" s="304"/>
    </row>
    <row r="148" spans="1:8" x14ac:dyDescent="0.2">
      <c r="A148" s="304"/>
      <c r="B148" s="304"/>
      <c r="C148" s="304"/>
      <c r="D148" s="304"/>
      <c r="E148" s="304"/>
      <c r="F148" s="304"/>
      <c r="G148" s="304"/>
      <c r="H148" s="1">
        <v>1700</v>
      </c>
    </row>
    <row r="149" spans="1:8" x14ac:dyDescent="0.2">
      <c r="A149" s="307"/>
      <c r="B149" s="307"/>
      <c r="C149" s="307"/>
      <c r="D149" s="307"/>
      <c r="E149" s="307"/>
      <c r="F149" s="307"/>
      <c r="G149" s="307"/>
    </row>
    <row r="150" spans="1:8" x14ac:dyDescent="0.2">
      <c r="A150" s="307"/>
      <c r="B150" s="307"/>
      <c r="C150" s="307"/>
      <c r="D150" s="307"/>
      <c r="E150" s="307"/>
      <c r="F150" s="307"/>
      <c r="G150" s="307"/>
    </row>
    <row r="151" spans="1:8" x14ac:dyDescent="0.2">
      <c r="A151" s="307"/>
      <c r="B151" s="307"/>
      <c r="C151" s="307"/>
      <c r="D151" s="307"/>
      <c r="E151" s="307"/>
      <c r="F151" s="307"/>
      <c r="G151" s="307"/>
    </row>
    <row r="152" spans="1:8" x14ac:dyDescent="0.2">
      <c r="A152" s="307"/>
      <c r="B152" s="307"/>
      <c r="C152" s="307"/>
      <c r="D152" s="307"/>
      <c r="E152" s="307"/>
      <c r="F152" s="307"/>
      <c r="G152" s="307"/>
    </row>
    <row r="153" spans="1:8" ht="15" x14ac:dyDescent="0.25">
      <c r="A153" s="26"/>
      <c r="F153" s="168"/>
      <c r="G153" s="169"/>
    </row>
    <row r="154" spans="1:8" ht="15" x14ac:dyDescent="0.25">
      <c r="A154" s="26"/>
      <c r="F154" s="159"/>
      <c r="G154" s="160"/>
    </row>
    <row r="155" spans="1:8" ht="15.75" thickBot="1" x14ac:dyDescent="0.3">
      <c r="A155" s="39" t="s">
        <v>317</v>
      </c>
      <c r="B155" s="40"/>
      <c r="C155" s="41"/>
      <c r="D155" s="42"/>
      <c r="E155" s="42"/>
      <c r="F155" s="311">
        <f>SUM(F156)</f>
        <v>1500</v>
      </c>
      <c r="G155" s="311"/>
      <c r="H155" s="54">
        <f>SUM(F156)</f>
        <v>1500</v>
      </c>
    </row>
    <row r="156" spans="1:8" ht="15.75" thickTop="1" x14ac:dyDescent="0.25">
      <c r="A156" s="26" t="s">
        <v>313</v>
      </c>
      <c r="F156" s="305">
        <v>1500</v>
      </c>
      <c r="G156" s="306"/>
    </row>
    <row r="157" spans="1:8" x14ac:dyDescent="0.2">
      <c r="A157" s="303" t="s">
        <v>365</v>
      </c>
      <c r="B157" s="304"/>
      <c r="C157" s="304"/>
      <c r="D157" s="304"/>
      <c r="E157" s="304"/>
      <c r="F157" s="304"/>
      <c r="G157" s="304"/>
    </row>
    <row r="158" spans="1:8" x14ac:dyDescent="0.2">
      <c r="A158" s="304"/>
      <c r="B158" s="304"/>
      <c r="C158" s="304"/>
      <c r="D158" s="304"/>
      <c r="E158" s="304"/>
      <c r="F158" s="304"/>
      <c r="G158" s="304"/>
    </row>
    <row r="159" spans="1:8" x14ac:dyDescent="0.2">
      <c r="A159" s="304"/>
      <c r="B159" s="304"/>
      <c r="C159" s="304"/>
      <c r="D159" s="304"/>
      <c r="E159" s="304"/>
      <c r="F159" s="304"/>
      <c r="G159" s="304"/>
    </row>
    <row r="160" spans="1:8" ht="15" x14ac:dyDescent="0.25">
      <c r="A160" s="26"/>
      <c r="F160" s="73"/>
      <c r="G160" s="74"/>
    </row>
    <row r="161" spans="1:8" ht="15" x14ac:dyDescent="0.25">
      <c r="A161" s="26"/>
      <c r="F161" s="73"/>
      <c r="G161" s="74"/>
    </row>
    <row r="162" spans="1:8" ht="15.75" thickBot="1" x14ac:dyDescent="0.3">
      <c r="A162" s="39" t="s">
        <v>318</v>
      </c>
      <c r="B162" s="40"/>
      <c r="C162" s="41"/>
      <c r="D162" s="42"/>
      <c r="E162" s="42"/>
      <c r="F162" s="311">
        <f>SUM(F163)</f>
        <v>9000</v>
      </c>
      <c r="G162" s="311"/>
      <c r="H162" s="54">
        <f>SUM(F163)</f>
        <v>9000</v>
      </c>
    </row>
    <row r="163" spans="1:8" ht="15.75" thickTop="1" x14ac:dyDescent="0.25">
      <c r="A163" s="329" t="s">
        <v>366</v>
      </c>
      <c r="B163" s="330"/>
      <c r="C163" s="330"/>
      <c r="D163" s="330"/>
      <c r="E163" s="330"/>
      <c r="F163" s="305">
        <f>2000+3300+3500+200</f>
        <v>9000</v>
      </c>
      <c r="G163" s="306"/>
    </row>
    <row r="164" spans="1:8" ht="14.25" customHeight="1" x14ac:dyDescent="0.2">
      <c r="A164" s="349" t="s">
        <v>596</v>
      </c>
      <c r="B164" s="349"/>
      <c r="C164" s="349"/>
      <c r="D164" s="349"/>
      <c r="E164" s="349"/>
      <c r="F164" s="349"/>
      <c r="G164" s="349"/>
    </row>
    <row r="165" spans="1:8" ht="14.25" customHeight="1" x14ac:dyDescent="0.2">
      <c r="A165" s="349"/>
      <c r="B165" s="349"/>
      <c r="C165" s="349"/>
      <c r="D165" s="349"/>
      <c r="E165" s="349"/>
      <c r="F165" s="349"/>
      <c r="G165" s="349"/>
    </row>
    <row r="166" spans="1:8" ht="14.25" customHeight="1" x14ac:dyDescent="0.2">
      <c r="A166" s="349"/>
      <c r="B166" s="349"/>
      <c r="C166" s="349"/>
      <c r="D166" s="349"/>
      <c r="E166" s="349"/>
      <c r="F166" s="349"/>
      <c r="G166" s="349"/>
    </row>
    <row r="167" spans="1:8" ht="14.25" customHeight="1" x14ac:dyDescent="0.2">
      <c r="A167" s="349"/>
      <c r="B167" s="349"/>
      <c r="C167" s="349"/>
      <c r="D167" s="349"/>
      <c r="E167" s="349"/>
      <c r="F167" s="349"/>
      <c r="G167" s="349"/>
    </row>
    <row r="168" spans="1:8" ht="15" customHeight="1" x14ac:dyDescent="0.2">
      <c r="A168" s="349"/>
      <c r="B168" s="349"/>
      <c r="C168" s="349"/>
      <c r="D168" s="349"/>
      <c r="E168" s="349"/>
      <c r="F168" s="349"/>
      <c r="G168" s="349"/>
    </row>
    <row r="169" spans="1:8" ht="15" x14ac:dyDescent="0.25">
      <c r="A169" s="26"/>
      <c r="F169" s="73"/>
      <c r="G169" s="74"/>
    </row>
    <row r="170" spans="1:8" ht="15.75" thickBot="1" x14ac:dyDescent="0.3">
      <c r="A170" s="39" t="s">
        <v>319</v>
      </c>
      <c r="B170" s="40"/>
      <c r="C170" s="41"/>
      <c r="D170" s="42"/>
      <c r="E170" s="42"/>
      <c r="F170" s="311">
        <f>SUM(F172,F186,F189)</f>
        <v>44950</v>
      </c>
      <c r="G170" s="311"/>
      <c r="H170" s="54">
        <f>SUM(F172,F189)</f>
        <v>32900</v>
      </c>
    </row>
    <row r="171" spans="1:8" ht="15" thickTop="1" x14ac:dyDescent="0.2">
      <c r="A171" s="329" t="s">
        <v>305</v>
      </c>
      <c r="B171" s="330"/>
      <c r="C171" s="330"/>
      <c r="D171" s="330"/>
      <c r="E171" s="330"/>
      <c r="F171" s="1"/>
    </row>
    <row r="172" spans="1:8" ht="15" x14ac:dyDescent="0.25">
      <c r="A172" s="26" t="s">
        <v>320</v>
      </c>
      <c r="F172" s="305">
        <f>SUM(H172)</f>
        <v>32700</v>
      </c>
      <c r="G172" s="306"/>
      <c r="H172" s="1">
        <f>SUM(H173,H176,H181)</f>
        <v>32700</v>
      </c>
    </row>
    <row r="173" spans="1:8" x14ac:dyDescent="0.2">
      <c r="A173" s="323" t="s">
        <v>617</v>
      </c>
      <c r="B173" s="334"/>
      <c r="C173" s="334"/>
      <c r="D173" s="334"/>
      <c r="E173" s="334"/>
      <c r="F173" s="334"/>
      <c r="G173" s="334"/>
      <c r="H173" s="1">
        <v>20900</v>
      </c>
    </row>
    <row r="174" spans="1:8" x14ac:dyDescent="0.2">
      <c r="A174" s="334"/>
      <c r="B174" s="334"/>
      <c r="C174" s="334"/>
      <c r="D174" s="334"/>
      <c r="E174" s="334"/>
      <c r="F174" s="334"/>
      <c r="G174" s="334"/>
    </row>
    <row r="175" spans="1:8" x14ac:dyDescent="0.2">
      <c r="A175" s="334"/>
      <c r="B175" s="334"/>
      <c r="C175" s="334"/>
      <c r="D175" s="334"/>
      <c r="E175" s="334"/>
      <c r="F175" s="334"/>
      <c r="G175" s="334"/>
    </row>
    <row r="176" spans="1:8" x14ac:dyDescent="0.2">
      <c r="A176" s="334"/>
      <c r="B176" s="334"/>
      <c r="C176" s="334"/>
      <c r="D176" s="334"/>
      <c r="E176" s="334"/>
      <c r="F176" s="334"/>
      <c r="G176" s="334"/>
      <c r="H176" s="1">
        <v>1000</v>
      </c>
    </row>
    <row r="177" spans="1:8" x14ac:dyDescent="0.2">
      <c r="A177" s="334"/>
      <c r="B177" s="334"/>
      <c r="C177" s="334"/>
      <c r="D177" s="334"/>
      <c r="E177" s="334"/>
      <c r="F177" s="334"/>
      <c r="G177" s="334"/>
    </row>
    <row r="178" spans="1:8" x14ac:dyDescent="0.2">
      <c r="A178" s="334"/>
      <c r="B178" s="334"/>
      <c r="C178" s="334"/>
      <c r="D178" s="334"/>
      <c r="E178" s="334"/>
      <c r="F178" s="334"/>
      <c r="G178" s="334"/>
    </row>
    <row r="179" spans="1:8" x14ac:dyDescent="0.2">
      <c r="A179" s="334"/>
      <c r="B179" s="334"/>
      <c r="C179" s="334"/>
      <c r="D179" s="334"/>
      <c r="E179" s="334"/>
      <c r="F179" s="334"/>
      <c r="G179" s="334"/>
    </row>
    <row r="180" spans="1:8" x14ac:dyDescent="0.2">
      <c r="A180" s="334"/>
      <c r="B180" s="334"/>
      <c r="C180" s="334"/>
      <c r="D180" s="334"/>
      <c r="E180" s="334"/>
      <c r="F180" s="334"/>
      <c r="G180" s="334"/>
    </row>
    <row r="181" spans="1:8" x14ac:dyDescent="0.2">
      <c r="A181" s="334"/>
      <c r="B181" s="334"/>
      <c r="C181" s="334"/>
      <c r="D181" s="334"/>
      <c r="E181" s="334"/>
      <c r="F181" s="334"/>
      <c r="G181" s="334"/>
      <c r="H181" s="1">
        <v>10800</v>
      </c>
    </row>
    <row r="182" spans="1:8" x14ac:dyDescent="0.2">
      <c r="A182" s="334"/>
      <c r="B182" s="334"/>
      <c r="C182" s="334"/>
      <c r="D182" s="334"/>
      <c r="E182" s="334"/>
      <c r="F182" s="334"/>
      <c r="G182" s="334"/>
    </row>
    <row r="183" spans="1:8" x14ac:dyDescent="0.2">
      <c r="A183" s="334"/>
      <c r="B183" s="334"/>
      <c r="C183" s="334"/>
      <c r="D183" s="334"/>
      <c r="E183" s="334"/>
      <c r="F183" s="334"/>
      <c r="G183" s="334"/>
    </row>
    <row r="184" spans="1:8" ht="15" x14ac:dyDescent="0.25">
      <c r="A184" s="26"/>
      <c r="F184" s="73"/>
      <c r="G184" s="74"/>
    </row>
    <row r="185" spans="1:8" x14ac:dyDescent="0.2">
      <c r="A185" s="329" t="s">
        <v>545</v>
      </c>
      <c r="B185" s="330"/>
      <c r="C185" s="330"/>
      <c r="D185" s="330"/>
      <c r="E185" s="330"/>
      <c r="F185" s="1"/>
    </row>
    <row r="186" spans="1:8" ht="15" x14ac:dyDescent="0.25">
      <c r="A186" s="26" t="s">
        <v>548</v>
      </c>
      <c r="F186" s="305">
        <v>12050</v>
      </c>
      <c r="G186" s="306"/>
      <c r="H186" s="1" t="e">
        <f>SUM(#REF!,#REF!,H191)</f>
        <v>#REF!</v>
      </c>
    </row>
    <row r="187" spans="1:8" ht="15" x14ac:dyDescent="0.25">
      <c r="A187" s="235" t="s">
        <v>546</v>
      </c>
      <c r="F187" s="233"/>
      <c r="G187" s="234"/>
    </row>
    <row r="188" spans="1:8" ht="15" x14ac:dyDescent="0.25">
      <c r="A188" s="26"/>
      <c r="F188" s="233"/>
      <c r="G188" s="234"/>
    </row>
    <row r="189" spans="1:8" ht="15" x14ac:dyDescent="0.25">
      <c r="A189" s="26" t="s">
        <v>54</v>
      </c>
      <c r="F189" s="305">
        <v>200</v>
      </c>
      <c r="G189" s="306"/>
    </row>
    <row r="190" spans="1:8" x14ac:dyDescent="0.2">
      <c r="A190" s="303" t="s">
        <v>321</v>
      </c>
      <c r="B190" s="304"/>
      <c r="C190" s="304"/>
      <c r="D190" s="304"/>
      <c r="E190" s="304"/>
      <c r="F190" s="304"/>
      <c r="G190" s="304"/>
    </row>
    <row r="191" spans="1:8" x14ac:dyDescent="0.2">
      <c r="A191" s="304"/>
      <c r="B191" s="304"/>
      <c r="C191" s="304"/>
      <c r="D191" s="304"/>
      <c r="E191" s="304"/>
      <c r="F191" s="304"/>
      <c r="G191" s="304"/>
    </row>
    <row r="192" spans="1:8" x14ac:dyDescent="0.2">
      <c r="A192" s="304"/>
      <c r="B192" s="304"/>
      <c r="C192" s="304"/>
      <c r="D192" s="304"/>
      <c r="E192" s="304"/>
      <c r="F192" s="304"/>
      <c r="G192" s="304"/>
    </row>
    <row r="193" spans="1:8" ht="15" x14ac:dyDescent="0.25">
      <c r="A193" s="26"/>
      <c r="F193" s="73"/>
      <c r="G193" s="74"/>
    </row>
    <row r="194" spans="1:8" ht="15" x14ac:dyDescent="0.25">
      <c r="A194" s="329" t="s">
        <v>306</v>
      </c>
      <c r="B194" s="330"/>
      <c r="C194" s="330"/>
      <c r="D194" s="330"/>
      <c r="E194" s="330"/>
      <c r="F194" s="73"/>
      <c r="G194" s="74"/>
    </row>
    <row r="195" spans="1:8" ht="17.25" customHeight="1" thickBot="1" x14ac:dyDescent="0.3">
      <c r="A195" s="39" t="s">
        <v>322</v>
      </c>
      <c r="B195" s="40"/>
      <c r="C195" s="41"/>
      <c r="D195" s="42"/>
      <c r="E195" s="42"/>
      <c r="F195" s="311">
        <f>SUM(F196,F200,F208)</f>
        <v>110</v>
      </c>
      <c r="G195" s="311"/>
      <c r="H195" s="54">
        <f>SUM(F196,F200,F208)</f>
        <v>110</v>
      </c>
    </row>
    <row r="196" spans="1:8" ht="15.75" thickTop="1" x14ac:dyDescent="0.25">
      <c r="A196" s="26" t="s">
        <v>323</v>
      </c>
      <c r="F196" s="305">
        <v>20</v>
      </c>
      <c r="G196" s="306"/>
    </row>
    <row r="197" spans="1:8" x14ac:dyDescent="0.2">
      <c r="A197" s="303" t="s">
        <v>324</v>
      </c>
      <c r="B197" s="304"/>
      <c r="C197" s="304"/>
      <c r="D197" s="304"/>
      <c r="E197" s="304"/>
      <c r="F197" s="304"/>
      <c r="G197" s="304"/>
    </row>
    <row r="198" spans="1:8" x14ac:dyDescent="0.2">
      <c r="A198" s="304"/>
      <c r="B198" s="304"/>
      <c r="C198" s="304"/>
      <c r="D198" s="304"/>
      <c r="E198" s="304"/>
      <c r="F198" s="304"/>
      <c r="G198" s="304"/>
    </row>
    <row r="199" spans="1:8" ht="15" x14ac:dyDescent="0.25">
      <c r="A199" s="26"/>
      <c r="F199" s="73"/>
      <c r="G199" s="74"/>
    </row>
    <row r="200" spans="1:8" ht="15" x14ac:dyDescent="0.25">
      <c r="A200" s="26" t="s">
        <v>325</v>
      </c>
      <c r="F200" s="305">
        <v>70</v>
      </c>
      <c r="G200" s="306"/>
    </row>
    <row r="201" spans="1:8" x14ac:dyDescent="0.2">
      <c r="A201" s="303" t="s">
        <v>590</v>
      </c>
      <c r="B201" s="304"/>
      <c r="C201" s="304"/>
      <c r="D201" s="304"/>
      <c r="E201" s="304"/>
      <c r="F201" s="304"/>
      <c r="G201" s="304"/>
    </row>
    <row r="202" spans="1:8" x14ac:dyDescent="0.2">
      <c r="A202" s="304"/>
      <c r="B202" s="304"/>
      <c r="C202" s="304"/>
      <c r="D202" s="304"/>
      <c r="E202" s="304"/>
      <c r="F202" s="304"/>
      <c r="G202" s="304"/>
    </row>
    <row r="203" spans="1:8" x14ac:dyDescent="0.2">
      <c r="A203" s="304"/>
      <c r="B203" s="304"/>
      <c r="C203" s="304"/>
      <c r="D203" s="304"/>
      <c r="E203" s="304"/>
      <c r="F203" s="304"/>
      <c r="G203" s="304"/>
    </row>
    <row r="204" spans="1:8" x14ac:dyDescent="0.2">
      <c r="A204" s="304"/>
      <c r="B204" s="304"/>
      <c r="C204" s="304"/>
      <c r="D204" s="304"/>
      <c r="E204" s="304"/>
      <c r="F204" s="304"/>
      <c r="G204" s="304"/>
    </row>
    <row r="205" spans="1:8" x14ac:dyDescent="0.2">
      <c r="A205" s="304"/>
      <c r="B205" s="304"/>
      <c r="C205" s="304"/>
      <c r="D205" s="304"/>
      <c r="E205" s="304"/>
      <c r="F205" s="304"/>
      <c r="G205" s="304"/>
    </row>
    <row r="206" spans="1:8" x14ac:dyDescent="0.2">
      <c r="A206" s="304"/>
      <c r="B206" s="304"/>
      <c r="C206" s="304"/>
      <c r="D206" s="304"/>
      <c r="E206" s="304"/>
      <c r="F206" s="304"/>
      <c r="G206" s="304"/>
    </row>
    <row r="207" spans="1:8" ht="15" x14ac:dyDescent="0.25">
      <c r="A207" s="26"/>
      <c r="F207" s="73"/>
      <c r="G207" s="74"/>
    </row>
    <row r="208" spans="1:8" ht="15" x14ac:dyDescent="0.25">
      <c r="A208" s="26" t="s">
        <v>326</v>
      </c>
      <c r="F208" s="305">
        <v>20</v>
      </c>
      <c r="G208" s="306"/>
    </row>
    <row r="209" spans="1:8" x14ac:dyDescent="0.2">
      <c r="A209" s="303" t="s">
        <v>327</v>
      </c>
      <c r="B209" s="304"/>
      <c r="C209" s="304"/>
      <c r="D209" s="304"/>
      <c r="E209" s="304"/>
      <c r="F209" s="304"/>
      <c r="G209" s="304"/>
    </row>
    <row r="210" spans="1:8" x14ac:dyDescent="0.2">
      <c r="A210" s="304"/>
      <c r="B210" s="304"/>
      <c r="C210" s="304"/>
      <c r="D210" s="304"/>
      <c r="E210" s="304"/>
      <c r="F210" s="304"/>
      <c r="G210" s="304"/>
    </row>
    <row r="211" spans="1:8" ht="15" x14ac:dyDescent="0.25">
      <c r="A211" s="26"/>
      <c r="F211" s="73"/>
      <c r="G211" s="74"/>
    </row>
    <row r="212" spans="1:8" ht="15" x14ac:dyDescent="0.25">
      <c r="A212" s="26"/>
      <c r="F212" s="159"/>
      <c r="G212" s="160"/>
    </row>
    <row r="213" spans="1:8" ht="15" x14ac:dyDescent="0.25">
      <c r="A213" s="329" t="s">
        <v>306</v>
      </c>
      <c r="B213" s="330"/>
      <c r="C213" s="330"/>
      <c r="D213" s="330"/>
      <c r="E213" s="330"/>
      <c r="F213" s="73"/>
      <c r="G213" s="74"/>
    </row>
    <row r="214" spans="1:8" ht="31.5" customHeight="1" thickBot="1" x14ac:dyDescent="0.3">
      <c r="A214" s="319" t="s">
        <v>328</v>
      </c>
      <c r="B214" s="320"/>
      <c r="C214" s="320"/>
      <c r="D214" s="320"/>
      <c r="E214" s="320"/>
      <c r="F214" s="311">
        <v>340</v>
      </c>
      <c r="G214" s="311"/>
      <c r="H214" s="54">
        <f>SUM(F215)</f>
        <v>340</v>
      </c>
    </row>
    <row r="215" spans="1:8" ht="15.75" thickTop="1" x14ac:dyDescent="0.25">
      <c r="A215" s="26" t="s">
        <v>329</v>
      </c>
      <c r="F215" s="305">
        <v>340</v>
      </c>
      <c r="G215" s="306"/>
    </row>
    <row r="216" spans="1:8" x14ac:dyDescent="0.2">
      <c r="A216" s="303" t="s">
        <v>591</v>
      </c>
      <c r="B216" s="304"/>
      <c r="C216" s="304"/>
      <c r="D216" s="304"/>
      <c r="E216" s="304"/>
      <c r="F216" s="304"/>
      <c r="G216" s="304"/>
    </row>
    <row r="217" spans="1:8" x14ac:dyDescent="0.2">
      <c r="A217" s="304"/>
      <c r="B217" s="304"/>
      <c r="C217" s="304"/>
      <c r="D217" s="304"/>
      <c r="E217" s="304"/>
      <c r="F217" s="304"/>
      <c r="G217" s="304"/>
    </row>
    <row r="218" spans="1:8" x14ac:dyDescent="0.2">
      <c r="A218" s="304"/>
      <c r="B218" s="304"/>
      <c r="C218" s="304"/>
      <c r="D218" s="304"/>
      <c r="E218" s="304"/>
      <c r="F218" s="304"/>
      <c r="G218" s="304"/>
    </row>
    <row r="219" spans="1:8" x14ac:dyDescent="0.2">
      <c r="A219" s="304"/>
      <c r="B219" s="304"/>
      <c r="C219" s="304"/>
      <c r="D219" s="304"/>
      <c r="E219" s="304"/>
      <c r="F219" s="304"/>
      <c r="G219" s="304"/>
    </row>
    <row r="220" spans="1:8" x14ac:dyDescent="0.2">
      <c r="A220" s="304"/>
      <c r="B220" s="304"/>
      <c r="C220" s="304"/>
      <c r="D220" s="304"/>
      <c r="E220" s="304"/>
      <c r="F220" s="304"/>
      <c r="G220" s="304"/>
    </row>
    <row r="221" spans="1:8" x14ac:dyDescent="0.2">
      <c r="A221" s="304"/>
      <c r="B221" s="304"/>
      <c r="C221" s="304"/>
      <c r="D221" s="304"/>
      <c r="E221" s="304"/>
      <c r="F221" s="304"/>
      <c r="G221" s="304"/>
    </row>
    <row r="222" spans="1:8" x14ac:dyDescent="0.2">
      <c r="A222" s="304"/>
      <c r="B222" s="304"/>
      <c r="C222" s="304"/>
      <c r="D222" s="304"/>
      <c r="E222" s="304"/>
      <c r="F222" s="304"/>
      <c r="G222" s="304"/>
    </row>
    <row r="223" spans="1:8" x14ac:dyDescent="0.2">
      <c r="A223" s="304"/>
      <c r="B223" s="304"/>
      <c r="C223" s="304"/>
      <c r="D223" s="304"/>
      <c r="E223" s="304"/>
      <c r="F223" s="304"/>
      <c r="G223" s="304"/>
    </row>
    <row r="224" spans="1:8" x14ac:dyDescent="0.2">
      <c r="A224" s="304"/>
      <c r="B224" s="304"/>
      <c r="C224" s="304"/>
      <c r="D224" s="304"/>
      <c r="E224" s="304"/>
      <c r="F224" s="304"/>
      <c r="G224" s="304"/>
    </row>
    <row r="225" spans="1:7" x14ac:dyDescent="0.2">
      <c r="A225" s="304"/>
      <c r="B225" s="304"/>
      <c r="C225" s="304"/>
      <c r="D225" s="304"/>
      <c r="E225" s="304"/>
      <c r="F225" s="304"/>
      <c r="G225" s="304"/>
    </row>
  </sheetData>
  <mergeCells count="55">
    <mergeCell ref="F87:G87"/>
    <mergeCell ref="F99:G99"/>
    <mergeCell ref="A100:G102"/>
    <mergeCell ref="A118:G121"/>
    <mergeCell ref="A39:G73"/>
    <mergeCell ref="A75:G85"/>
    <mergeCell ref="A88:G97"/>
    <mergeCell ref="F105:G105"/>
    <mergeCell ref="F106:G106"/>
    <mergeCell ref="A107:G115"/>
    <mergeCell ref="A104:E104"/>
    <mergeCell ref="F200:G200"/>
    <mergeCell ref="A171:E171"/>
    <mergeCell ref="A163:E163"/>
    <mergeCell ref="F163:G163"/>
    <mergeCell ref="F170:G170"/>
    <mergeCell ref="A164:G168"/>
    <mergeCell ref="A185:E185"/>
    <mergeCell ref="F186:G186"/>
    <mergeCell ref="A125:G138"/>
    <mergeCell ref="F155:G155"/>
    <mergeCell ref="F117:G117"/>
    <mergeCell ref="F156:G156"/>
    <mergeCell ref="F162:G162"/>
    <mergeCell ref="F124:G124"/>
    <mergeCell ref="A141:G152"/>
    <mergeCell ref="A157:G159"/>
    <mergeCell ref="F123:G123"/>
    <mergeCell ref="A123:E123"/>
    <mergeCell ref="A216:G225"/>
    <mergeCell ref="F172:G172"/>
    <mergeCell ref="F189:G189"/>
    <mergeCell ref="A190:G192"/>
    <mergeCell ref="F195:G195"/>
    <mergeCell ref="F196:G196"/>
    <mergeCell ref="A201:G206"/>
    <mergeCell ref="F208:G208"/>
    <mergeCell ref="A209:G210"/>
    <mergeCell ref="A214:E214"/>
    <mergeCell ref="F214:G214"/>
    <mergeCell ref="A213:E213"/>
    <mergeCell ref="A173:G183"/>
    <mergeCell ref="F215:G215"/>
    <mergeCell ref="A194:E194"/>
    <mergeCell ref="A197:G198"/>
    <mergeCell ref="F1:G1"/>
    <mergeCell ref="A17:C17"/>
    <mergeCell ref="F21:G21"/>
    <mergeCell ref="A35:G36"/>
    <mergeCell ref="F38:G38"/>
    <mergeCell ref="F22:G22"/>
    <mergeCell ref="A23:G26"/>
    <mergeCell ref="F28:G28"/>
    <mergeCell ref="A29:G32"/>
    <mergeCell ref="F34:G34"/>
  </mergeCells>
  <pageMargins left="0.70866141732283472" right="0.70866141732283472" top="0.78740157480314965" bottom="0.78740157480314965" header="0.31496062992125984" footer="0.31496062992125984"/>
  <pageSetup paperSize="9" scale="65" firstPageNumber="47" orientation="portrait" r:id="rId1"/>
  <headerFooter>
    <oddFooter>&amp;L&amp;"-,Kurzíva"Zastupitelstvo Olomouckého kraje 19-12-2013
6. - Rozpočet Olomouckého kraje  2014 - návrh rozpočtu
Příloha č. 3a): Výdaje odborů (kanceláří)&amp;R&amp;"-,Kurzíva"Strana &amp;P (celkem 124)</oddFooter>
  </headerFooter>
  <rowBreaks count="1" manualBreakCount="1">
    <brk id="74" max="6" man="1"/>
  </rowBreaks>
  <colBreaks count="1" manualBreakCount="1">
    <brk id="11" max="107"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185"/>
  <sheetViews>
    <sheetView view="pageBreakPreview" topLeftCell="A163" zoomScaleNormal="100" zoomScaleSheetLayoutView="100" workbookViewId="0">
      <selection activeCell="A77" sqref="A77:J77"/>
    </sheetView>
  </sheetViews>
  <sheetFormatPr defaultRowHeight="14.25" x14ac:dyDescent="0.2"/>
  <cols>
    <col min="1" max="1" width="8.5703125" style="17" customWidth="1"/>
    <col min="2" max="2" width="9.140625" style="17"/>
    <col min="3" max="3" width="58.7109375" style="1" customWidth="1"/>
    <col min="4" max="6" width="14.140625" style="3" customWidth="1"/>
    <col min="7" max="7" width="9.140625" style="1" customWidth="1"/>
    <col min="8" max="8" width="13.5703125" style="1" customWidth="1"/>
    <col min="9" max="11" width="9.140625" style="1"/>
    <col min="12" max="12" width="13.28515625" style="1" customWidth="1"/>
    <col min="13" max="16384" width="9.140625" style="1"/>
  </cols>
  <sheetData>
    <row r="1" spans="1:7" ht="23.25" x14ac:dyDescent="0.35">
      <c r="A1" s="61" t="s">
        <v>259</v>
      </c>
      <c r="F1" s="316" t="s">
        <v>260</v>
      </c>
      <c r="G1" s="316"/>
    </row>
    <row r="3" spans="1:7" x14ac:dyDescent="0.2">
      <c r="A3" s="25" t="s">
        <v>1</v>
      </c>
      <c r="B3" s="25" t="s">
        <v>356</v>
      </c>
    </row>
    <row r="4" spans="1:7" x14ac:dyDescent="0.2">
      <c r="B4" s="25" t="s">
        <v>120</v>
      </c>
    </row>
    <row r="6" spans="1:7" s="2" customFormat="1" ht="13.5" thickBot="1" x14ac:dyDescent="0.25">
      <c r="A6" s="18"/>
      <c r="B6" s="18"/>
      <c r="D6" s="4"/>
      <c r="E6" s="4"/>
      <c r="F6" s="4"/>
      <c r="G6" s="2" t="s">
        <v>6</v>
      </c>
    </row>
    <row r="7" spans="1:7" s="2" customFormat="1" ht="39.75" thickTop="1" thickBot="1" x14ac:dyDescent="0.25">
      <c r="A7" s="43" t="s">
        <v>2</v>
      </c>
      <c r="B7" s="44" t="s">
        <v>3</v>
      </c>
      <c r="C7" s="45" t="s">
        <v>4</v>
      </c>
      <c r="D7" s="46" t="s">
        <v>344</v>
      </c>
      <c r="E7" s="46" t="s">
        <v>345</v>
      </c>
      <c r="F7" s="46" t="s">
        <v>346</v>
      </c>
      <c r="G7" s="47" t="s">
        <v>5</v>
      </c>
    </row>
    <row r="8" spans="1:7" s="5" customFormat="1" ht="12.75" thickTop="1" thickBot="1" x14ac:dyDescent="0.25">
      <c r="A8" s="48">
        <v>1</v>
      </c>
      <c r="B8" s="49">
        <v>2</v>
      </c>
      <c r="C8" s="49">
        <v>3</v>
      </c>
      <c r="D8" s="50">
        <v>4</v>
      </c>
      <c r="E8" s="50">
        <v>5</v>
      </c>
      <c r="F8" s="50">
        <v>6</v>
      </c>
      <c r="G8" s="51" t="s">
        <v>13</v>
      </c>
    </row>
    <row r="9" spans="1:7" ht="15" thickTop="1" x14ac:dyDescent="0.2">
      <c r="A9" s="21">
        <v>4339</v>
      </c>
      <c r="B9" s="22">
        <v>51</v>
      </c>
      <c r="C9" s="8" t="s">
        <v>8</v>
      </c>
      <c r="D9" s="9">
        <v>900</v>
      </c>
      <c r="E9" s="9">
        <v>900</v>
      </c>
      <c r="F9" s="95">
        <f>SUM(F18)</f>
        <v>900</v>
      </c>
      <c r="G9" s="10">
        <f t="shared" ref="G9:G14" si="0">F9/D9*100</f>
        <v>100</v>
      </c>
    </row>
    <row r="10" spans="1:7" x14ac:dyDescent="0.2">
      <c r="A10" s="21">
        <v>4349</v>
      </c>
      <c r="B10" s="22">
        <v>51</v>
      </c>
      <c r="C10" s="8" t="s">
        <v>8</v>
      </c>
      <c r="D10" s="9">
        <v>560</v>
      </c>
      <c r="E10" s="9">
        <v>560</v>
      </c>
      <c r="F10" s="95">
        <f>SUM(F29)</f>
        <v>360</v>
      </c>
      <c r="G10" s="10">
        <f t="shared" si="0"/>
        <v>64.285714285714292</v>
      </c>
    </row>
    <row r="11" spans="1:7" x14ac:dyDescent="0.2">
      <c r="A11" s="21">
        <v>4349</v>
      </c>
      <c r="B11" s="22">
        <v>52</v>
      </c>
      <c r="C11" s="97" t="s">
        <v>10</v>
      </c>
      <c r="D11" s="9">
        <v>3650</v>
      </c>
      <c r="E11" s="9">
        <v>6650</v>
      </c>
      <c r="F11" s="95">
        <f>SUM(F68)</f>
        <v>5450</v>
      </c>
      <c r="G11" s="10">
        <f t="shared" si="0"/>
        <v>149.31506849315068</v>
      </c>
    </row>
    <row r="12" spans="1:7" x14ac:dyDescent="0.2">
      <c r="A12" s="21">
        <v>4399</v>
      </c>
      <c r="B12" s="22">
        <v>51</v>
      </c>
      <c r="C12" s="8" t="s">
        <v>8</v>
      </c>
      <c r="D12" s="9">
        <v>5046</v>
      </c>
      <c r="E12" s="9">
        <v>6000</v>
      </c>
      <c r="F12" s="95">
        <f>SUM(F101)</f>
        <v>5036</v>
      </c>
      <c r="G12" s="10">
        <f t="shared" si="0"/>
        <v>99.801823226317879</v>
      </c>
    </row>
    <row r="13" spans="1:7" ht="15" thickBot="1" x14ac:dyDescent="0.25">
      <c r="A13" s="23">
        <v>6172</v>
      </c>
      <c r="B13" s="24">
        <v>51</v>
      </c>
      <c r="C13" s="8" t="s">
        <v>8</v>
      </c>
      <c r="D13" s="11">
        <v>35</v>
      </c>
      <c r="E13" s="11">
        <v>35</v>
      </c>
      <c r="F13" s="117">
        <v>35</v>
      </c>
      <c r="G13" s="12">
        <f t="shared" si="0"/>
        <v>100</v>
      </c>
    </row>
    <row r="14" spans="1:7" s="16" customFormat="1" ht="16.5" thickTop="1" thickBot="1" x14ac:dyDescent="0.3">
      <c r="A14" s="308" t="s">
        <v>9</v>
      </c>
      <c r="B14" s="309"/>
      <c r="C14" s="310"/>
      <c r="D14" s="52">
        <f t="shared" ref="D14:E14" si="1">SUM(D9:D13)</f>
        <v>10191</v>
      </c>
      <c r="E14" s="52">
        <f t="shared" si="1"/>
        <v>14145</v>
      </c>
      <c r="F14" s="52">
        <f>SUM(F9:F13)</f>
        <v>11781</v>
      </c>
      <c r="G14" s="53">
        <f t="shared" si="0"/>
        <v>115.60200176626437</v>
      </c>
    </row>
    <row r="15" spans="1:7" ht="15" thickTop="1" x14ac:dyDescent="0.2">
      <c r="A15" s="202"/>
      <c r="B15" s="202"/>
      <c r="C15" s="202"/>
      <c r="D15" s="202"/>
      <c r="E15" s="202"/>
      <c r="F15" s="202"/>
      <c r="G15" s="202"/>
    </row>
    <row r="16" spans="1:7" x14ac:dyDescent="0.2">
      <c r="A16" s="202"/>
      <c r="B16" s="202"/>
      <c r="C16" s="202"/>
      <c r="D16" s="202"/>
      <c r="E16" s="202"/>
      <c r="F16" s="202"/>
      <c r="G16" s="202"/>
    </row>
    <row r="17" spans="1:8" ht="15" x14ac:dyDescent="0.25">
      <c r="A17" s="27" t="s">
        <v>14</v>
      </c>
    </row>
    <row r="18" spans="1:8" ht="17.25" customHeight="1" thickBot="1" x14ac:dyDescent="0.3">
      <c r="A18" s="39" t="s">
        <v>261</v>
      </c>
      <c r="B18" s="40"/>
      <c r="C18" s="41"/>
      <c r="D18" s="42"/>
      <c r="E18" s="42"/>
      <c r="F18" s="311">
        <v>900</v>
      </c>
      <c r="G18" s="311"/>
      <c r="H18" s="54">
        <f>SUM(F19)</f>
        <v>900</v>
      </c>
    </row>
    <row r="19" spans="1:8" ht="15.75" thickTop="1" x14ac:dyDescent="0.25">
      <c r="A19" s="26" t="s">
        <v>22</v>
      </c>
      <c r="F19" s="305">
        <v>900</v>
      </c>
      <c r="G19" s="306"/>
    </row>
    <row r="20" spans="1:8" x14ac:dyDescent="0.2">
      <c r="A20" s="303" t="s">
        <v>601</v>
      </c>
      <c r="B20" s="304"/>
      <c r="C20" s="304"/>
      <c r="D20" s="304"/>
      <c r="E20" s="304"/>
      <c r="F20" s="304"/>
      <c r="G20" s="304"/>
    </row>
    <row r="21" spans="1:8" x14ac:dyDescent="0.2">
      <c r="A21" s="304"/>
      <c r="B21" s="304"/>
      <c r="C21" s="304"/>
      <c r="D21" s="304"/>
      <c r="E21" s="304"/>
      <c r="F21" s="304"/>
      <c r="G21" s="304"/>
    </row>
    <row r="22" spans="1:8" x14ac:dyDescent="0.2">
      <c r="A22" s="304"/>
      <c r="B22" s="304"/>
      <c r="C22" s="304"/>
      <c r="D22" s="304"/>
      <c r="E22" s="304"/>
      <c r="F22" s="304"/>
      <c r="G22" s="304"/>
    </row>
    <row r="23" spans="1:8" x14ac:dyDescent="0.2">
      <c r="A23" s="304"/>
      <c r="B23" s="304"/>
      <c r="C23" s="304"/>
      <c r="D23" s="304"/>
      <c r="E23" s="304"/>
      <c r="F23" s="304"/>
      <c r="G23" s="304"/>
    </row>
    <row r="24" spans="1:8" x14ac:dyDescent="0.2">
      <c r="A24" s="304"/>
      <c r="B24" s="304"/>
      <c r="C24" s="304"/>
      <c r="D24" s="304"/>
      <c r="E24" s="304"/>
      <c r="F24" s="304"/>
      <c r="G24" s="304"/>
    </row>
    <row r="25" spans="1:8" x14ac:dyDescent="0.2">
      <c r="A25" s="304"/>
      <c r="B25" s="304"/>
      <c r="C25" s="304"/>
      <c r="D25" s="304"/>
      <c r="E25" s="304"/>
      <c r="F25" s="304"/>
      <c r="G25" s="304"/>
    </row>
    <row r="26" spans="1:8" x14ac:dyDescent="0.2">
      <c r="A26" s="304"/>
      <c r="B26" s="304"/>
      <c r="C26" s="304"/>
      <c r="D26" s="304"/>
      <c r="E26" s="304"/>
      <c r="F26" s="304"/>
      <c r="G26" s="304"/>
    </row>
    <row r="27" spans="1:8" x14ac:dyDescent="0.2">
      <c r="A27" s="304"/>
      <c r="B27" s="304"/>
      <c r="C27" s="304"/>
      <c r="D27" s="304"/>
      <c r="E27" s="304"/>
      <c r="F27" s="304"/>
      <c r="G27" s="304"/>
    </row>
    <row r="28" spans="1:8" ht="15" x14ac:dyDescent="0.25">
      <c r="A28" s="26"/>
      <c r="F28" s="67"/>
      <c r="G28" s="68"/>
    </row>
    <row r="29" spans="1:8" ht="17.25" customHeight="1" thickBot="1" x14ac:dyDescent="0.3">
      <c r="A29" s="39" t="s">
        <v>262</v>
      </c>
      <c r="B29" s="40"/>
      <c r="C29" s="41"/>
      <c r="D29" s="42"/>
      <c r="E29" s="42"/>
      <c r="F29" s="311">
        <f>SUM(F30,F51)</f>
        <v>360</v>
      </c>
      <c r="G29" s="311"/>
      <c r="H29" s="54">
        <f>SUM(F30,F51)</f>
        <v>360</v>
      </c>
    </row>
    <row r="30" spans="1:8" ht="15.75" thickTop="1" x14ac:dyDescent="0.25">
      <c r="A30" s="26" t="s">
        <v>22</v>
      </c>
      <c r="F30" s="305">
        <f>50+80+100</f>
        <v>230</v>
      </c>
      <c r="G30" s="306"/>
    </row>
    <row r="31" spans="1:8" x14ac:dyDescent="0.2">
      <c r="A31" s="303" t="s">
        <v>602</v>
      </c>
      <c r="B31" s="304"/>
      <c r="C31" s="304"/>
      <c r="D31" s="304"/>
      <c r="E31" s="304"/>
      <c r="F31" s="304"/>
      <c r="G31" s="304"/>
    </row>
    <row r="32" spans="1:8" x14ac:dyDescent="0.2">
      <c r="A32" s="304"/>
      <c r="B32" s="304"/>
      <c r="C32" s="304"/>
      <c r="D32" s="304"/>
      <c r="E32" s="304"/>
      <c r="F32" s="304"/>
      <c r="G32" s="304"/>
    </row>
    <row r="33" spans="1:7" x14ac:dyDescent="0.2">
      <c r="A33" s="304"/>
      <c r="B33" s="304"/>
      <c r="C33" s="304"/>
      <c r="D33" s="304"/>
      <c r="E33" s="304"/>
      <c r="F33" s="304"/>
      <c r="G33" s="304"/>
    </row>
    <row r="34" spans="1:7" x14ac:dyDescent="0.2">
      <c r="A34" s="304"/>
      <c r="B34" s="304"/>
      <c r="C34" s="304"/>
      <c r="D34" s="304"/>
      <c r="E34" s="304"/>
      <c r="F34" s="304"/>
      <c r="G34" s="304"/>
    </row>
    <row r="35" spans="1:7" x14ac:dyDescent="0.2">
      <c r="A35" s="304"/>
      <c r="B35" s="304"/>
      <c r="C35" s="304"/>
      <c r="D35" s="304"/>
      <c r="E35" s="304"/>
      <c r="F35" s="304"/>
      <c r="G35" s="304"/>
    </row>
    <row r="36" spans="1:7" x14ac:dyDescent="0.2">
      <c r="A36" s="304"/>
      <c r="B36" s="304"/>
      <c r="C36" s="304"/>
      <c r="D36" s="304"/>
      <c r="E36" s="304"/>
      <c r="F36" s="304"/>
      <c r="G36" s="304"/>
    </row>
    <row r="37" spans="1:7" x14ac:dyDescent="0.2">
      <c r="A37" s="304"/>
      <c r="B37" s="304"/>
      <c r="C37" s="304"/>
      <c r="D37" s="304"/>
      <c r="E37" s="304"/>
      <c r="F37" s="304"/>
      <c r="G37" s="304"/>
    </row>
    <row r="38" spans="1:7" x14ac:dyDescent="0.2">
      <c r="A38" s="304"/>
      <c r="B38" s="304"/>
      <c r="C38" s="304"/>
      <c r="D38" s="304"/>
      <c r="E38" s="304"/>
      <c r="F38" s="304"/>
      <c r="G38" s="304"/>
    </row>
    <row r="39" spans="1:7" x14ac:dyDescent="0.2">
      <c r="A39" s="304"/>
      <c r="B39" s="304"/>
      <c r="C39" s="304"/>
      <c r="D39" s="304"/>
      <c r="E39" s="304"/>
      <c r="F39" s="304"/>
      <c r="G39" s="304"/>
    </row>
    <row r="40" spans="1:7" x14ac:dyDescent="0.2">
      <c r="A40" s="304"/>
      <c r="B40" s="304"/>
      <c r="C40" s="304"/>
      <c r="D40" s="304"/>
      <c r="E40" s="304"/>
      <c r="F40" s="304"/>
      <c r="G40" s="304"/>
    </row>
    <row r="41" spans="1:7" x14ac:dyDescent="0.2">
      <c r="A41" s="304"/>
      <c r="B41" s="304"/>
      <c r="C41" s="304"/>
      <c r="D41" s="304"/>
      <c r="E41" s="304"/>
      <c r="F41" s="304"/>
      <c r="G41" s="304"/>
    </row>
    <row r="42" spans="1:7" x14ac:dyDescent="0.2">
      <c r="A42" s="304"/>
      <c r="B42" s="304"/>
      <c r="C42" s="304"/>
      <c r="D42" s="304"/>
      <c r="E42" s="304"/>
      <c r="F42" s="304"/>
      <c r="G42" s="304"/>
    </row>
    <row r="43" spans="1:7" x14ac:dyDescent="0.2">
      <c r="A43" s="304"/>
      <c r="B43" s="304"/>
      <c r="C43" s="304"/>
      <c r="D43" s="304"/>
      <c r="E43" s="304"/>
      <c r="F43" s="304"/>
      <c r="G43" s="304"/>
    </row>
    <row r="44" spans="1:7" x14ac:dyDescent="0.2">
      <c r="A44" s="304"/>
      <c r="B44" s="304"/>
      <c r="C44" s="304"/>
      <c r="D44" s="304"/>
      <c r="E44" s="304"/>
      <c r="F44" s="304"/>
      <c r="G44" s="304"/>
    </row>
    <row r="45" spans="1:7" x14ac:dyDescent="0.2">
      <c r="A45" s="304"/>
      <c r="B45" s="304"/>
      <c r="C45" s="304"/>
      <c r="D45" s="304"/>
      <c r="E45" s="304"/>
      <c r="F45" s="304"/>
      <c r="G45" s="304"/>
    </row>
    <row r="46" spans="1:7" x14ac:dyDescent="0.2">
      <c r="A46" s="304"/>
      <c r="B46" s="304"/>
      <c r="C46" s="304"/>
      <c r="D46" s="304"/>
      <c r="E46" s="304"/>
      <c r="F46" s="304"/>
      <c r="G46" s="304"/>
    </row>
    <row r="47" spans="1:7" x14ac:dyDescent="0.2">
      <c r="A47" s="304"/>
      <c r="B47" s="304"/>
      <c r="C47" s="304"/>
      <c r="D47" s="304"/>
      <c r="E47" s="304"/>
      <c r="F47" s="304"/>
      <c r="G47" s="304"/>
    </row>
    <row r="48" spans="1:7" x14ac:dyDescent="0.2">
      <c r="A48" s="304"/>
      <c r="B48" s="304"/>
      <c r="C48" s="304"/>
      <c r="D48" s="304"/>
      <c r="E48" s="304"/>
      <c r="F48" s="304"/>
      <c r="G48" s="304"/>
    </row>
    <row r="49" spans="1:7" x14ac:dyDescent="0.2">
      <c r="A49" s="304"/>
      <c r="B49" s="304"/>
      <c r="C49" s="304"/>
      <c r="D49" s="304"/>
      <c r="E49" s="304"/>
      <c r="F49" s="304"/>
      <c r="G49" s="304"/>
    </row>
    <row r="50" spans="1:7" ht="15" x14ac:dyDescent="0.25">
      <c r="A50" s="26"/>
      <c r="F50" s="67"/>
      <c r="G50" s="68"/>
    </row>
    <row r="51" spans="1:7" ht="15" x14ac:dyDescent="0.25">
      <c r="A51" s="26" t="s">
        <v>22</v>
      </c>
      <c r="F51" s="305">
        <v>130</v>
      </c>
      <c r="G51" s="306"/>
    </row>
    <row r="52" spans="1:7" x14ac:dyDescent="0.2">
      <c r="A52" s="303" t="s">
        <v>603</v>
      </c>
      <c r="B52" s="304"/>
      <c r="C52" s="304"/>
      <c r="D52" s="304"/>
      <c r="E52" s="304"/>
      <c r="F52" s="304"/>
      <c r="G52" s="304"/>
    </row>
    <row r="53" spans="1:7" x14ac:dyDescent="0.2">
      <c r="A53" s="304"/>
      <c r="B53" s="304"/>
      <c r="C53" s="304"/>
      <c r="D53" s="304"/>
      <c r="E53" s="304"/>
      <c r="F53" s="304"/>
      <c r="G53" s="304"/>
    </row>
    <row r="54" spans="1:7" x14ac:dyDescent="0.2">
      <c r="A54" s="304"/>
      <c r="B54" s="304"/>
      <c r="C54" s="304"/>
      <c r="D54" s="304"/>
      <c r="E54" s="304"/>
      <c r="F54" s="304"/>
      <c r="G54" s="304"/>
    </row>
    <row r="55" spans="1:7" x14ac:dyDescent="0.2">
      <c r="A55" s="304"/>
      <c r="B55" s="304"/>
      <c r="C55" s="304"/>
      <c r="D55" s="304"/>
      <c r="E55" s="304"/>
      <c r="F55" s="304"/>
      <c r="G55" s="304"/>
    </row>
    <row r="56" spans="1:7" x14ac:dyDescent="0.2">
      <c r="A56" s="304"/>
      <c r="B56" s="304"/>
      <c r="C56" s="304"/>
      <c r="D56" s="304"/>
      <c r="E56" s="304"/>
      <c r="F56" s="304"/>
      <c r="G56" s="304"/>
    </row>
    <row r="57" spans="1:7" ht="13.5" customHeight="1" x14ac:dyDescent="0.2">
      <c r="A57" s="304"/>
      <c r="B57" s="304"/>
      <c r="C57" s="304"/>
      <c r="D57" s="304"/>
      <c r="E57" s="304"/>
      <c r="F57" s="304"/>
      <c r="G57" s="304"/>
    </row>
    <row r="58" spans="1:7" x14ac:dyDescent="0.2">
      <c r="A58" s="304"/>
      <c r="B58" s="304"/>
      <c r="C58" s="304"/>
      <c r="D58" s="304"/>
      <c r="E58" s="304"/>
      <c r="F58" s="304"/>
      <c r="G58" s="304"/>
    </row>
    <row r="59" spans="1:7" x14ac:dyDescent="0.2">
      <c r="A59" s="304"/>
      <c r="B59" s="304"/>
      <c r="C59" s="304"/>
      <c r="D59" s="304"/>
      <c r="E59" s="304"/>
      <c r="F59" s="304"/>
      <c r="G59" s="304"/>
    </row>
    <row r="60" spans="1:7" x14ac:dyDescent="0.2">
      <c r="A60" s="304"/>
      <c r="B60" s="304"/>
      <c r="C60" s="304"/>
      <c r="D60" s="304"/>
      <c r="E60" s="304"/>
      <c r="F60" s="304"/>
      <c r="G60" s="304"/>
    </row>
    <row r="61" spans="1:7" x14ac:dyDescent="0.2">
      <c r="A61" s="304"/>
      <c r="B61" s="304"/>
      <c r="C61" s="304"/>
      <c r="D61" s="304"/>
      <c r="E61" s="304"/>
      <c r="F61" s="304"/>
      <c r="G61" s="304"/>
    </row>
    <row r="62" spans="1:7" x14ac:dyDescent="0.2">
      <c r="A62" s="304"/>
      <c r="B62" s="304"/>
      <c r="C62" s="304"/>
      <c r="D62" s="304"/>
      <c r="E62" s="304"/>
      <c r="F62" s="304"/>
      <c r="G62" s="304"/>
    </row>
    <row r="63" spans="1:7" x14ac:dyDescent="0.2">
      <c r="A63" s="304"/>
      <c r="B63" s="304"/>
      <c r="C63" s="304"/>
      <c r="D63" s="304"/>
      <c r="E63" s="304"/>
      <c r="F63" s="304"/>
      <c r="G63" s="304"/>
    </row>
    <row r="64" spans="1:7" x14ac:dyDescent="0.2">
      <c r="A64" s="304"/>
      <c r="B64" s="304"/>
      <c r="C64" s="304"/>
      <c r="D64" s="304"/>
      <c r="E64" s="304"/>
      <c r="F64" s="304"/>
      <c r="G64" s="304"/>
    </row>
    <row r="65" spans="1:10" x14ac:dyDescent="0.2">
      <c r="A65" s="304"/>
      <c r="B65" s="304"/>
      <c r="C65" s="304"/>
      <c r="D65" s="304"/>
      <c r="E65" s="304"/>
      <c r="F65" s="304"/>
      <c r="G65" s="304"/>
    </row>
    <row r="66" spans="1:10" x14ac:dyDescent="0.2">
      <c r="A66" s="304"/>
      <c r="B66" s="304"/>
      <c r="C66" s="304"/>
      <c r="D66" s="304"/>
      <c r="E66" s="304"/>
      <c r="F66" s="304"/>
      <c r="G66" s="304"/>
    </row>
    <row r="67" spans="1:10" ht="15" x14ac:dyDescent="0.25">
      <c r="A67" s="26"/>
      <c r="F67" s="67"/>
      <c r="G67" s="68"/>
    </row>
    <row r="68" spans="1:10" ht="15.75" thickBot="1" x14ac:dyDescent="0.3">
      <c r="A68" s="39" t="s">
        <v>263</v>
      </c>
      <c r="B68" s="40"/>
      <c r="C68" s="41"/>
      <c r="D68" s="42"/>
      <c r="E68" s="42"/>
      <c r="F68" s="311">
        <f>SUM(F70,F78,F86,F98)</f>
        <v>5450</v>
      </c>
      <c r="G68" s="311"/>
      <c r="H68" s="54">
        <f>SUM(F70,F78,F86)</f>
        <v>4950</v>
      </c>
    </row>
    <row r="69" spans="1:10" s="79" customFormat="1" ht="15" customHeight="1" thickTop="1" x14ac:dyDescent="0.2">
      <c r="A69" s="353" t="s">
        <v>357</v>
      </c>
      <c r="B69" s="353"/>
      <c r="C69" s="353"/>
      <c r="D69" s="353"/>
      <c r="E69" s="353"/>
      <c r="F69" s="353"/>
      <c r="G69" s="353"/>
      <c r="H69" s="353"/>
      <c r="I69" s="353"/>
      <c r="J69" s="353"/>
    </row>
    <row r="70" spans="1:10" ht="15.75" customHeight="1" x14ac:dyDescent="0.25">
      <c r="A70" s="26" t="s">
        <v>54</v>
      </c>
      <c r="F70" s="305">
        <v>800</v>
      </c>
      <c r="G70" s="306"/>
    </row>
    <row r="71" spans="1:10" ht="14.25" customHeight="1" x14ac:dyDescent="0.2">
      <c r="A71" s="303" t="s">
        <v>604</v>
      </c>
      <c r="B71" s="304"/>
      <c r="C71" s="304"/>
      <c r="D71" s="304"/>
      <c r="E71" s="304"/>
      <c r="F71" s="304"/>
      <c r="G71" s="304"/>
    </row>
    <row r="72" spans="1:10" ht="14.25" customHeight="1" x14ac:dyDescent="0.2">
      <c r="A72" s="304"/>
      <c r="B72" s="304"/>
      <c r="C72" s="304"/>
      <c r="D72" s="304"/>
      <c r="E72" s="304"/>
      <c r="F72" s="304"/>
      <c r="G72" s="304"/>
    </row>
    <row r="73" spans="1:10" ht="14.25" customHeight="1" x14ac:dyDescent="0.2">
      <c r="A73" s="304"/>
      <c r="B73" s="304"/>
      <c r="C73" s="304"/>
      <c r="D73" s="304"/>
      <c r="E73" s="304"/>
      <c r="F73" s="304"/>
      <c r="G73" s="304"/>
    </row>
    <row r="74" spans="1:10" ht="14.25" customHeight="1" x14ac:dyDescent="0.2">
      <c r="A74" s="304"/>
      <c r="B74" s="304"/>
      <c r="C74" s="304"/>
      <c r="D74" s="304"/>
      <c r="E74" s="304"/>
      <c r="F74" s="304"/>
      <c r="G74" s="304"/>
    </row>
    <row r="75" spans="1:10" ht="14.25" customHeight="1" x14ac:dyDescent="0.2">
      <c r="A75" s="304"/>
      <c r="B75" s="304"/>
      <c r="C75" s="304"/>
      <c r="D75" s="304"/>
      <c r="E75" s="304"/>
      <c r="F75" s="304"/>
      <c r="G75" s="304"/>
    </row>
    <row r="76" spans="1:10" ht="14.25" customHeight="1" x14ac:dyDescent="0.2">
      <c r="A76" s="304"/>
      <c r="B76" s="304"/>
      <c r="C76" s="304"/>
      <c r="D76" s="304"/>
      <c r="E76" s="304"/>
      <c r="F76" s="304"/>
      <c r="G76" s="304"/>
    </row>
    <row r="77" spans="1:10" ht="14.25" customHeight="1" x14ac:dyDescent="0.2">
      <c r="A77" s="353" t="s">
        <v>358</v>
      </c>
      <c r="B77" s="354"/>
      <c r="C77" s="354"/>
      <c r="D77" s="354"/>
      <c r="E77" s="354"/>
      <c r="F77" s="354"/>
      <c r="G77" s="362"/>
      <c r="H77" s="362"/>
      <c r="I77" s="362"/>
      <c r="J77" s="362"/>
    </row>
    <row r="78" spans="1:10" ht="15" x14ac:dyDescent="0.25">
      <c r="A78" s="26" t="s">
        <v>54</v>
      </c>
      <c r="F78" s="305">
        <v>150</v>
      </c>
      <c r="G78" s="306"/>
    </row>
    <row r="79" spans="1:10" x14ac:dyDescent="0.2">
      <c r="A79" s="303" t="s">
        <v>359</v>
      </c>
      <c r="B79" s="304"/>
      <c r="C79" s="304"/>
      <c r="D79" s="304"/>
      <c r="E79" s="304"/>
      <c r="F79" s="304"/>
      <c r="G79" s="304"/>
    </row>
    <row r="80" spans="1:10" x14ac:dyDescent="0.2">
      <c r="A80" s="304"/>
      <c r="B80" s="304"/>
      <c r="C80" s="304"/>
      <c r="D80" s="304"/>
      <c r="E80" s="304"/>
      <c r="F80" s="304"/>
      <c r="G80" s="304"/>
    </row>
    <row r="81" spans="1:10" x14ac:dyDescent="0.2">
      <c r="A81" s="304"/>
      <c r="B81" s="304"/>
      <c r="C81" s="304"/>
      <c r="D81" s="304"/>
      <c r="E81" s="304"/>
      <c r="F81" s="304"/>
      <c r="G81" s="304"/>
    </row>
    <row r="82" spans="1:10" x14ac:dyDescent="0.2">
      <c r="A82" s="304"/>
      <c r="B82" s="304"/>
      <c r="C82" s="304"/>
      <c r="D82" s="304"/>
      <c r="E82" s="304"/>
      <c r="F82" s="304"/>
      <c r="G82" s="304"/>
    </row>
    <row r="83" spans="1:10" x14ac:dyDescent="0.2">
      <c r="A83" s="304"/>
      <c r="B83" s="304"/>
      <c r="C83" s="304"/>
      <c r="D83" s="304"/>
      <c r="E83" s="304"/>
      <c r="F83" s="304"/>
      <c r="G83" s="304"/>
    </row>
    <row r="84" spans="1:10" ht="15" x14ac:dyDescent="0.25">
      <c r="A84" s="26"/>
      <c r="F84" s="67"/>
      <c r="G84" s="68"/>
    </row>
    <row r="85" spans="1:10" ht="14.25" customHeight="1" x14ac:dyDescent="0.25">
      <c r="A85" s="363" t="s">
        <v>360</v>
      </c>
      <c r="B85" s="364"/>
      <c r="C85" s="364"/>
      <c r="D85" s="307"/>
      <c r="E85" s="307"/>
      <c r="F85" s="307"/>
      <c r="G85" s="307"/>
      <c r="H85" s="91"/>
      <c r="I85" s="91"/>
      <c r="J85" s="91"/>
    </row>
    <row r="86" spans="1:10" ht="15" x14ac:dyDescent="0.25">
      <c r="A86" s="26" t="s">
        <v>54</v>
      </c>
      <c r="F86" s="305">
        <v>4000</v>
      </c>
      <c r="G86" s="306"/>
    </row>
    <row r="87" spans="1:10" x14ac:dyDescent="0.2">
      <c r="A87" s="303" t="s">
        <v>361</v>
      </c>
      <c r="B87" s="304"/>
      <c r="C87" s="304"/>
      <c r="D87" s="304"/>
      <c r="E87" s="304"/>
      <c r="F87" s="304"/>
      <c r="G87" s="304"/>
    </row>
    <row r="88" spans="1:10" x14ac:dyDescent="0.2">
      <c r="A88" s="304"/>
      <c r="B88" s="304"/>
      <c r="C88" s="304"/>
      <c r="D88" s="304"/>
      <c r="E88" s="304"/>
      <c r="F88" s="304"/>
      <c r="G88" s="304"/>
    </row>
    <row r="89" spans="1:10" x14ac:dyDescent="0.2">
      <c r="A89" s="307"/>
      <c r="B89" s="307"/>
      <c r="C89" s="307"/>
      <c r="D89" s="307"/>
      <c r="E89" s="307"/>
      <c r="F89" s="307"/>
      <c r="G89" s="307"/>
    </row>
    <row r="90" spans="1:10" x14ac:dyDescent="0.2">
      <c r="A90" s="307"/>
      <c r="B90" s="307"/>
      <c r="C90" s="307"/>
      <c r="D90" s="307"/>
      <c r="E90" s="307"/>
      <c r="F90" s="307"/>
      <c r="G90" s="307"/>
    </row>
    <row r="91" spans="1:10" x14ac:dyDescent="0.2">
      <c r="A91" s="307"/>
      <c r="B91" s="307"/>
      <c r="C91" s="307"/>
      <c r="D91" s="307"/>
      <c r="E91" s="307"/>
      <c r="F91" s="307"/>
      <c r="G91" s="307"/>
    </row>
    <row r="92" spans="1:10" x14ac:dyDescent="0.2">
      <c r="A92" s="307"/>
      <c r="B92" s="307"/>
      <c r="C92" s="307"/>
      <c r="D92" s="307"/>
      <c r="E92" s="307"/>
      <c r="F92" s="307"/>
      <c r="G92" s="307"/>
    </row>
    <row r="93" spans="1:10" x14ac:dyDescent="0.2">
      <c r="A93" s="307"/>
      <c r="B93" s="307"/>
      <c r="C93" s="307"/>
      <c r="D93" s="307"/>
      <c r="E93" s="307"/>
      <c r="F93" s="307"/>
      <c r="G93" s="307"/>
    </row>
    <row r="94" spans="1:10" x14ac:dyDescent="0.2">
      <c r="A94" s="307"/>
      <c r="B94" s="307"/>
      <c r="C94" s="307"/>
      <c r="D94" s="307"/>
      <c r="E94" s="307"/>
      <c r="F94" s="307"/>
      <c r="G94" s="307"/>
    </row>
    <row r="95" spans="1:10" x14ac:dyDescent="0.2">
      <c r="A95" s="307"/>
      <c r="B95" s="307"/>
      <c r="C95" s="307"/>
      <c r="D95" s="307"/>
      <c r="E95" s="307"/>
      <c r="F95" s="307"/>
      <c r="G95" s="307"/>
    </row>
    <row r="96" spans="1:10" ht="15" x14ac:dyDescent="0.25">
      <c r="A96" s="26"/>
      <c r="F96" s="67"/>
      <c r="G96" s="68"/>
    </row>
    <row r="97" spans="1:8" ht="15" x14ac:dyDescent="0.25">
      <c r="A97" s="329" t="s">
        <v>545</v>
      </c>
      <c r="B97" s="330"/>
      <c r="C97" s="330"/>
      <c r="D97" s="330"/>
      <c r="E97" s="330"/>
      <c r="F97" s="233"/>
      <c r="G97" s="234"/>
    </row>
    <row r="98" spans="1:8" ht="15" x14ac:dyDescent="0.25">
      <c r="A98" s="26" t="s">
        <v>54</v>
      </c>
      <c r="B98" s="237"/>
      <c r="C98" s="237"/>
      <c r="D98" s="237"/>
      <c r="E98" s="237"/>
      <c r="F98" s="305">
        <v>500</v>
      </c>
      <c r="G98" s="306"/>
    </row>
    <row r="99" spans="1:8" ht="15" x14ac:dyDescent="0.25">
      <c r="A99" s="235" t="s">
        <v>549</v>
      </c>
      <c r="F99" s="233"/>
      <c r="G99" s="234"/>
    </row>
    <row r="100" spans="1:8" ht="15" x14ac:dyDescent="0.25">
      <c r="A100" s="26"/>
      <c r="F100" s="233"/>
      <c r="G100" s="234"/>
    </row>
    <row r="101" spans="1:8" ht="17.25" customHeight="1" thickBot="1" x14ac:dyDescent="0.3">
      <c r="A101" s="39" t="s">
        <v>264</v>
      </c>
      <c r="B101" s="40"/>
      <c r="C101" s="41"/>
      <c r="D101" s="42"/>
      <c r="E101" s="42"/>
      <c r="F101" s="311">
        <f>SUM(F102,F157)</f>
        <v>5036</v>
      </c>
      <c r="G101" s="311"/>
      <c r="H101" s="54">
        <f>SUM(F102,F157)</f>
        <v>5036</v>
      </c>
    </row>
    <row r="102" spans="1:8" ht="15.75" thickTop="1" x14ac:dyDescent="0.25">
      <c r="A102" s="26" t="s">
        <v>22</v>
      </c>
      <c r="F102" s="305">
        <v>4976</v>
      </c>
      <c r="G102" s="306"/>
      <c r="H102" s="1">
        <f>SUM(H123:H149)</f>
        <v>4916</v>
      </c>
    </row>
    <row r="103" spans="1:8" ht="15" customHeight="1" x14ac:dyDescent="0.2">
      <c r="A103" s="303" t="s">
        <v>597</v>
      </c>
      <c r="B103" s="303"/>
      <c r="C103" s="303"/>
      <c r="D103" s="303"/>
      <c r="E103" s="303"/>
      <c r="F103" s="303"/>
      <c r="G103" s="303"/>
    </row>
    <row r="104" spans="1:8" ht="9" customHeight="1" x14ac:dyDescent="0.2">
      <c r="A104" s="303"/>
      <c r="B104" s="303"/>
      <c r="C104" s="303"/>
      <c r="D104" s="303"/>
      <c r="E104" s="303"/>
      <c r="F104" s="303"/>
      <c r="G104" s="303"/>
    </row>
    <row r="105" spans="1:8" ht="15" customHeight="1" x14ac:dyDescent="0.2">
      <c r="A105" s="303"/>
      <c r="B105" s="303"/>
      <c r="C105" s="303"/>
      <c r="D105" s="303"/>
      <c r="E105" s="303"/>
      <c r="F105" s="303"/>
      <c r="G105" s="303"/>
    </row>
    <row r="106" spans="1:8" ht="15" customHeight="1" x14ac:dyDescent="0.2">
      <c r="A106" s="303"/>
      <c r="B106" s="303"/>
      <c r="C106" s="303"/>
      <c r="D106" s="303"/>
      <c r="E106" s="303"/>
      <c r="F106" s="303"/>
      <c r="G106" s="303"/>
    </row>
    <row r="107" spans="1:8" ht="15" customHeight="1" x14ac:dyDescent="0.2">
      <c r="A107" s="303"/>
      <c r="B107" s="303"/>
      <c r="C107" s="303"/>
      <c r="D107" s="303"/>
      <c r="E107" s="303"/>
      <c r="F107" s="303"/>
      <c r="G107" s="303"/>
    </row>
    <row r="108" spans="1:8" ht="15" customHeight="1" x14ac:dyDescent="0.2">
      <c r="A108" s="303"/>
      <c r="B108" s="303"/>
      <c r="C108" s="303"/>
      <c r="D108" s="303"/>
      <c r="E108" s="303"/>
      <c r="F108" s="303"/>
      <c r="G108" s="303"/>
    </row>
    <row r="109" spans="1:8" ht="15" customHeight="1" x14ac:dyDescent="0.2">
      <c r="A109" s="303"/>
      <c r="B109" s="303"/>
      <c r="C109" s="303"/>
      <c r="D109" s="303"/>
      <c r="E109" s="303"/>
      <c r="F109" s="303"/>
      <c r="G109" s="303"/>
    </row>
    <row r="110" spans="1:8" ht="15" customHeight="1" x14ac:dyDescent="0.2">
      <c r="A110" s="303"/>
      <c r="B110" s="303"/>
      <c r="C110" s="303"/>
      <c r="D110" s="303"/>
      <c r="E110" s="303"/>
      <c r="F110" s="303"/>
      <c r="G110" s="303"/>
    </row>
    <row r="111" spans="1:8" ht="15" customHeight="1" x14ac:dyDescent="0.2">
      <c r="A111" s="303"/>
      <c r="B111" s="303"/>
      <c r="C111" s="303"/>
      <c r="D111" s="303"/>
      <c r="E111" s="303"/>
      <c r="F111" s="303"/>
      <c r="G111" s="303"/>
    </row>
    <row r="112" spans="1:8" ht="15" customHeight="1" x14ac:dyDescent="0.2">
      <c r="A112" s="303"/>
      <c r="B112" s="303"/>
      <c r="C112" s="303"/>
      <c r="D112" s="303"/>
      <c r="E112" s="303"/>
      <c r="F112" s="303"/>
      <c r="G112" s="303"/>
    </row>
    <row r="113" spans="1:8" ht="9.75" customHeight="1" x14ac:dyDescent="0.25">
      <c r="A113" s="26"/>
      <c r="F113" s="187"/>
      <c r="G113" s="188"/>
    </row>
    <row r="114" spans="1:8" ht="10.5" customHeight="1" x14ac:dyDescent="0.2">
      <c r="A114" s="303" t="s">
        <v>598</v>
      </c>
      <c r="B114" s="303"/>
      <c r="C114" s="303"/>
      <c r="D114" s="303"/>
      <c r="E114" s="303"/>
      <c r="F114" s="303"/>
      <c r="G114" s="303"/>
    </row>
    <row r="115" spans="1:8" ht="15" customHeight="1" x14ac:dyDescent="0.2">
      <c r="A115" s="303"/>
      <c r="B115" s="303"/>
      <c r="C115" s="303"/>
      <c r="D115" s="303"/>
      <c r="E115" s="303"/>
      <c r="F115" s="303"/>
      <c r="G115" s="303"/>
    </row>
    <row r="116" spans="1:8" ht="15" customHeight="1" x14ac:dyDescent="0.2">
      <c r="A116" s="303"/>
      <c r="B116" s="303"/>
      <c r="C116" s="303"/>
      <c r="D116" s="303"/>
      <c r="E116" s="303"/>
      <c r="F116" s="303"/>
      <c r="G116" s="303"/>
    </row>
    <row r="117" spans="1:8" ht="15" customHeight="1" x14ac:dyDescent="0.2">
      <c r="A117" s="303"/>
      <c r="B117" s="303"/>
      <c r="C117" s="303"/>
      <c r="D117" s="303"/>
      <c r="E117" s="303"/>
      <c r="F117" s="303"/>
      <c r="G117" s="303"/>
    </row>
    <row r="118" spans="1:8" ht="15" customHeight="1" x14ac:dyDescent="0.2">
      <c r="A118" s="303"/>
      <c r="B118" s="303"/>
      <c r="C118" s="303"/>
      <c r="D118" s="303"/>
      <c r="E118" s="303"/>
      <c r="F118" s="303"/>
      <c r="G118" s="303"/>
    </row>
    <row r="119" spans="1:8" ht="15" customHeight="1" x14ac:dyDescent="0.2">
      <c r="A119" s="303"/>
      <c r="B119" s="303"/>
      <c r="C119" s="303"/>
      <c r="D119" s="303"/>
      <c r="E119" s="303"/>
      <c r="F119" s="303"/>
      <c r="G119" s="303"/>
    </row>
    <row r="120" spans="1:8" ht="15" customHeight="1" x14ac:dyDescent="0.2">
      <c r="A120" s="303"/>
      <c r="B120" s="303"/>
      <c r="C120" s="303"/>
      <c r="D120" s="303"/>
      <c r="E120" s="303"/>
      <c r="F120" s="303"/>
      <c r="G120" s="303"/>
    </row>
    <row r="121" spans="1:8" ht="15" customHeight="1" x14ac:dyDescent="0.2">
      <c r="A121" s="303"/>
      <c r="B121" s="303"/>
      <c r="C121" s="303"/>
      <c r="D121" s="303"/>
      <c r="E121" s="303"/>
      <c r="F121" s="303"/>
      <c r="G121" s="303"/>
    </row>
    <row r="122" spans="1:8" ht="9.75" customHeight="1" x14ac:dyDescent="0.25">
      <c r="A122" s="26"/>
      <c r="F122" s="187"/>
      <c r="G122" s="188"/>
    </row>
    <row r="123" spans="1:8" x14ac:dyDescent="0.2">
      <c r="A123" s="303" t="s">
        <v>599</v>
      </c>
      <c r="B123" s="304"/>
      <c r="C123" s="304"/>
      <c r="D123" s="304"/>
      <c r="E123" s="304"/>
      <c r="F123" s="304"/>
      <c r="G123" s="304"/>
      <c r="H123" s="1">
        <v>75</v>
      </c>
    </row>
    <row r="124" spans="1:8" x14ac:dyDescent="0.2">
      <c r="A124" s="304"/>
      <c r="B124" s="304"/>
      <c r="C124" s="304"/>
      <c r="D124" s="304"/>
      <c r="E124" s="304"/>
      <c r="F124" s="304"/>
      <c r="G124" s="304"/>
    </row>
    <row r="125" spans="1:8" x14ac:dyDescent="0.2">
      <c r="A125" s="304"/>
      <c r="B125" s="304"/>
      <c r="C125" s="304"/>
      <c r="D125" s="304"/>
      <c r="E125" s="304"/>
      <c r="F125" s="304"/>
      <c r="G125" s="304"/>
    </row>
    <row r="126" spans="1:8" x14ac:dyDescent="0.2">
      <c r="A126" s="304"/>
      <c r="B126" s="304"/>
      <c r="C126" s="304"/>
      <c r="D126" s="304"/>
      <c r="E126" s="304"/>
      <c r="F126" s="304"/>
      <c r="G126" s="304"/>
    </row>
    <row r="127" spans="1:8" x14ac:dyDescent="0.2">
      <c r="A127" s="304"/>
      <c r="B127" s="304"/>
      <c r="C127" s="304"/>
      <c r="D127" s="304"/>
      <c r="E127" s="304"/>
      <c r="F127" s="304"/>
      <c r="G127" s="304"/>
    </row>
    <row r="128" spans="1:8" x14ac:dyDescent="0.2">
      <c r="A128" s="304"/>
      <c r="B128" s="304"/>
      <c r="C128" s="304"/>
      <c r="D128" s="304"/>
      <c r="E128" s="304"/>
      <c r="F128" s="304"/>
      <c r="G128" s="304"/>
    </row>
    <row r="129" spans="1:8" x14ac:dyDescent="0.2">
      <c r="A129" s="328" t="s">
        <v>600</v>
      </c>
      <c r="B129" s="304"/>
      <c r="C129" s="304"/>
      <c r="D129" s="304"/>
      <c r="E129" s="304"/>
      <c r="F129" s="304"/>
      <c r="G129" s="304"/>
    </row>
    <row r="130" spans="1:8" x14ac:dyDescent="0.2">
      <c r="A130" s="304"/>
      <c r="B130" s="304"/>
      <c r="C130" s="304"/>
      <c r="D130" s="304"/>
      <c r="E130" s="304"/>
      <c r="F130" s="304"/>
      <c r="G130" s="304"/>
      <c r="H130" s="1">
        <v>250</v>
      </c>
    </row>
    <row r="131" spans="1:8" x14ac:dyDescent="0.2">
      <c r="A131" s="304"/>
      <c r="B131" s="304"/>
      <c r="C131" s="304"/>
      <c r="D131" s="304"/>
      <c r="E131" s="304"/>
      <c r="F131" s="304"/>
      <c r="G131" s="304"/>
    </row>
    <row r="132" spans="1:8" x14ac:dyDescent="0.2">
      <c r="A132" s="304"/>
      <c r="B132" s="304"/>
      <c r="C132" s="304"/>
      <c r="D132" s="304"/>
      <c r="E132" s="304"/>
      <c r="F132" s="304"/>
      <c r="G132" s="304"/>
    </row>
    <row r="133" spans="1:8" x14ac:dyDescent="0.2">
      <c r="A133" s="304"/>
      <c r="B133" s="304"/>
      <c r="C133" s="304"/>
      <c r="D133" s="304"/>
      <c r="E133" s="304"/>
      <c r="F133" s="304"/>
      <c r="G133" s="304"/>
    </row>
    <row r="134" spans="1:8" x14ac:dyDescent="0.2">
      <c r="A134" s="304"/>
      <c r="B134" s="304"/>
      <c r="C134" s="304"/>
      <c r="D134" s="304"/>
      <c r="E134" s="304"/>
      <c r="F134" s="304"/>
      <c r="G134" s="304"/>
    </row>
    <row r="135" spans="1:8" x14ac:dyDescent="0.2">
      <c r="A135" s="304"/>
      <c r="B135" s="304"/>
      <c r="C135" s="304"/>
      <c r="D135" s="304"/>
      <c r="E135" s="304"/>
      <c r="F135" s="304"/>
      <c r="G135" s="304"/>
      <c r="H135" s="1">
        <v>50</v>
      </c>
    </row>
    <row r="136" spans="1:8" x14ac:dyDescent="0.2">
      <c r="A136" s="304"/>
      <c r="B136" s="304"/>
      <c r="C136" s="304"/>
      <c r="D136" s="304"/>
      <c r="E136" s="304"/>
      <c r="F136" s="304"/>
      <c r="G136" s="304"/>
    </row>
    <row r="137" spans="1:8" x14ac:dyDescent="0.2">
      <c r="A137" s="304"/>
      <c r="B137" s="304"/>
      <c r="C137" s="304"/>
      <c r="D137" s="304"/>
      <c r="E137" s="304"/>
      <c r="F137" s="304"/>
      <c r="G137" s="304"/>
    </row>
    <row r="138" spans="1:8" x14ac:dyDescent="0.2">
      <c r="A138" s="304"/>
      <c r="B138" s="304"/>
      <c r="C138" s="304"/>
      <c r="D138" s="304"/>
      <c r="E138" s="304"/>
      <c r="F138" s="304"/>
      <c r="G138" s="304"/>
    </row>
    <row r="139" spans="1:8" x14ac:dyDescent="0.2">
      <c r="A139" s="304"/>
      <c r="B139" s="304"/>
      <c r="C139" s="304"/>
      <c r="D139" s="304"/>
      <c r="E139" s="304"/>
      <c r="F139" s="304"/>
      <c r="G139" s="304"/>
    </row>
    <row r="140" spans="1:8" x14ac:dyDescent="0.2">
      <c r="A140" s="304"/>
      <c r="B140" s="304"/>
      <c r="C140" s="304"/>
      <c r="D140" s="304"/>
      <c r="E140" s="304"/>
      <c r="F140" s="304"/>
      <c r="G140" s="304"/>
    </row>
    <row r="141" spans="1:8" x14ac:dyDescent="0.2">
      <c r="A141" s="304"/>
      <c r="B141" s="304"/>
      <c r="C141" s="304"/>
      <c r="D141" s="304"/>
      <c r="E141" s="304"/>
      <c r="F141" s="304"/>
      <c r="G141" s="304"/>
    </row>
    <row r="142" spans="1:8" x14ac:dyDescent="0.2">
      <c r="A142" s="304"/>
      <c r="B142" s="304"/>
      <c r="C142" s="304"/>
      <c r="D142" s="304"/>
      <c r="E142" s="304"/>
      <c r="F142" s="304"/>
      <c r="G142" s="304"/>
      <c r="H142" s="1">
        <v>4021</v>
      </c>
    </row>
    <row r="143" spans="1:8" x14ac:dyDescent="0.2">
      <c r="A143" s="304"/>
      <c r="B143" s="304"/>
      <c r="C143" s="304"/>
      <c r="D143" s="304"/>
      <c r="E143" s="304"/>
      <c r="F143" s="304"/>
      <c r="G143" s="304"/>
    </row>
    <row r="144" spans="1:8" x14ac:dyDescent="0.2">
      <c r="A144" s="304"/>
      <c r="B144" s="304"/>
      <c r="C144" s="304"/>
      <c r="D144" s="304"/>
      <c r="E144" s="304"/>
      <c r="F144" s="304"/>
      <c r="G144" s="304"/>
    </row>
    <row r="145" spans="1:8" x14ac:dyDescent="0.2">
      <c r="A145" s="304"/>
      <c r="B145" s="304"/>
      <c r="C145" s="304"/>
      <c r="D145" s="304"/>
      <c r="E145" s="304"/>
      <c r="F145" s="304"/>
      <c r="G145" s="304"/>
    </row>
    <row r="146" spans="1:8" x14ac:dyDescent="0.2">
      <c r="A146" s="304"/>
      <c r="B146" s="304"/>
      <c r="C146" s="304"/>
      <c r="D146" s="304"/>
      <c r="E146" s="304"/>
      <c r="F146" s="304"/>
      <c r="G146" s="304"/>
    </row>
    <row r="147" spans="1:8" x14ac:dyDescent="0.2">
      <c r="A147" s="304"/>
      <c r="B147" s="304"/>
      <c r="C147" s="304"/>
      <c r="D147" s="304"/>
      <c r="E147" s="304"/>
      <c r="F147" s="304"/>
      <c r="G147" s="304"/>
    </row>
    <row r="148" spans="1:8" x14ac:dyDescent="0.2">
      <c r="A148" s="304"/>
      <c r="B148" s="304"/>
      <c r="C148" s="304"/>
      <c r="D148" s="304"/>
      <c r="E148" s="304"/>
      <c r="F148" s="304"/>
      <c r="G148" s="304"/>
      <c r="H148" s="1">
        <v>520</v>
      </c>
    </row>
    <row r="149" spans="1:8" x14ac:dyDescent="0.2">
      <c r="A149" s="304"/>
      <c r="B149" s="304"/>
      <c r="C149" s="304"/>
      <c r="D149" s="304"/>
      <c r="E149" s="304"/>
      <c r="F149" s="304"/>
      <c r="G149" s="304"/>
    </row>
    <row r="150" spans="1:8" x14ac:dyDescent="0.2">
      <c r="A150" s="304"/>
      <c r="B150" s="304"/>
      <c r="C150" s="304"/>
      <c r="D150" s="304"/>
      <c r="E150" s="304"/>
      <c r="F150" s="304"/>
      <c r="G150" s="304"/>
    </row>
    <row r="151" spans="1:8" x14ac:dyDescent="0.2">
      <c r="A151" s="304"/>
      <c r="B151" s="304"/>
      <c r="C151" s="304"/>
      <c r="D151" s="304"/>
      <c r="E151" s="304"/>
      <c r="F151" s="304"/>
      <c r="G151" s="304"/>
    </row>
    <row r="152" spans="1:8" x14ac:dyDescent="0.2">
      <c r="A152" s="304"/>
      <c r="B152" s="304"/>
      <c r="C152" s="304"/>
      <c r="D152" s="304"/>
      <c r="E152" s="304"/>
      <c r="F152" s="304"/>
      <c r="G152" s="304"/>
    </row>
    <row r="153" spans="1:8" x14ac:dyDescent="0.2">
      <c r="A153" s="304"/>
      <c r="B153" s="304"/>
      <c r="C153" s="304"/>
      <c r="D153" s="304"/>
      <c r="E153" s="304"/>
      <c r="F153" s="304"/>
      <c r="G153" s="304"/>
    </row>
    <row r="154" spans="1:8" x14ac:dyDescent="0.2">
      <c r="A154" s="304"/>
      <c r="B154" s="304"/>
      <c r="C154" s="304"/>
      <c r="D154" s="304"/>
      <c r="E154" s="304"/>
      <c r="F154" s="304"/>
      <c r="G154" s="304"/>
    </row>
    <row r="155" spans="1:8" x14ac:dyDescent="0.2">
      <c r="A155" s="304"/>
      <c r="B155" s="304"/>
      <c r="C155" s="304"/>
      <c r="D155" s="304"/>
      <c r="E155" s="304"/>
      <c r="F155" s="304"/>
      <c r="G155" s="304"/>
    </row>
    <row r="156" spans="1:8" ht="15" x14ac:dyDescent="0.25">
      <c r="A156" s="26"/>
      <c r="F156" s="67"/>
      <c r="G156" s="68"/>
    </row>
    <row r="157" spans="1:8" ht="15" x14ac:dyDescent="0.25">
      <c r="A157" s="26" t="s">
        <v>50</v>
      </c>
      <c r="F157" s="305">
        <v>60</v>
      </c>
      <c r="G157" s="306"/>
    </row>
    <row r="158" spans="1:8" x14ac:dyDescent="0.2">
      <c r="A158" s="303" t="s">
        <v>265</v>
      </c>
      <c r="B158" s="304"/>
      <c r="C158" s="304"/>
      <c r="D158" s="304"/>
      <c r="E158" s="304"/>
      <c r="F158" s="304"/>
      <c r="G158" s="304"/>
    </row>
    <row r="159" spans="1:8" x14ac:dyDescent="0.2">
      <c r="A159" s="304"/>
      <c r="B159" s="304"/>
      <c r="C159" s="304"/>
      <c r="D159" s="304"/>
      <c r="E159" s="304"/>
      <c r="F159" s="304"/>
      <c r="G159" s="304"/>
    </row>
    <row r="160" spans="1:8" x14ac:dyDescent="0.2">
      <c r="A160" s="304"/>
      <c r="B160" s="304"/>
      <c r="C160" s="304"/>
      <c r="D160" s="304"/>
      <c r="E160" s="304"/>
      <c r="F160" s="304"/>
      <c r="G160" s="304"/>
    </row>
    <row r="161" spans="1:8" x14ac:dyDescent="0.2">
      <c r="A161" s="304"/>
      <c r="B161" s="304"/>
      <c r="C161" s="304"/>
      <c r="D161" s="304"/>
      <c r="E161" s="304"/>
      <c r="F161" s="304"/>
      <c r="G161" s="304"/>
    </row>
    <row r="162" spans="1:8" ht="15" x14ac:dyDescent="0.25">
      <c r="A162" s="26"/>
      <c r="F162" s="67"/>
      <c r="G162" s="68"/>
    </row>
    <row r="163" spans="1:8" ht="15" x14ac:dyDescent="0.25">
      <c r="A163" s="26"/>
      <c r="F163" s="67"/>
      <c r="G163" s="68"/>
    </row>
    <row r="164" spans="1:8" ht="17.25" customHeight="1" thickBot="1" x14ac:dyDescent="0.3">
      <c r="A164" s="39" t="s">
        <v>92</v>
      </c>
      <c r="B164" s="40"/>
      <c r="C164" s="41"/>
      <c r="D164" s="42"/>
      <c r="E164" s="42"/>
      <c r="F164" s="311">
        <f>SUM(F165,F170,F179)</f>
        <v>35</v>
      </c>
      <c r="G164" s="311"/>
      <c r="H164" s="54">
        <f>SUM(F165,F170,F179)</f>
        <v>35</v>
      </c>
    </row>
    <row r="165" spans="1:8" ht="15.75" thickTop="1" x14ac:dyDescent="0.25">
      <c r="A165" s="26" t="s">
        <v>45</v>
      </c>
      <c r="F165" s="305">
        <v>5</v>
      </c>
      <c r="G165" s="306"/>
    </row>
    <row r="166" spans="1:8" x14ac:dyDescent="0.2">
      <c r="A166" s="303" t="s">
        <v>266</v>
      </c>
      <c r="B166" s="304"/>
      <c r="C166" s="304"/>
      <c r="D166" s="304"/>
      <c r="E166" s="304"/>
      <c r="F166" s="304"/>
      <c r="G166" s="304"/>
    </row>
    <row r="167" spans="1:8" x14ac:dyDescent="0.2">
      <c r="A167" s="304"/>
      <c r="B167" s="304"/>
      <c r="C167" s="304"/>
      <c r="D167" s="304"/>
      <c r="E167" s="304"/>
      <c r="F167" s="304"/>
      <c r="G167" s="304"/>
    </row>
    <row r="168" spans="1:8" x14ac:dyDescent="0.2">
      <c r="A168" s="304"/>
      <c r="B168" s="304"/>
      <c r="C168" s="304"/>
      <c r="D168" s="304"/>
      <c r="E168" s="304"/>
      <c r="F168" s="304"/>
      <c r="G168" s="304"/>
    </row>
    <row r="169" spans="1:8" ht="15" x14ac:dyDescent="0.25">
      <c r="A169" s="26"/>
      <c r="F169" s="67"/>
      <c r="G169" s="68"/>
    </row>
    <row r="170" spans="1:8" ht="15" x14ac:dyDescent="0.25">
      <c r="A170" s="26" t="s">
        <v>22</v>
      </c>
      <c r="F170" s="305">
        <v>10</v>
      </c>
      <c r="G170" s="306"/>
    </row>
    <row r="171" spans="1:8" x14ac:dyDescent="0.2">
      <c r="A171" s="303" t="s">
        <v>267</v>
      </c>
      <c r="B171" s="304"/>
      <c r="C171" s="304"/>
      <c r="D171" s="304"/>
      <c r="E171" s="304"/>
      <c r="F171" s="304"/>
      <c r="G171" s="304"/>
    </row>
    <row r="172" spans="1:8" x14ac:dyDescent="0.2">
      <c r="A172" s="304"/>
      <c r="B172" s="304"/>
      <c r="C172" s="304"/>
      <c r="D172" s="304"/>
      <c r="E172" s="304"/>
      <c r="F172" s="304"/>
      <c r="G172" s="304"/>
    </row>
    <row r="173" spans="1:8" x14ac:dyDescent="0.2">
      <c r="A173" s="304"/>
      <c r="B173" s="304"/>
      <c r="C173" s="304"/>
      <c r="D173" s="304"/>
      <c r="E173" s="304"/>
      <c r="F173" s="304"/>
      <c r="G173" s="304"/>
    </row>
    <row r="174" spans="1:8" x14ac:dyDescent="0.2">
      <c r="A174" s="304"/>
      <c r="B174" s="304"/>
      <c r="C174" s="304"/>
      <c r="D174" s="304"/>
      <c r="E174" s="304"/>
      <c r="F174" s="304"/>
      <c r="G174" s="304"/>
    </row>
    <row r="175" spans="1:8" x14ac:dyDescent="0.2">
      <c r="A175" s="304"/>
      <c r="B175" s="304"/>
      <c r="C175" s="304"/>
      <c r="D175" s="304"/>
      <c r="E175" s="304"/>
      <c r="F175" s="304"/>
      <c r="G175" s="304"/>
    </row>
    <row r="176" spans="1:8" x14ac:dyDescent="0.2">
      <c r="A176" s="304"/>
      <c r="B176" s="304"/>
      <c r="C176" s="304"/>
      <c r="D176" s="304"/>
      <c r="E176" s="304"/>
      <c r="F176" s="304"/>
      <c r="G176" s="304"/>
    </row>
    <row r="177" spans="1:7" ht="15" x14ac:dyDescent="0.25">
      <c r="A177" s="26"/>
      <c r="F177" s="67"/>
      <c r="G177" s="68"/>
    </row>
    <row r="178" spans="1:7" ht="15" x14ac:dyDescent="0.25">
      <c r="A178" s="26"/>
      <c r="F178" s="187"/>
      <c r="G178" s="188"/>
    </row>
    <row r="179" spans="1:7" ht="15" x14ac:dyDescent="0.25">
      <c r="A179" s="26" t="s">
        <v>112</v>
      </c>
      <c r="F179" s="305">
        <v>20</v>
      </c>
      <c r="G179" s="306"/>
    </row>
    <row r="180" spans="1:7" x14ac:dyDescent="0.2">
      <c r="A180" s="303" t="s">
        <v>268</v>
      </c>
      <c r="B180" s="304"/>
      <c r="C180" s="304"/>
      <c r="D180" s="304"/>
      <c r="E180" s="304"/>
      <c r="F180" s="304"/>
      <c r="G180" s="304"/>
    </row>
    <row r="181" spans="1:7" x14ac:dyDescent="0.2">
      <c r="A181" s="304"/>
      <c r="B181" s="304"/>
      <c r="C181" s="304"/>
      <c r="D181" s="304"/>
      <c r="E181" s="304"/>
      <c r="F181" s="304"/>
      <c r="G181" s="304"/>
    </row>
    <row r="182" spans="1:7" x14ac:dyDescent="0.2">
      <c r="A182" s="304"/>
      <c r="B182" s="304"/>
      <c r="C182" s="304"/>
      <c r="D182" s="304"/>
      <c r="E182" s="304"/>
      <c r="F182" s="304"/>
      <c r="G182" s="304"/>
    </row>
    <row r="183" spans="1:7" x14ac:dyDescent="0.2">
      <c r="A183" s="304"/>
      <c r="B183" s="304"/>
      <c r="C183" s="304"/>
      <c r="D183" s="304"/>
      <c r="E183" s="304"/>
      <c r="F183" s="304"/>
      <c r="G183" s="304"/>
    </row>
    <row r="184" spans="1:7" x14ac:dyDescent="0.2">
      <c r="A184" s="307"/>
      <c r="B184" s="307"/>
      <c r="C184" s="307"/>
      <c r="D184" s="307"/>
      <c r="E184" s="307"/>
      <c r="F184" s="307"/>
      <c r="G184" s="307"/>
    </row>
    <row r="185" spans="1:7" ht="15" x14ac:dyDescent="0.25">
      <c r="A185" s="26"/>
      <c r="F185" s="67"/>
      <c r="G185" s="68"/>
    </row>
  </sheetData>
  <mergeCells count="37">
    <mergeCell ref="F1:G1"/>
    <mergeCell ref="A14:C14"/>
    <mergeCell ref="F18:G18"/>
    <mergeCell ref="F19:G19"/>
    <mergeCell ref="A20:G27"/>
    <mergeCell ref="F29:G29"/>
    <mergeCell ref="F30:G30"/>
    <mergeCell ref="F51:G51"/>
    <mergeCell ref="F101:G101"/>
    <mergeCell ref="A31:G49"/>
    <mergeCell ref="A79:G83"/>
    <mergeCell ref="A85:G85"/>
    <mergeCell ref="A87:G95"/>
    <mergeCell ref="A97:E97"/>
    <mergeCell ref="F98:G98"/>
    <mergeCell ref="F102:G102"/>
    <mergeCell ref="A123:G128"/>
    <mergeCell ref="A129:G155"/>
    <mergeCell ref="A52:G66"/>
    <mergeCell ref="F68:G68"/>
    <mergeCell ref="F70:G70"/>
    <mergeCell ref="A71:G76"/>
    <mergeCell ref="F78:G78"/>
    <mergeCell ref="F86:G86"/>
    <mergeCell ref="A69:J69"/>
    <mergeCell ref="A77:J77"/>
    <mergeCell ref="A103:G112"/>
    <mergeCell ref="A114:G121"/>
    <mergeCell ref="A171:G176"/>
    <mergeCell ref="F179:G179"/>
    <mergeCell ref="A180:G184"/>
    <mergeCell ref="F157:G157"/>
    <mergeCell ref="A158:G161"/>
    <mergeCell ref="F164:G164"/>
    <mergeCell ref="F165:G165"/>
    <mergeCell ref="A166:G168"/>
    <mergeCell ref="F170:G170"/>
  </mergeCells>
  <pageMargins left="0.70866141732283472" right="0.70866141732283472" top="0.78740157480314965" bottom="0.78740157480314965" header="0.31496062992125984" footer="0.31496062992125984"/>
  <pageSetup paperSize="9" scale="66" firstPageNumber="51" orientation="portrait" r:id="rId1"/>
  <headerFooter>
    <oddFooter>&amp;L&amp;"-,Kurzíva"Zastupitelstvo Olomouckého kraje 19-12-2013
6. - Rozpočet Olomouckého kraje  2014 - návrh rozpočtu
Příloha č. 3a): Výdaje odborů (kanceláří)&amp;R&amp;"-,Kurzíva"Strana &amp;P (celkem 124)</oddFooter>
  </headerFooter>
  <colBreaks count="1" manualBreakCount="1">
    <brk id="11" max="107"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31"/>
  <sheetViews>
    <sheetView view="pageBreakPreview" zoomScaleNormal="100" zoomScaleSheetLayoutView="100" workbookViewId="0">
      <selection activeCell="A28" sqref="A28:G37"/>
    </sheetView>
  </sheetViews>
  <sheetFormatPr defaultRowHeight="14.25" x14ac:dyDescent="0.2"/>
  <cols>
    <col min="1" max="1" width="8.5703125" style="17" customWidth="1"/>
    <col min="2" max="2" width="9.140625" style="17"/>
    <col min="3" max="3" width="58.7109375" style="1" customWidth="1"/>
    <col min="4" max="6" width="14.140625" style="3" customWidth="1"/>
    <col min="7" max="7" width="9.140625" style="1" customWidth="1"/>
    <col min="8" max="8" width="16.140625" style="1" customWidth="1"/>
    <col min="9" max="11" width="9.140625" style="1"/>
    <col min="12" max="12" width="13.28515625" style="1" customWidth="1"/>
    <col min="13" max="16384" width="9.140625" style="1"/>
  </cols>
  <sheetData>
    <row r="1" spans="1:7" ht="23.25" x14ac:dyDescent="0.35">
      <c r="A1" s="61" t="s">
        <v>269</v>
      </c>
      <c r="F1" s="316" t="s">
        <v>270</v>
      </c>
      <c r="G1" s="316"/>
    </row>
    <row r="3" spans="1:7" x14ac:dyDescent="0.2">
      <c r="A3" s="25" t="s">
        <v>1</v>
      </c>
      <c r="B3" s="25" t="s">
        <v>271</v>
      </c>
    </row>
    <row r="4" spans="1:7" x14ac:dyDescent="0.2">
      <c r="B4" s="25" t="s">
        <v>120</v>
      </c>
    </row>
    <row r="6" spans="1:7" s="2" customFormat="1" ht="13.5" thickBot="1" x14ac:dyDescent="0.25">
      <c r="A6" s="18"/>
      <c r="B6" s="18"/>
      <c r="D6" s="4"/>
      <c r="E6" s="4"/>
      <c r="F6" s="4"/>
      <c r="G6" s="2" t="s">
        <v>6</v>
      </c>
    </row>
    <row r="7" spans="1:7" s="2" customFormat="1" ht="39.75" thickTop="1" thickBot="1" x14ac:dyDescent="0.25">
      <c r="A7" s="43" t="s">
        <v>2</v>
      </c>
      <c r="B7" s="44" t="s">
        <v>3</v>
      </c>
      <c r="C7" s="45" t="s">
        <v>4</v>
      </c>
      <c r="D7" s="46" t="s">
        <v>344</v>
      </c>
      <c r="E7" s="46" t="s">
        <v>345</v>
      </c>
      <c r="F7" s="46" t="s">
        <v>346</v>
      </c>
      <c r="G7" s="47" t="s">
        <v>5</v>
      </c>
    </row>
    <row r="8" spans="1:7" s="5" customFormat="1" ht="12.75" thickTop="1" thickBot="1" x14ac:dyDescent="0.25">
      <c r="A8" s="48">
        <v>1</v>
      </c>
      <c r="B8" s="49">
        <v>2</v>
      </c>
      <c r="C8" s="49">
        <v>3</v>
      </c>
      <c r="D8" s="50">
        <v>4</v>
      </c>
      <c r="E8" s="50">
        <v>5</v>
      </c>
      <c r="F8" s="50">
        <v>6</v>
      </c>
      <c r="G8" s="51" t="s">
        <v>13</v>
      </c>
    </row>
    <row r="9" spans="1:7" ht="15" thickTop="1" x14ac:dyDescent="0.2">
      <c r="A9" s="21">
        <v>2212</v>
      </c>
      <c r="B9" s="22">
        <v>51</v>
      </c>
      <c r="C9" s="8" t="s">
        <v>8</v>
      </c>
      <c r="D9" s="6">
        <v>0</v>
      </c>
      <c r="E9" s="6">
        <v>0</v>
      </c>
      <c r="F9" s="6">
        <v>170</v>
      </c>
      <c r="G9" s="7"/>
    </row>
    <row r="10" spans="1:7" x14ac:dyDescent="0.2">
      <c r="A10" s="21">
        <v>2223</v>
      </c>
      <c r="B10" s="22">
        <v>51</v>
      </c>
      <c r="C10" s="8" t="s">
        <v>8</v>
      </c>
      <c r="D10" s="9">
        <v>260</v>
      </c>
      <c r="E10" s="9">
        <v>260</v>
      </c>
      <c r="F10" s="9">
        <v>280</v>
      </c>
      <c r="G10" s="10">
        <f>F10/D10*100</f>
        <v>107.69230769230769</v>
      </c>
    </row>
    <row r="11" spans="1:7" ht="28.5" x14ac:dyDescent="0.2">
      <c r="A11" s="21">
        <v>2223</v>
      </c>
      <c r="B11" s="22">
        <v>53</v>
      </c>
      <c r="C11" s="97" t="s">
        <v>11</v>
      </c>
      <c r="D11" s="9">
        <v>747</v>
      </c>
      <c r="E11" s="9">
        <v>747</v>
      </c>
      <c r="F11" s="9">
        <v>750</v>
      </c>
      <c r="G11" s="10">
        <f>F11/D11*100</f>
        <v>100.40160642570282</v>
      </c>
    </row>
    <row r="12" spans="1:7" x14ac:dyDescent="0.2">
      <c r="A12" s="21">
        <v>2299</v>
      </c>
      <c r="B12" s="22">
        <v>51</v>
      </c>
      <c r="C12" s="8" t="s">
        <v>8</v>
      </c>
      <c r="D12" s="9">
        <v>1250</v>
      </c>
      <c r="E12" s="9">
        <v>1250</v>
      </c>
      <c r="F12" s="9">
        <v>400</v>
      </c>
      <c r="G12" s="10"/>
    </row>
    <row r="13" spans="1:7" x14ac:dyDescent="0.2">
      <c r="A13" s="21"/>
      <c r="B13" s="121" t="s">
        <v>531</v>
      </c>
      <c r="C13" s="221"/>
      <c r="D13" s="9"/>
      <c r="E13" s="9"/>
      <c r="F13" s="9"/>
      <c r="G13" s="10"/>
    </row>
    <row r="14" spans="1:7" x14ac:dyDescent="0.2">
      <c r="A14" s="21">
        <v>2219</v>
      </c>
      <c r="B14" s="220">
        <v>63</v>
      </c>
      <c r="C14" s="221" t="s">
        <v>64</v>
      </c>
      <c r="D14" s="9">
        <v>0</v>
      </c>
      <c r="E14" s="9">
        <v>0</v>
      </c>
      <c r="F14" s="9">
        <v>5000</v>
      </c>
      <c r="G14" s="10"/>
    </row>
    <row r="15" spans="1:7" ht="15" customHeight="1" x14ac:dyDescent="0.2">
      <c r="A15" s="21"/>
      <c r="B15" s="371" t="s">
        <v>533</v>
      </c>
      <c r="C15" s="372"/>
      <c r="D15" s="224"/>
      <c r="E15" s="223"/>
      <c r="F15" s="9"/>
      <c r="G15" s="10"/>
    </row>
    <row r="16" spans="1:7" x14ac:dyDescent="0.2">
      <c r="A16" s="21">
        <v>2212</v>
      </c>
      <c r="B16" s="220">
        <v>63</v>
      </c>
      <c r="C16" s="221" t="s">
        <v>64</v>
      </c>
      <c r="D16" s="9">
        <v>0</v>
      </c>
      <c r="E16" s="9">
        <v>0</v>
      </c>
      <c r="F16" s="9">
        <v>3000</v>
      </c>
      <c r="G16" s="10"/>
    </row>
    <row r="17" spans="1:8" x14ac:dyDescent="0.2">
      <c r="A17" s="21"/>
      <c r="B17" s="367" t="s">
        <v>507</v>
      </c>
      <c r="C17" s="368"/>
      <c r="D17" s="214">
        <f>SUM(D9,D10,D11,D12:D16)</f>
        <v>2257</v>
      </c>
      <c r="E17" s="214">
        <f t="shared" ref="E17:F17" si="0">SUM(E9,E10,E11,E12:E16)</f>
        <v>2257</v>
      </c>
      <c r="F17" s="214">
        <f t="shared" si="0"/>
        <v>9600</v>
      </c>
      <c r="G17" s="215">
        <f>F17/D17*100</f>
        <v>425.34337616304833</v>
      </c>
    </row>
    <row r="18" spans="1:8" x14ac:dyDescent="0.2">
      <c r="A18" s="21"/>
      <c r="B18" s="121" t="s">
        <v>272</v>
      </c>
      <c r="C18" s="97"/>
      <c r="D18" s="9"/>
      <c r="E18" s="9"/>
      <c r="F18" s="9"/>
      <c r="G18" s="10"/>
    </row>
    <row r="19" spans="1:8" x14ac:dyDescent="0.2">
      <c r="A19" s="21">
        <v>2221</v>
      </c>
      <c r="B19" s="22">
        <v>51</v>
      </c>
      <c r="C19" s="8" t="s">
        <v>8</v>
      </c>
      <c r="D19" s="9">
        <f>368872+1500</f>
        <v>370372</v>
      </c>
      <c r="E19" s="9">
        <f>378872+1500+741</f>
        <v>381113</v>
      </c>
      <c r="F19" s="9">
        <f>SUM(F86)</f>
        <v>383500</v>
      </c>
      <c r="G19" s="10">
        <f t="shared" ref="G19:G23" si="1">F19/D19*100</f>
        <v>103.54454440400463</v>
      </c>
    </row>
    <row r="20" spans="1:8" x14ac:dyDescent="0.2">
      <c r="A20" s="21"/>
      <c r="B20" s="121" t="s">
        <v>273</v>
      </c>
      <c r="C20" s="97"/>
      <c r="D20" s="9"/>
      <c r="E20" s="9"/>
      <c r="F20" s="9"/>
      <c r="G20" s="10"/>
    </row>
    <row r="21" spans="1:8" x14ac:dyDescent="0.2">
      <c r="A21" s="21">
        <v>2242</v>
      </c>
      <c r="B21" s="22">
        <v>51</v>
      </c>
      <c r="C21" s="8" t="s">
        <v>8</v>
      </c>
      <c r="D21" s="9">
        <v>418015</v>
      </c>
      <c r="E21" s="9">
        <f>427015+1644</f>
        <v>428659</v>
      </c>
      <c r="F21" s="9">
        <f>SUM(F103)</f>
        <v>435965</v>
      </c>
      <c r="G21" s="10">
        <f>F21/D21*100</f>
        <v>104.29410427855458</v>
      </c>
    </row>
    <row r="22" spans="1:8" ht="15" thickBot="1" x14ac:dyDescent="0.25">
      <c r="B22" s="367" t="s">
        <v>507</v>
      </c>
      <c r="C22" s="368"/>
      <c r="D22" s="214">
        <f>SUM(D21,D19)</f>
        <v>788387</v>
      </c>
      <c r="E22" s="214">
        <f t="shared" ref="E22:F22" si="2">SUM(E21,E19)</f>
        <v>809772</v>
      </c>
      <c r="F22" s="214">
        <f t="shared" si="2"/>
        <v>819465</v>
      </c>
      <c r="G22" s="229"/>
    </row>
    <row r="23" spans="1:8" s="16" customFormat="1" ht="16.5" thickTop="1" thickBot="1" x14ac:dyDescent="0.3">
      <c r="A23" s="308" t="s">
        <v>9</v>
      </c>
      <c r="B23" s="309"/>
      <c r="C23" s="310"/>
      <c r="D23" s="52">
        <f>SUM(D17,D22)</f>
        <v>790644</v>
      </c>
      <c r="E23" s="52">
        <f>SUM(E17,E22)</f>
        <v>812029</v>
      </c>
      <c r="F23" s="52">
        <f>SUM(F17,F22)</f>
        <v>829065</v>
      </c>
      <c r="G23" s="53">
        <f t="shared" si="1"/>
        <v>104.85945634191873</v>
      </c>
    </row>
    <row r="24" spans="1:8" ht="15" thickTop="1" x14ac:dyDescent="0.2">
      <c r="A24" s="202"/>
      <c r="B24" s="202"/>
      <c r="C24" s="202"/>
      <c r="D24" s="202"/>
      <c r="E24" s="202"/>
      <c r="F24" s="202"/>
      <c r="G24" s="202"/>
    </row>
    <row r="26" spans="1:8" ht="15" x14ac:dyDescent="0.25">
      <c r="A26" s="27" t="s">
        <v>14</v>
      </c>
    </row>
    <row r="27" spans="1:8" ht="17.25" customHeight="1" thickBot="1" x14ac:dyDescent="0.3">
      <c r="A27" s="39" t="s">
        <v>350</v>
      </c>
      <c r="B27" s="40"/>
      <c r="C27" s="41"/>
      <c r="D27" s="42"/>
      <c r="E27" s="42"/>
      <c r="F27" s="311">
        <v>170</v>
      </c>
      <c r="G27" s="311"/>
      <c r="H27" s="54">
        <f>SUM(F28,F89)</f>
        <v>0</v>
      </c>
    </row>
    <row r="28" spans="1:8" ht="15" thickTop="1" x14ac:dyDescent="0.2">
      <c r="A28" s="369" t="s">
        <v>351</v>
      </c>
      <c r="B28" s="370"/>
      <c r="C28" s="370"/>
      <c r="D28" s="370"/>
      <c r="E28" s="370"/>
      <c r="F28" s="370"/>
      <c r="G28" s="370"/>
    </row>
    <row r="29" spans="1:8" x14ac:dyDescent="0.2">
      <c r="A29" s="304"/>
      <c r="B29" s="304"/>
      <c r="C29" s="304"/>
      <c r="D29" s="304"/>
      <c r="E29" s="304"/>
      <c r="F29" s="304"/>
      <c r="G29" s="304"/>
    </row>
    <row r="30" spans="1:8" x14ac:dyDescent="0.2">
      <c r="A30" s="304"/>
      <c r="B30" s="304"/>
      <c r="C30" s="304"/>
      <c r="D30" s="304"/>
      <c r="E30" s="304"/>
      <c r="F30" s="304"/>
      <c r="G30" s="304"/>
    </row>
    <row r="31" spans="1:8" x14ac:dyDescent="0.2">
      <c r="A31" s="304"/>
      <c r="B31" s="304"/>
      <c r="C31" s="304"/>
      <c r="D31" s="304"/>
      <c r="E31" s="304"/>
      <c r="F31" s="304"/>
      <c r="G31" s="304"/>
    </row>
    <row r="32" spans="1:8" x14ac:dyDescent="0.2">
      <c r="A32" s="304"/>
      <c r="B32" s="304"/>
      <c r="C32" s="304"/>
      <c r="D32" s="304"/>
      <c r="E32" s="304"/>
      <c r="F32" s="304"/>
      <c r="G32" s="304"/>
    </row>
    <row r="33" spans="1:8" x14ac:dyDescent="0.2">
      <c r="A33" s="304"/>
      <c r="B33" s="304"/>
      <c r="C33" s="304"/>
      <c r="D33" s="304"/>
      <c r="E33" s="304"/>
      <c r="F33" s="304"/>
      <c r="G33" s="304"/>
    </row>
    <row r="34" spans="1:8" x14ac:dyDescent="0.2">
      <c r="A34" s="304"/>
      <c r="B34" s="304"/>
      <c r="C34" s="304"/>
      <c r="D34" s="304"/>
      <c r="E34" s="304"/>
      <c r="F34" s="304"/>
      <c r="G34" s="304"/>
    </row>
    <row r="35" spans="1:8" x14ac:dyDescent="0.2">
      <c r="A35" s="304"/>
      <c r="B35" s="304"/>
      <c r="C35" s="304"/>
      <c r="D35" s="304"/>
      <c r="E35" s="304"/>
      <c r="F35" s="304"/>
      <c r="G35" s="304"/>
    </row>
    <row r="36" spans="1:8" x14ac:dyDescent="0.2">
      <c r="A36" s="304"/>
      <c r="B36" s="304"/>
      <c r="C36" s="304"/>
      <c r="D36" s="304"/>
      <c r="E36" s="304"/>
      <c r="F36" s="304"/>
      <c r="G36" s="304"/>
    </row>
    <row r="37" spans="1:8" ht="15" x14ac:dyDescent="0.25">
      <c r="A37" s="164"/>
      <c r="B37" s="164"/>
      <c r="C37" s="164"/>
      <c r="D37" s="164"/>
      <c r="E37" s="164"/>
      <c r="F37" s="164"/>
      <c r="G37" s="164"/>
    </row>
    <row r="38" spans="1:8" ht="17.25" customHeight="1" thickBot="1" x14ac:dyDescent="0.3">
      <c r="A38" s="39" t="s">
        <v>277</v>
      </c>
      <c r="B38" s="40"/>
      <c r="C38" s="41"/>
      <c r="D38" s="42"/>
      <c r="E38" s="42"/>
      <c r="F38" s="311">
        <f>SUM(F39,F43)</f>
        <v>280</v>
      </c>
      <c r="G38" s="311"/>
      <c r="H38" s="54">
        <f>SUM(F39,F43)</f>
        <v>280</v>
      </c>
    </row>
    <row r="39" spans="1:8" ht="15.75" thickTop="1" x14ac:dyDescent="0.25">
      <c r="A39" s="26" t="s">
        <v>20</v>
      </c>
      <c r="F39" s="305">
        <v>80</v>
      </c>
      <c r="G39" s="306"/>
    </row>
    <row r="40" spans="1:8" x14ac:dyDescent="0.2">
      <c r="A40" s="303" t="s">
        <v>278</v>
      </c>
      <c r="B40" s="304"/>
      <c r="C40" s="304"/>
      <c r="D40" s="304"/>
      <c r="E40" s="304"/>
      <c r="F40" s="304"/>
      <c r="G40" s="304"/>
    </row>
    <row r="41" spans="1:8" x14ac:dyDescent="0.2">
      <c r="A41" s="304"/>
      <c r="B41" s="304"/>
      <c r="C41" s="304"/>
      <c r="D41" s="304"/>
      <c r="E41" s="304"/>
      <c r="F41" s="304"/>
      <c r="G41" s="304"/>
    </row>
    <row r="42" spans="1:8" ht="15" x14ac:dyDescent="0.25">
      <c r="A42" s="26"/>
      <c r="F42" s="67"/>
      <c r="G42" s="68"/>
    </row>
    <row r="43" spans="1:8" ht="15" x14ac:dyDescent="0.25">
      <c r="A43" s="26" t="s">
        <v>112</v>
      </c>
      <c r="F43" s="305">
        <v>200</v>
      </c>
      <c r="G43" s="306"/>
    </row>
    <row r="44" spans="1:8" x14ac:dyDescent="0.2">
      <c r="A44" s="303" t="s">
        <v>279</v>
      </c>
      <c r="B44" s="304"/>
      <c r="C44" s="304"/>
      <c r="D44" s="304"/>
      <c r="E44" s="304"/>
      <c r="F44" s="304"/>
      <c r="G44" s="304"/>
    </row>
    <row r="45" spans="1:8" x14ac:dyDescent="0.2">
      <c r="A45" s="304"/>
      <c r="B45" s="304"/>
      <c r="C45" s="304"/>
      <c r="D45" s="304"/>
      <c r="E45" s="304"/>
      <c r="F45" s="304"/>
      <c r="G45" s="304"/>
    </row>
    <row r="46" spans="1:8" ht="15" x14ac:dyDescent="0.25">
      <c r="A46" s="216"/>
      <c r="B46" s="216"/>
      <c r="C46" s="216"/>
      <c r="D46" s="216"/>
      <c r="E46" s="216"/>
      <c r="F46" s="216"/>
      <c r="G46" s="216"/>
    </row>
    <row r="47" spans="1:8" ht="15" x14ac:dyDescent="0.25">
      <c r="A47" s="216"/>
      <c r="B47" s="216"/>
      <c r="C47" s="216"/>
      <c r="D47" s="216"/>
      <c r="E47" s="216"/>
      <c r="F47" s="216"/>
      <c r="G47" s="216"/>
    </row>
    <row r="48" spans="1:8" ht="31.5" customHeight="1" thickBot="1" x14ac:dyDescent="0.3">
      <c r="A48" s="319" t="s">
        <v>280</v>
      </c>
      <c r="B48" s="320"/>
      <c r="C48" s="320"/>
      <c r="D48" s="320"/>
      <c r="E48" s="320"/>
      <c r="F48" s="311">
        <f>SUM(F49)</f>
        <v>750</v>
      </c>
      <c r="G48" s="311"/>
      <c r="H48" s="54">
        <f>SUM(F49)</f>
        <v>750</v>
      </c>
    </row>
    <row r="49" spans="1:12" ht="15.75" thickTop="1" x14ac:dyDescent="0.25">
      <c r="A49" s="26" t="s">
        <v>190</v>
      </c>
      <c r="F49" s="305">
        <v>750</v>
      </c>
      <c r="G49" s="306"/>
    </row>
    <row r="50" spans="1:12" x14ac:dyDescent="0.2">
      <c r="A50" s="303" t="s">
        <v>352</v>
      </c>
      <c r="B50" s="304"/>
      <c r="C50" s="304"/>
      <c r="D50" s="304"/>
      <c r="E50" s="304"/>
      <c r="F50" s="304"/>
      <c r="G50" s="304"/>
    </row>
    <row r="51" spans="1:12" x14ac:dyDescent="0.2">
      <c r="A51" s="304"/>
      <c r="B51" s="304"/>
      <c r="C51" s="304"/>
      <c r="D51" s="304"/>
      <c r="E51" s="304"/>
      <c r="F51" s="304"/>
      <c r="G51" s="304"/>
    </row>
    <row r="52" spans="1:12" x14ac:dyDescent="0.2">
      <c r="A52" s="304"/>
      <c r="B52" s="304"/>
      <c r="C52" s="304"/>
      <c r="D52" s="304"/>
      <c r="E52" s="304"/>
      <c r="F52" s="304"/>
      <c r="G52" s="304"/>
    </row>
    <row r="53" spans="1:12" x14ac:dyDescent="0.2">
      <c r="A53" s="304"/>
      <c r="B53" s="304"/>
      <c r="C53" s="304"/>
      <c r="D53" s="304"/>
      <c r="E53" s="304"/>
      <c r="F53" s="304"/>
      <c r="G53" s="304"/>
    </row>
    <row r="54" spans="1:12" x14ac:dyDescent="0.2">
      <c r="A54" s="304"/>
      <c r="B54" s="304"/>
      <c r="C54" s="304"/>
      <c r="D54" s="304"/>
      <c r="E54" s="304"/>
      <c r="F54" s="304"/>
      <c r="G54" s="304"/>
    </row>
    <row r="55" spans="1:12" ht="15" x14ac:dyDescent="0.25">
      <c r="A55" s="216"/>
      <c r="B55" s="216"/>
      <c r="C55" s="216"/>
      <c r="D55" s="216"/>
      <c r="E55" s="216"/>
      <c r="F55" s="216"/>
      <c r="G55" s="216"/>
    </row>
    <row r="56" spans="1:12" ht="17.25" customHeight="1" thickBot="1" x14ac:dyDescent="0.3">
      <c r="A56" s="39" t="s">
        <v>283</v>
      </c>
      <c r="B56" s="40"/>
      <c r="C56" s="41"/>
      <c r="D56" s="42"/>
      <c r="E56" s="42"/>
      <c r="F56" s="311">
        <f>SUM(F57)</f>
        <v>400</v>
      </c>
      <c r="G56" s="311"/>
      <c r="H56" s="54">
        <f>SUM(F57,F61)</f>
        <v>400</v>
      </c>
    </row>
    <row r="57" spans="1:12" ht="15.75" thickTop="1" x14ac:dyDescent="0.25">
      <c r="A57" s="26" t="s">
        <v>20</v>
      </c>
      <c r="F57" s="305">
        <v>400</v>
      </c>
      <c r="G57" s="306"/>
    </row>
    <row r="58" spans="1:12" x14ac:dyDescent="0.2">
      <c r="A58" s="303" t="s">
        <v>355</v>
      </c>
      <c r="B58" s="304"/>
      <c r="C58" s="304"/>
      <c r="D58" s="304"/>
      <c r="E58" s="304"/>
      <c r="F58" s="304"/>
      <c r="G58" s="304"/>
    </row>
    <row r="59" spans="1:12" x14ac:dyDescent="0.2">
      <c r="A59" s="304"/>
      <c r="B59" s="304"/>
      <c r="C59" s="304"/>
      <c r="D59" s="304"/>
      <c r="E59" s="304"/>
      <c r="F59" s="304"/>
      <c r="G59" s="304"/>
    </row>
    <row r="60" spans="1:12" x14ac:dyDescent="0.2">
      <c r="A60" s="304"/>
      <c r="B60" s="304"/>
      <c r="C60" s="304"/>
      <c r="D60" s="304"/>
      <c r="E60" s="304"/>
      <c r="F60" s="304"/>
      <c r="G60" s="304"/>
    </row>
    <row r="61" spans="1:12" x14ac:dyDescent="0.2">
      <c r="A61" s="304"/>
      <c r="B61" s="304"/>
      <c r="C61" s="304"/>
      <c r="D61" s="304"/>
      <c r="E61" s="304"/>
      <c r="F61" s="304"/>
      <c r="G61" s="304"/>
    </row>
    <row r="62" spans="1:12" x14ac:dyDescent="0.2">
      <c r="A62" s="304"/>
      <c r="B62" s="304"/>
      <c r="C62" s="304"/>
      <c r="D62" s="304"/>
      <c r="E62" s="304"/>
      <c r="F62" s="304"/>
      <c r="G62" s="304"/>
    </row>
    <row r="63" spans="1:12" x14ac:dyDescent="0.2">
      <c r="A63" s="304"/>
      <c r="B63" s="304"/>
      <c r="C63" s="304"/>
      <c r="D63" s="304"/>
      <c r="E63" s="304"/>
      <c r="F63" s="304"/>
      <c r="G63" s="304"/>
    </row>
    <row r="64" spans="1:12" customFormat="1" ht="15" x14ac:dyDescent="0.25">
      <c r="A64" s="307"/>
      <c r="B64" s="307"/>
      <c r="C64" s="307"/>
      <c r="D64" s="307"/>
      <c r="E64" s="307"/>
      <c r="F64" s="307"/>
      <c r="G64" s="307"/>
      <c r="H64" s="118"/>
      <c r="I64" s="118"/>
      <c r="J64" s="118"/>
      <c r="K64" s="118"/>
      <c r="L64" s="33"/>
    </row>
    <row r="65" spans="1:12" customFormat="1" ht="15" x14ac:dyDescent="0.25">
      <c r="A65" s="307"/>
      <c r="B65" s="307"/>
      <c r="C65" s="307"/>
      <c r="D65" s="307"/>
      <c r="E65" s="307"/>
      <c r="F65" s="307"/>
      <c r="G65" s="307"/>
      <c r="H65" s="118"/>
      <c r="I65" s="118"/>
      <c r="J65" s="118"/>
      <c r="K65" s="118"/>
      <c r="L65" s="33"/>
    </row>
    <row r="66" spans="1:12" ht="15" x14ac:dyDescent="0.25">
      <c r="A66" s="216"/>
      <c r="B66" s="216"/>
      <c r="C66" s="216"/>
      <c r="D66" s="216"/>
      <c r="E66" s="216"/>
      <c r="F66" s="216"/>
      <c r="G66" s="216"/>
    </row>
    <row r="67" spans="1:12" x14ac:dyDescent="0.2">
      <c r="A67" s="365" t="s">
        <v>531</v>
      </c>
      <c r="B67" s="366"/>
      <c r="C67" s="366"/>
      <c r="D67" s="366"/>
      <c r="E67" s="366"/>
    </row>
    <row r="68" spans="1:12" ht="17.25" customHeight="1" thickBot="1" x14ac:dyDescent="0.3">
      <c r="A68" s="39" t="s">
        <v>532</v>
      </c>
      <c r="B68" s="40"/>
      <c r="C68" s="41"/>
      <c r="D68" s="42"/>
      <c r="E68" s="42"/>
      <c r="F68" s="311">
        <v>5000</v>
      </c>
      <c r="G68" s="311"/>
      <c r="H68" s="54" t="e">
        <f>SUM(F69,#REF!)</f>
        <v>#REF!</v>
      </c>
    </row>
    <row r="69" spans="1:12" ht="15.75" thickTop="1" x14ac:dyDescent="0.25">
      <c r="A69" s="26" t="s">
        <v>502</v>
      </c>
      <c r="F69" s="305">
        <v>5000</v>
      </c>
      <c r="G69" s="306"/>
    </row>
    <row r="70" spans="1:12" x14ac:dyDescent="0.2">
      <c r="A70" s="327" t="s">
        <v>537</v>
      </c>
      <c r="B70" s="327"/>
      <c r="C70" s="327"/>
      <c r="D70" s="327"/>
      <c r="E70" s="327"/>
      <c r="F70" s="327"/>
      <c r="G70" s="327"/>
    </row>
    <row r="71" spans="1:12" x14ac:dyDescent="0.2">
      <c r="A71" s="327"/>
      <c r="B71" s="327"/>
      <c r="C71" s="327"/>
      <c r="D71" s="327"/>
      <c r="E71" s="327"/>
      <c r="F71" s="327"/>
      <c r="G71" s="327"/>
    </row>
    <row r="72" spans="1:12" x14ac:dyDescent="0.2">
      <c r="A72" s="327"/>
      <c r="B72" s="327"/>
      <c r="C72" s="327"/>
      <c r="D72" s="327"/>
      <c r="E72" s="327"/>
      <c r="F72" s="327"/>
      <c r="G72" s="327"/>
    </row>
    <row r="73" spans="1:12" x14ac:dyDescent="0.2">
      <c r="A73" s="327"/>
      <c r="B73" s="327"/>
      <c r="C73" s="327"/>
      <c r="D73" s="327"/>
      <c r="E73" s="327"/>
      <c r="F73" s="327"/>
      <c r="G73" s="327"/>
    </row>
    <row r="74" spans="1:12" ht="15" x14ac:dyDescent="0.25">
      <c r="A74" s="27"/>
    </row>
    <row r="75" spans="1:12" x14ac:dyDescent="0.2">
      <c r="A75" s="222" t="s">
        <v>533</v>
      </c>
    </row>
    <row r="76" spans="1:12" ht="17.25" customHeight="1" thickBot="1" x14ac:dyDescent="0.3">
      <c r="A76" s="39" t="s">
        <v>534</v>
      </c>
      <c r="B76" s="40"/>
      <c r="C76" s="41"/>
      <c r="D76" s="42"/>
      <c r="E76" s="42"/>
      <c r="F76" s="311">
        <v>3000</v>
      </c>
      <c r="G76" s="311"/>
      <c r="H76" s="54" t="e">
        <f>SUM(F77,#REF!)</f>
        <v>#REF!</v>
      </c>
    </row>
    <row r="77" spans="1:12" ht="15.75" thickTop="1" x14ac:dyDescent="0.25">
      <c r="A77" s="26" t="s">
        <v>502</v>
      </c>
      <c r="F77" s="305">
        <v>3000</v>
      </c>
      <c r="G77" s="306"/>
    </row>
    <row r="78" spans="1:12" ht="14.25" customHeight="1" x14ac:dyDescent="0.2">
      <c r="A78" s="323" t="s">
        <v>538</v>
      </c>
      <c r="B78" s="323"/>
      <c r="C78" s="323"/>
      <c r="D78" s="323"/>
      <c r="E78" s="323"/>
      <c r="F78" s="323"/>
      <c r="G78" s="323"/>
    </row>
    <row r="79" spans="1:12" ht="15" customHeight="1" x14ac:dyDescent="0.2">
      <c r="A79" s="323"/>
      <c r="B79" s="323"/>
      <c r="C79" s="323"/>
      <c r="D79" s="323"/>
      <c r="E79" s="323"/>
      <c r="F79" s="323"/>
      <c r="G79" s="323"/>
    </row>
    <row r="80" spans="1:12" ht="15" customHeight="1" x14ac:dyDescent="0.2">
      <c r="A80" s="323"/>
      <c r="B80" s="323"/>
      <c r="C80" s="323"/>
      <c r="D80" s="323"/>
      <c r="E80" s="323"/>
      <c r="F80" s="323"/>
      <c r="G80" s="323"/>
    </row>
    <row r="81" spans="1:8" ht="15" customHeight="1" x14ac:dyDescent="0.2">
      <c r="A81" s="323"/>
      <c r="B81" s="323"/>
      <c r="C81" s="323"/>
      <c r="D81" s="323"/>
      <c r="E81" s="323"/>
      <c r="F81" s="323"/>
      <c r="G81" s="323"/>
    </row>
    <row r="82" spans="1:8" ht="13.5" customHeight="1" x14ac:dyDescent="0.2">
      <c r="A82" s="323"/>
      <c r="B82" s="323"/>
      <c r="C82" s="323"/>
      <c r="D82" s="323"/>
      <c r="E82" s="323"/>
      <c r="F82" s="323"/>
      <c r="G82" s="323"/>
    </row>
    <row r="83" spans="1:8" ht="15" x14ac:dyDescent="0.25">
      <c r="A83" s="27"/>
    </row>
    <row r="84" spans="1:8" ht="15" x14ac:dyDescent="0.25">
      <c r="A84" s="27"/>
    </row>
    <row r="85" spans="1:8" ht="14.25" customHeight="1" x14ac:dyDescent="0.2">
      <c r="A85" s="121" t="s">
        <v>272</v>
      </c>
      <c r="B85" s="119"/>
      <c r="C85" s="119"/>
      <c r="D85" s="119"/>
      <c r="E85" s="120"/>
    </row>
    <row r="86" spans="1:8" ht="17.25" customHeight="1" thickBot="1" x14ac:dyDescent="0.3">
      <c r="A86" s="39" t="s">
        <v>274</v>
      </c>
      <c r="B86" s="40"/>
      <c r="C86" s="41"/>
      <c r="D86" s="42"/>
      <c r="E86" s="42"/>
      <c r="F86" s="311">
        <f>SUM(F87,F95)</f>
        <v>383500</v>
      </c>
      <c r="G86" s="311"/>
      <c r="H86" s="54">
        <f>SUM(F87,F95)</f>
        <v>383500</v>
      </c>
    </row>
    <row r="87" spans="1:8" ht="15.75" thickTop="1" x14ac:dyDescent="0.25">
      <c r="A87" s="26" t="s">
        <v>275</v>
      </c>
      <c r="F87" s="305">
        <v>382000</v>
      </c>
      <c r="G87" s="306"/>
    </row>
    <row r="88" spans="1:8" x14ac:dyDescent="0.2">
      <c r="A88" s="303" t="s">
        <v>524</v>
      </c>
      <c r="B88" s="335"/>
      <c r="C88" s="335"/>
      <c r="D88" s="335"/>
      <c r="E88" s="335"/>
      <c r="F88" s="335"/>
      <c r="G88" s="335"/>
    </row>
    <row r="89" spans="1:8" x14ac:dyDescent="0.2">
      <c r="A89" s="335"/>
      <c r="B89" s="335"/>
      <c r="C89" s="335"/>
      <c r="D89" s="335"/>
      <c r="E89" s="335"/>
      <c r="F89" s="335"/>
      <c r="G89" s="335"/>
    </row>
    <row r="90" spans="1:8" x14ac:dyDescent="0.2">
      <c r="A90" s="304"/>
      <c r="B90" s="304"/>
      <c r="C90" s="304"/>
      <c r="D90" s="304"/>
      <c r="E90" s="304"/>
      <c r="F90" s="304"/>
      <c r="G90" s="304"/>
    </row>
    <row r="91" spans="1:8" x14ac:dyDescent="0.2">
      <c r="A91" s="304"/>
      <c r="B91" s="304"/>
      <c r="C91" s="304"/>
      <c r="D91" s="304"/>
      <c r="E91" s="304"/>
      <c r="F91" s="304"/>
      <c r="G91" s="304"/>
    </row>
    <row r="92" spans="1:8" x14ac:dyDescent="0.2">
      <c r="A92" s="304"/>
      <c r="B92" s="304"/>
      <c r="C92" s="304"/>
      <c r="D92" s="304"/>
      <c r="E92" s="304"/>
      <c r="F92" s="304"/>
      <c r="G92" s="304"/>
    </row>
    <row r="93" spans="1:8" ht="58.5" customHeight="1" x14ac:dyDescent="0.2">
      <c r="A93" s="307"/>
      <c r="B93" s="307"/>
      <c r="C93" s="307"/>
      <c r="D93" s="307"/>
      <c r="E93" s="307"/>
      <c r="F93" s="307"/>
      <c r="G93" s="307"/>
    </row>
    <row r="94" spans="1:8" ht="15" x14ac:dyDescent="0.25">
      <c r="A94" s="26"/>
      <c r="F94" s="67"/>
      <c r="G94" s="68"/>
    </row>
    <row r="95" spans="1:8" ht="15" x14ac:dyDescent="0.25">
      <c r="A95" s="26" t="s">
        <v>276</v>
      </c>
      <c r="F95" s="305">
        <v>1500</v>
      </c>
      <c r="G95" s="306"/>
    </row>
    <row r="96" spans="1:8" x14ac:dyDescent="0.2">
      <c r="A96" s="303" t="s">
        <v>349</v>
      </c>
      <c r="B96" s="304"/>
      <c r="C96" s="304"/>
      <c r="D96" s="304"/>
      <c r="E96" s="304"/>
      <c r="F96" s="304"/>
      <c r="G96" s="304"/>
    </row>
    <row r="97" spans="1:8" x14ac:dyDescent="0.2">
      <c r="A97" s="304"/>
      <c r="B97" s="304"/>
      <c r="C97" s="304"/>
      <c r="D97" s="304"/>
      <c r="E97" s="304"/>
      <c r="F97" s="304"/>
      <c r="G97" s="304"/>
    </row>
    <row r="98" spans="1:8" x14ac:dyDescent="0.2">
      <c r="A98" s="304"/>
      <c r="B98" s="304"/>
      <c r="C98" s="304"/>
      <c r="D98" s="304"/>
      <c r="E98" s="304"/>
      <c r="F98" s="304"/>
      <c r="G98" s="304"/>
    </row>
    <row r="99" spans="1:8" x14ac:dyDescent="0.2">
      <c r="A99" s="304"/>
      <c r="B99" s="304"/>
      <c r="C99" s="304"/>
      <c r="D99" s="304"/>
      <c r="E99" s="304"/>
      <c r="F99" s="304"/>
      <c r="G99" s="304"/>
    </row>
    <row r="100" spans="1:8" ht="15" x14ac:dyDescent="0.25">
      <c r="A100" s="26"/>
      <c r="F100" s="67"/>
      <c r="G100" s="68"/>
    </row>
    <row r="101" spans="1:8" ht="15" x14ac:dyDescent="0.25">
      <c r="A101" s="26"/>
      <c r="F101" s="67"/>
      <c r="G101" s="68"/>
    </row>
    <row r="102" spans="1:8" ht="15" x14ac:dyDescent="0.25">
      <c r="A102" s="121" t="s">
        <v>273</v>
      </c>
      <c r="F102" s="67"/>
      <c r="G102" s="68"/>
    </row>
    <row r="103" spans="1:8" ht="17.25" customHeight="1" thickBot="1" x14ac:dyDescent="0.3">
      <c r="A103" s="39" t="s">
        <v>281</v>
      </c>
      <c r="B103" s="40"/>
      <c r="C103" s="41"/>
      <c r="D103" s="42"/>
      <c r="E103" s="42"/>
      <c r="F103" s="311">
        <f>SUM(F104,F111)</f>
        <v>435965</v>
      </c>
      <c r="G103" s="311"/>
      <c r="H103" s="54">
        <f>SUM(F104)</f>
        <v>435015</v>
      </c>
    </row>
    <row r="104" spans="1:8" ht="15.75" thickTop="1" x14ac:dyDescent="0.25">
      <c r="A104" s="26" t="s">
        <v>282</v>
      </c>
      <c r="F104" s="305">
        <v>435015</v>
      </c>
      <c r="G104" s="306"/>
    </row>
    <row r="105" spans="1:8" x14ac:dyDescent="0.2">
      <c r="A105" s="303" t="s">
        <v>525</v>
      </c>
      <c r="B105" s="304"/>
      <c r="C105" s="304"/>
      <c r="D105" s="304"/>
      <c r="E105" s="304"/>
      <c r="F105" s="304"/>
      <c r="G105" s="304"/>
    </row>
    <row r="106" spans="1:8" x14ac:dyDescent="0.2">
      <c r="A106" s="304"/>
      <c r="B106" s="304"/>
      <c r="C106" s="304"/>
      <c r="D106" s="304"/>
      <c r="E106" s="304"/>
      <c r="F106" s="304"/>
      <c r="G106" s="304"/>
    </row>
    <row r="107" spans="1:8" x14ac:dyDescent="0.2">
      <c r="A107" s="307"/>
      <c r="B107" s="307"/>
      <c r="C107" s="307"/>
      <c r="D107" s="307"/>
      <c r="E107" s="307"/>
      <c r="F107" s="307"/>
      <c r="G107" s="307"/>
    </row>
    <row r="108" spans="1:8" x14ac:dyDescent="0.2">
      <c r="A108" s="307"/>
      <c r="B108" s="307"/>
      <c r="C108" s="307"/>
      <c r="D108" s="307"/>
      <c r="E108" s="307"/>
      <c r="F108" s="307"/>
      <c r="G108" s="307"/>
    </row>
    <row r="109" spans="1:8" x14ac:dyDescent="0.2">
      <c r="A109" s="307"/>
      <c r="B109" s="307"/>
      <c r="C109" s="307"/>
      <c r="D109" s="307"/>
      <c r="E109" s="307"/>
      <c r="F109" s="307"/>
      <c r="G109" s="307"/>
    </row>
    <row r="110" spans="1:8" ht="15" x14ac:dyDescent="0.25">
      <c r="A110" s="26"/>
      <c r="F110" s="73"/>
      <c r="G110" s="74"/>
    </row>
    <row r="111" spans="1:8" ht="15" x14ac:dyDescent="0.25">
      <c r="A111" s="26" t="s">
        <v>353</v>
      </c>
      <c r="F111" s="305">
        <v>950</v>
      </c>
      <c r="G111" s="306"/>
    </row>
    <row r="112" spans="1:8" x14ac:dyDescent="0.2">
      <c r="A112" s="303" t="s">
        <v>354</v>
      </c>
      <c r="B112" s="304"/>
      <c r="C112" s="304"/>
      <c r="D112" s="304"/>
      <c r="E112" s="304"/>
      <c r="F112" s="304"/>
      <c r="G112" s="304"/>
    </row>
    <row r="113" spans="1:7" x14ac:dyDescent="0.2">
      <c r="A113" s="304"/>
      <c r="B113" s="304"/>
      <c r="C113" s="304"/>
      <c r="D113" s="304"/>
      <c r="E113" s="304"/>
      <c r="F113" s="304"/>
      <c r="G113" s="304"/>
    </row>
    <row r="114" spans="1:7" x14ac:dyDescent="0.2">
      <c r="A114" s="304"/>
      <c r="B114" s="304"/>
      <c r="C114" s="304"/>
      <c r="D114" s="304"/>
      <c r="E114" s="304"/>
      <c r="F114" s="304"/>
      <c r="G114" s="304"/>
    </row>
    <row r="115" spans="1:7" x14ac:dyDescent="0.2">
      <c r="A115" s="304"/>
      <c r="B115" s="304"/>
      <c r="C115" s="304"/>
      <c r="D115" s="304"/>
      <c r="E115" s="304"/>
      <c r="F115" s="304"/>
      <c r="G115" s="304"/>
    </row>
    <row r="116" spans="1:7" x14ac:dyDescent="0.2">
      <c r="A116" s="304"/>
      <c r="B116" s="304"/>
      <c r="C116" s="304"/>
      <c r="D116" s="304"/>
      <c r="E116" s="304"/>
      <c r="F116" s="304"/>
      <c r="G116" s="304"/>
    </row>
    <row r="117" spans="1:7" x14ac:dyDescent="0.2">
      <c r="A117" s="307"/>
      <c r="B117" s="307"/>
      <c r="C117" s="307"/>
      <c r="D117" s="307"/>
      <c r="E117" s="307"/>
      <c r="F117" s="307"/>
      <c r="G117" s="307"/>
    </row>
    <row r="118" spans="1:7" ht="15" x14ac:dyDescent="0.25">
      <c r="A118" s="26"/>
      <c r="F118" s="162"/>
      <c r="G118" s="163"/>
    </row>
    <row r="119" spans="1:7" ht="15" x14ac:dyDescent="0.25">
      <c r="A119" s="26"/>
      <c r="F119" s="73"/>
      <c r="G119" s="74"/>
    </row>
    <row r="130" spans="12:12" customFormat="1" ht="15" x14ac:dyDescent="0.25">
      <c r="L130" s="33"/>
    </row>
    <row r="131" spans="12:12" customFormat="1" ht="15" x14ac:dyDescent="0.25">
      <c r="L131" s="33"/>
    </row>
  </sheetData>
  <mergeCells count="36">
    <mergeCell ref="B15:C15"/>
    <mergeCell ref="F68:G68"/>
    <mergeCell ref="F69:G69"/>
    <mergeCell ref="A70:G73"/>
    <mergeCell ref="F1:G1"/>
    <mergeCell ref="A23:C23"/>
    <mergeCell ref="F86:G86"/>
    <mergeCell ref="F87:G87"/>
    <mergeCell ref="A88:G93"/>
    <mergeCell ref="B17:C17"/>
    <mergeCell ref="B22:C22"/>
    <mergeCell ref="A58:G65"/>
    <mergeCell ref="F27:G27"/>
    <mergeCell ref="A28:G36"/>
    <mergeCell ref="A44:G45"/>
    <mergeCell ref="A48:E48"/>
    <mergeCell ref="F48:G48"/>
    <mergeCell ref="A50:G54"/>
    <mergeCell ref="F76:G76"/>
    <mergeCell ref="F77:G77"/>
    <mergeCell ref="F111:G111"/>
    <mergeCell ref="A112:G117"/>
    <mergeCell ref="F95:G95"/>
    <mergeCell ref="A96:G99"/>
    <mergeCell ref="F38:G38"/>
    <mergeCell ref="F39:G39"/>
    <mergeCell ref="A40:G41"/>
    <mergeCell ref="A105:G109"/>
    <mergeCell ref="F57:G57"/>
    <mergeCell ref="F43:G43"/>
    <mergeCell ref="F104:G104"/>
    <mergeCell ref="F49:G49"/>
    <mergeCell ref="F56:G56"/>
    <mergeCell ref="F103:G103"/>
    <mergeCell ref="A67:E67"/>
    <mergeCell ref="A78:G82"/>
  </mergeCells>
  <pageMargins left="0.70866141732283472" right="0.70866141732283472" top="0.78740157480314965" bottom="0.78740157480314965" header="0.31496062992125984" footer="0.31496062992125984"/>
  <pageSetup paperSize="9" scale="66" firstPageNumber="54" orientation="portrait" r:id="rId1"/>
  <headerFooter>
    <oddFooter>&amp;L&amp;"-,Kurzíva"Zastupitelstvo Olomouckého kraje 19-12-2013
6. - Rozpočet Olomouckého kraje  2014 - návrh rozpočtu
Příloha č. 3a): Výdaje odborů (kanceláří)&amp;R&amp;"-,Kurzíva"Strana &amp;P (celkem 124)</oddFooter>
  </headerFooter>
  <colBreaks count="1" manualBreakCount="1">
    <brk id="11" max="107"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06"/>
  <sheetViews>
    <sheetView view="pageBreakPreview" topLeftCell="A31" zoomScaleNormal="100" zoomScaleSheetLayoutView="100" workbookViewId="0">
      <selection activeCell="A53" sqref="A53"/>
    </sheetView>
  </sheetViews>
  <sheetFormatPr defaultRowHeight="14.25" x14ac:dyDescent="0.2"/>
  <cols>
    <col min="1" max="1" width="8.5703125" style="17" customWidth="1"/>
    <col min="2" max="2" width="9.140625" style="17"/>
    <col min="3" max="3" width="58.7109375" style="1" customWidth="1"/>
    <col min="4" max="6" width="14.140625" style="3" customWidth="1"/>
    <col min="7" max="7" width="9.140625" style="1" customWidth="1"/>
    <col min="8" max="8" width="13.5703125" style="1" customWidth="1"/>
    <col min="9" max="11" width="9.140625" style="1"/>
    <col min="12" max="12" width="13.28515625" style="1" customWidth="1"/>
    <col min="13" max="16384" width="9.140625" style="1"/>
  </cols>
  <sheetData>
    <row r="1" spans="1:8" ht="23.25" x14ac:dyDescent="0.35">
      <c r="A1" s="61" t="s">
        <v>172</v>
      </c>
      <c r="F1" s="316" t="s">
        <v>173</v>
      </c>
      <c r="G1" s="316"/>
    </row>
    <row r="3" spans="1:8" x14ac:dyDescent="0.2">
      <c r="A3" s="25" t="s">
        <v>1</v>
      </c>
      <c r="B3" s="25" t="s">
        <v>174</v>
      </c>
    </row>
    <row r="4" spans="1:8" x14ac:dyDescent="0.2">
      <c r="B4" s="25" t="s">
        <v>120</v>
      </c>
    </row>
    <row r="6" spans="1:8" s="2" customFormat="1" ht="13.5" thickBot="1" x14ac:dyDescent="0.25">
      <c r="A6" s="18"/>
      <c r="B6" s="18"/>
      <c r="D6" s="4"/>
      <c r="E6" s="4"/>
      <c r="F6" s="4"/>
      <c r="G6" s="2" t="s">
        <v>6</v>
      </c>
    </row>
    <row r="7" spans="1:8" s="2" customFormat="1" ht="39.75" thickTop="1" thickBot="1" x14ac:dyDescent="0.25">
      <c r="A7" s="43" t="s">
        <v>2</v>
      </c>
      <c r="B7" s="44" t="s">
        <v>3</v>
      </c>
      <c r="C7" s="45" t="s">
        <v>4</v>
      </c>
      <c r="D7" s="46" t="s">
        <v>344</v>
      </c>
      <c r="E7" s="46" t="s">
        <v>345</v>
      </c>
      <c r="F7" s="46" t="s">
        <v>346</v>
      </c>
      <c r="G7" s="47" t="s">
        <v>5</v>
      </c>
    </row>
    <row r="8" spans="1:8" s="5" customFormat="1" ht="12.75" thickTop="1" thickBot="1" x14ac:dyDescent="0.25">
      <c r="A8" s="48">
        <v>1</v>
      </c>
      <c r="B8" s="49">
        <v>2</v>
      </c>
      <c r="C8" s="49">
        <v>3</v>
      </c>
      <c r="D8" s="50">
        <v>4</v>
      </c>
      <c r="E8" s="50">
        <v>5</v>
      </c>
      <c r="F8" s="50">
        <v>6</v>
      </c>
      <c r="G8" s="51" t="s">
        <v>13</v>
      </c>
    </row>
    <row r="9" spans="1:8" s="5" customFormat="1" ht="15" thickTop="1" x14ac:dyDescent="0.2">
      <c r="A9" s="87"/>
      <c r="B9" s="100" t="s">
        <v>175</v>
      </c>
      <c r="D9" s="103"/>
      <c r="E9" s="103"/>
      <c r="F9" s="103"/>
      <c r="G9" s="230"/>
    </row>
    <row r="10" spans="1:8" x14ac:dyDescent="0.2">
      <c r="A10" s="21">
        <v>3311</v>
      </c>
      <c r="B10" s="22">
        <v>52</v>
      </c>
      <c r="C10" s="97" t="s">
        <v>10</v>
      </c>
      <c r="D10" s="9">
        <v>228</v>
      </c>
      <c r="E10" s="9">
        <v>228</v>
      </c>
      <c r="F10" s="9">
        <v>228</v>
      </c>
      <c r="G10" s="10">
        <f t="shared" ref="G10:G21" si="0">F10/D10*100</f>
        <v>100</v>
      </c>
    </row>
    <row r="11" spans="1:8" ht="28.5" x14ac:dyDescent="0.2">
      <c r="A11" s="21">
        <v>3311</v>
      </c>
      <c r="B11" s="22">
        <v>53</v>
      </c>
      <c r="C11" s="97" t="s">
        <v>11</v>
      </c>
      <c r="D11" s="9">
        <v>1044</v>
      </c>
      <c r="E11" s="9">
        <v>1044</v>
      </c>
      <c r="F11" s="9">
        <v>1044</v>
      </c>
      <c r="G11" s="10">
        <f t="shared" si="0"/>
        <v>100</v>
      </c>
    </row>
    <row r="12" spans="1:8" ht="28.5" x14ac:dyDescent="0.2">
      <c r="A12" s="21">
        <v>3312</v>
      </c>
      <c r="B12" s="22">
        <v>53</v>
      </c>
      <c r="C12" s="97" t="s">
        <v>11</v>
      </c>
      <c r="D12" s="9">
        <v>228</v>
      </c>
      <c r="E12" s="9">
        <v>328</v>
      </c>
      <c r="F12" s="9">
        <v>228</v>
      </c>
      <c r="G12" s="10">
        <f t="shared" si="0"/>
        <v>100</v>
      </c>
    </row>
    <row r="13" spans="1:8" x14ac:dyDescent="0.2">
      <c r="A13" s="21"/>
      <c r="B13" s="22"/>
      <c r="C13" s="101"/>
      <c r="D13" s="99">
        <f>SUM(D10:D12)</f>
        <v>1500</v>
      </c>
      <c r="E13" s="99">
        <f t="shared" ref="E13:F13" si="1">SUM(E10:E12)</f>
        <v>1600</v>
      </c>
      <c r="F13" s="99">
        <f t="shared" si="1"/>
        <v>1500</v>
      </c>
      <c r="G13" s="10"/>
    </row>
    <row r="14" spans="1:8" ht="14.25" customHeight="1" x14ac:dyDescent="0.2">
      <c r="A14" s="21"/>
      <c r="B14" s="96" t="s">
        <v>177</v>
      </c>
      <c r="C14" s="102"/>
      <c r="D14" s="104"/>
      <c r="E14" s="104"/>
      <c r="F14" s="104"/>
      <c r="G14" s="231"/>
      <c r="H14" s="91"/>
    </row>
    <row r="15" spans="1:8" x14ac:dyDescent="0.2">
      <c r="A15" s="21">
        <v>3312</v>
      </c>
      <c r="B15" s="22">
        <v>52</v>
      </c>
      <c r="C15" s="97" t="s">
        <v>10</v>
      </c>
      <c r="D15" s="9">
        <v>4680</v>
      </c>
      <c r="E15" s="9">
        <v>4830</v>
      </c>
      <c r="F15" s="9">
        <f>SUM(F47)</f>
        <v>9600</v>
      </c>
      <c r="G15" s="10">
        <f t="shared" si="0"/>
        <v>205.12820512820511</v>
      </c>
    </row>
    <row r="16" spans="1:8" x14ac:dyDescent="0.2">
      <c r="A16" s="21"/>
      <c r="B16" s="92" t="s">
        <v>178</v>
      </c>
      <c r="C16" s="97"/>
      <c r="D16" s="9"/>
      <c r="E16" s="9"/>
      <c r="F16" s="9"/>
      <c r="G16" s="10"/>
    </row>
    <row r="17" spans="1:8" ht="28.5" x14ac:dyDescent="0.2">
      <c r="A17" s="21">
        <v>3314</v>
      </c>
      <c r="B17" s="22">
        <v>53</v>
      </c>
      <c r="C17" s="97" t="s">
        <v>11</v>
      </c>
      <c r="D17" s="9">
        <v>9000</v>
      </c>
      <c r="E17" s="9">
        <v>9000</v>
      </c>
      <c r="F17" s="9">
        <v>9000</v>
      </c>
      <c r="G17" s="10">
        <f t="shared" si="0"/>
        <v>100</v>
      </c>
    </row>
    <row r="18" spans="1:8" ht="28.5" x14ac:dyDescent="0.2">
      <c r="A18" s="21">
        <v>3315</v>
      </c>
      <c r="B18" s="22">
        <v>53</v>
      </c>
      <c r="C18" s="97" t="s">
        <v>11</v>
      </c>
      <c r="D18" s="9">
        <v>22500</v>
      </c>
      <c r="E18" s="9">
        <v>22500</v>
      </c>
      <c r="F18" s="9">
        <f>SUM(F67)</f>
        <v>21000</v>
      </c>
      <c r="G18" s="10">
        <f t="shared" si="0"/>
        <v>93.333333333333329</v>
      </c>
    </row>
    <row r="19" spans="1:8" x14ac:dyDescent="0.2">
      <c r="A19" s="21">
        <v>3319</v>
      </c>
      <c r="B19" s="22">
        <v>51</v>
      </c>
      <c r="C19" s="8" t="s">
        <v>8</v>
      </c>
      <c r="D19" s="9">
        <v>705</v>
      </c>
      <c r="E19" s="9">
        <v>660</v>
      </c>
      <c r="F19" s="9">
        <v>705</v>
      </c>
      <c r="G19" s="10">
        <f t="shared" si="0"/>
        <v>100</v>
      </c>
    </row>
    <row r="20" spans="1:8" ht="15" thickBot="1" x14ac:dyDescent="0.25">
      <c r="A20" s="21">
        <v>3322</v>
      </c>
      <c r="B20" s="22">
        <v>52</v>
      </c>
      <c r="C20" s="97" t="s">
        <v>10</v>
      </c>
      <c r="D20" s="9">
        <v>21320</v>
      </c>
      <c r="E20" s="9">
        <v>21320</v>
      </c>
      <c r="F20" s="9">
        <f>SUM(F101)</f>
        <v>19350</v>
      </c>
      <c r="G20" s="10">
        <f t="shared" si="0"/>
        <v>90.759849906191363</v>
      </c>
    </row>
    <row r="21" spans="1:8" s="16" customFormat="1" ht="16.5" thickTop="1" thickBot="1" x14ac:dyDescent="0.3">
      <c r="A21" s="308" t="s">
        <v>9</v>
      </c>
      <c r="B21" s="309"/>
      <c r="C21" s="310"/>
      <c r="D21" s="52">
        <f t="shared" ref="D21:E21" si="2">SUM(D13:D20)</f>
        <v>59705</v>
      </c>
      <c r="E21" s="52">
        <f t="shared" si="2"/>
        <v>59910</v>
      </c>
      <c r="F21" s="52">
        <f>SUM(F13:F20)</f>
        <v>61155</v>
      </c>
      <c r="G21" s="53">
        <f t="shared" si="0"/>
        <v>102.42860731931999</v>
      </c>
    </row>
    <row r="22" spans="1:8" ht="15" thickTop="1" x14ac:dyDescent="0.2">
      <c r="A22" s="202"/>
      <c r="B22" s="202"/>
      <c r="C22" s="202"/>
      <c r="D22" s="202"/>
      <c r="E22" s="202"/>
      <c r="F22" s="202"/>
      <c r="G22" s="202"/>
    </row>
    <row r="23" spans="1:8" x14ac:dyDescent="0.2">
      <c r="A23" s="202"/>
      <c r="B23" s="202"/>
      <c r="C23" s="202"/>
      <c r="D23" s="202"/>
      <c r="E23" s="202"/>
      <c r="F23" s="202"/>
      <c r="G23" s="202"/>
    </row>
    <row r="24" spans="1:8" ht="15" x14ac:dyDescent="0.25">
      <c r="A24" s="27" t="s">
        <v>14</v>
      </c>
    </row>
    <row r="25" spans="1:8" x14ac:dyDescent="0.2">
      <c r="A25" s="353" t="s">
        <v>175</v>
      </c>
      <c r="B25" s="362"/>
      <c r="C25" s="362"/>
      <c r="D25" s="362"/>
      <c r="E25" s="362"/>
    </row>
    <row r="26" spans="1:8" ht="15.75" thickBot="1" x14ac:dyDescent="0.3">
      <c r="A26" s="39" t="s">
        <v>180</v>
      </c>
      <c r="B26" s="40"/>
      <c r="C26" s="41"/>
      <c r="D26" s="42"/>
      <c r="E26" s="42"/>
      <c r="F26" s="311">
        <v>228</v>
      </c>
      <c r="G26" s="311"/>
      <c r="H26" s="54">
        <f>SUM(F27:G28)</f>
        <v>228</v>
      </c>
    </row>
    <row r="27" spans="1:8" ht="15.75" thickTop="1" x14ac:dyDescent="0.25">
      <c r="A27" s="26" t="s">
        <v>181</v>
      </c>
      <c r="F27" s="305">
        <v>228</v>
      </c>
      <c r="G27" s="306"/>
    </row>
    <row r="28" spans="1:8" ht="15" x14ac:dyDescent="0.25">
      <c r="A28" s="25" t="s">
        <v>182</v>
      </c>
      <c r="F28" s="67"/>
      <c r="G28" s="68"/>
    </row>
    <row r="29" spans="1:8" ht="15" x14ac:dyDescent="0.25">
      <c r="A29" s="26"/>
      <c r="F29" s="67"/>
      <c r="G29" s="68"/>
    </row>
    <row r="30" spans="1:8" ht="15" x14ac:dyDescent="0.25">
      <c r="A30" s="26"/>
      <c r="F30" s="67"/>
      <c r="G30" s="68"/>
    </row>
    <row r="31" spans="1:8" ht="31.5" customHeight="1" thickBot="1" x14ac:dyDescent="0.3">
      <c r="A31" s="319" t="s">
        <v>184</v>
      </c>
      <c r="B31" s="320"/>
      <c r="C31" s="320"/>
      <c r="D31" s="320"/>
      <c r="E31" s="320"/>
      <c r="F31" s="311">
        <v>1044</v>
      </c>
      <c r="G31" s="311"/>
      <c r="H31" s="54">
        <f>SUM(F32)</f>
        <v>1044</v>
      </c>
    </row>
    <row r="32" spans="1:8" ht="15.75" thickTop="1" x14ac:dyDescent="0.25">
      <c r="A32" s="26" t="s">
        <v>183</v>
      </c>
      <c r="F32" s="305">
        <v>1044</v>
      </c>
      <c r="G32" s="306"/>
    </row>
    <row r="33" spans="1:8" x14ac:dyDescent="0.2">
      <c r="A33" s="303" t="s">
        <v>347</v>
      </c>
      <c r="B33" s="304"/>
      <c r="C33" s="304"/>
      <c r="D33" s="304"/>
      <c r="E33" s="304"/>
      <c r="F33" s="304"/>
      <c r="G33" s="304"/>
    </row>
    <row r="34" spans="1:8" x14ac:dyDescent="0.2">
      <c r="A34" s="304"/>
      <c r="B34" s="304"/>
      <c r="C34" s="304"/>
      <c r="D34" s="304"/>
      <c r="E34" s="304"/>
      <c r="F34" s="304"/>
      <c r="G34" s="304"/>
    </row>
    <row r="35" spans="1:8" ht="15" x14ac:dyDescent="0.25">
      <c r="A35" s="26"/>
      <c r="F35" s="67"/>
      <c r="G35" s="68"/>
    </row>
    <row r="36" spans="1:8" ht="15" x14ac:dyDescent="0.25">
      <c r="A36" s="26"/>
      <c r="F36" s="67"/>
      <c r="G36" s="68"/>
    </row>
    <row r="37" spans="1:8" ht="31.5" customHeight="1" thickBot="1" x14ac:dyDescent="0.3">
      <c r="A37" s="319" t="s">
        <v>185</v>
      </c>
      <c r="B37" s="320"/>
      <c r="C37" s="320"/>
      <c r="D37" s="320"/>
      <c r="E37" s="320"/>
      <c r="F37" s="311">
        <v>228</v>
      </c>
      <c r="G37" s="311"/>
      <c r="H37" s="54">
        <f>SUM(F38)</f>
        <v>228</v>
      </c>
    </row>
    <row r="38" spans="1:8" ht="15.75" thickTop="1" x14ac:dyDescent="0.25">
      <c r="A38" s="26" t="s">
        <v>183</v>
      </c>
      <c r="F38" s="305">
        <v>228</v>
      </c>
      <c r="G38" s="306"/>
    </row>
    <row r="39" spans="1:8" x14ac:dyDescent="0.2">
      <c r="A39" s="303" t="s">
        <v>176</v>
      </c>
      <c r="B39" s="304"/>
      <c r="C39" s="304"/>
      <c r="D39" s="304"/>
      <c r="E39" s="304"/>
      <c r="F39" s="304"/>
      <c r="G39" s="304"/>
    </row>
    <row r="40" spans="1:8" x14ac:dyDescent="0.2">
      <c r="A40" s="304"/>
      <c r="B40" s="304"/>
      <c r="C40" s="304"/>
      <c r="D40" s="304"/>
      <c r="E40" s="304"/>
      <c r="F40" s="304"/>
      <c r="G40" s="304"/>
    </row>
    <row r="41" spans="1:8" x14ac:dyDescent="0.2">
      <c r="A41" s="304"/>
      <c r="B41" s="304"/>
      <c r="C41" s="304"/>
      <c r="D41" s="304"/>
      <c r="E41" s="304"/>
      <c r="F41" s="304"/>
      <c r="G41" s="304"/>
    </row>
    <row r="42" spans="1:8" x14ac:dyDescent="0.2">
      <c r="A42" s="304"/>
      <c r="B42" s="304"/>
      <c r="C42" s="304"/>
      <c r="D42" s="304"/>
      <c r="E42" s="304"/>
      <c r="F42" s="304"/>
      <c r="G42" s="304"/>
    </row>
    <row r="43" spans="1:8" x14ac:dyDescent="0.2">
      <c r="A43" s="304"/>
      <c r="B43" s="304"/>
      <c r="C43" s="304"/>
      <c r="D43" s="304"/>
      <c r="E43" s="304"/>
      <c r="F43" s="304"/>
      <c r="G43" s="304"/>
    </row>
    <row r="44" spans="1:8" ht="15" x14ac:dyDescent="0.25">
      <c r="A44" s="26"/>
      <c r="F44" s="67"/>
      <c r="G44" s="68"/>
    </row>
    <row r="45" spans="1:8" ht="15" x14ac:dyDescent="0.25">
      <c r="A45" s="26"/>
      <c r="F45" s="67"/>
      <c r="G45" s="68"/>
    </row>
    <row r="47" spans="1:8" ht="15.75" thickBot="1" x14ac:dyDescent="0.3">
      <c r="A47" s="39" t="s">
        <v>186</v>
      </c>
      <c r="B47" s="40"/>
      <c r="C47" s="41"/>
      <c r="D47" s="42"/>
      <c r="E47" s="42"/>
      <c r="F47" s="311">
        <f>SUM(F48,F53)</f>
        <v>9600</v>
      </c>
      <c r="G47" s="311"/>
      <c r="H47" s="54">
        <f>SUM(F48:G50)</f>
        <v>6050</v>
      </c>
    </row>
    <row r="48" spans="1:8" ht="15.75" thickTop="1" x14ac:dyDescent="0.25">
      <c r="A48" s="26" t="s">
        <v>606</v>
      </c>
      <c r="F48" s="305">
        <v>6050</v>
      </c>
      <c r="G48" s="306"/>
    </row>
    <row r="49" spans="1:8" x14ac:dyDescent="0.2">
      <c r="A49" s="353" t="s">
        <v>177</v>
      </c>
      <c r="B49" s="354"/>
      <c r="C49" s="354"/>
      <c r="D49" s="354"/>
      <c r="E49" s="354"/>
      <c r="F49" s="362"/>
      <c r="G49" s="362"/>
    </row>
    <row r="50" spans="1:8" x14ac:dyDescent="0.2">
      <c r="A50" s="323" t="s">
        <v>547</v>
      </c>
      <c r="B50" s="334"/>
      <c r="C50" s="334"/>
      <c r="D50" s="334"/>
      <c r="E50" s="334"/>
      <c r="F50" s="334"/>
      <c r="G50" s="334"/>
    </row>
    <row r="51" spans="1:8" x14ac:dyDescent="0.2">
      <c r="A51" s="334"/>
      <c r="B51" s="334"/>
      <c r="C51" s="334"/>
      <c r="D51" s="334"/>
      <c r="E51" s="334"/>
      <c r="F51" s="334"/>
      <c r="G51" s="334"/>
    </row>
    <row r="52" spans="1:8" ht="15" x14ac:dyDescent="0.25">
      <c r="A52" s="236"/>
      <c r="B52" s="236"/>
      <c r="C52" s="236"/>
      <c r="D52" s="236"/>
      <c r="E52" s="236"/>
      <c r="F52" s="236"/>
      <c r="G52" s="236"/>
    </row>
    <row r="53" spans="1:8" ht="15" x14ac:dyDescent="0.25">
      <c r="A53" s="26" t="s">
        <v>606</v>
      </c>
      <c r="B53" s="236"/>
      <c r="C53" s="236"/>
      <c r="D53" s="236"/>
      <c r="E53" s="236"/>
      <c r="F53" s="305">
        <v>3550</v>
      </c>
      <c r="G53" s="306"/>
    </row>
    <row r="54" spans="1:8" x14ac:dyDescent="0.2">
      <c r="A54" s="329" t="s">
        <v>545</v>
      </c>
      <c r="B54" s="330"/>
      <c r="C54" s="330"/>
      <c r="D54" s="330"/>
      <c r="E54" s="330"/>
      <c r="F54" s="1"/>
    </row>
    <row r="55" spans="1:8" ht="15" x14ac:dyDescent="0.25">
      <c r="A55" s="235" t="s">
        <v>549</v>
      </c>
      <c r="F55" s="233"/>
      <c r="G55" s="234"/>
    </row>
    <row r="56" spans="1:8" ht="15" x14ac:dyDescent="0.25">
      <c r="A56" s="235"/>
      <c r="F56" s="233"/>
      <c r="G56" s="234"/>
    </row>
    <row r="57" spans="1:8" ht="15" x14ac:dyDescent="0.25">
      <c r="A57" s="236"/>
      <c r="B57" s="236"/>
      <c r="C57" s="236"/>
      <c r="D57" s="236"/>
      <c r="E57" s="236"/>
      <c r="F57" s="236"/>
      <c r="G57" s="236"/>
    </row>
    <row r="58" spans="1:8" ht="15" x14ac:dyDescent="0.25">
      <c r="A58" s="92" t="s">
        <v>178</v>
      </c>
      <c r="F58" s="67"/>
      <c r="G58" s="68"/>
    </row>
    <row r="59" spans="1:8" ht="31.5" customHeight="1" thickBot="1" x14ac:dyDescent="0.3">
      <c r="A59" s="319" t="s">
        <v>187</v>
      </c>
      <c r="B59" s="320"/>
      <c r="C59" s="320"/>
      <c r="D59" s="320"/>
      <c r="E59" s="320"/>
      <c r="F59" s="311">
        <v>9000</v>
      </c>
      <c r="G59" s="311"/>
      <c r="H59" s="54">
        <f>SUM(F60)</f>
        <v>9000</v>
      </c>
    </row>
    <row r="60" spans="1:8" ht="15.75" thickTop="1" x14ac:dyDescent="0.25">
      <c r="A60" s="26" t="s">
        <v>183</v>
      </c>
      <c r="F60" s="305">
        <v>9000</v>
      </c>
      <c r="G60" s="306"/>
    </row>
    <row r="61" spans="1:8" x14ac:dyDescent="0.2">
      <c r="A61" s="303" t="s">
        <v>188</v>
      </c>
      <c r="B61" s="304"/>
      <c r="C61" s="304"/>
      <c r="D61" s="304"/>
      <c r="E61" s="304"/>
      <c r="F61" s="304"/>
      <c r="G61" s="304"/>
    </row>
    <row r="62" spans="1:8" x14ac:dyDescent="0.2">
      <c r="A62" s="304"/>
      <c r="B62" s="304"/>
      <c r="C62" s="304"/>
      <c r="D62" s="304"/>
      <c r="E62" s="304"/>
      <c r="F62" s="304"/>
      <c r="G62" s="304"/>
    </row>
    <row r="63" spans="1:8" x14ac:dyDescent="0.2">
      <c r="A63" s="304"/>
      <c r="B63" s="304"/>
      <c r="C63" s="304"/>
      <c r="D63" s="304"/>
      <c r="E63" s="304"/>
      <c r="F63" s="304"/>
      <c r="G63" s="304"/>
    </row>
    <row r="64" spans="1:8" x14ac:dyDescent="0.2">
      <c r="A64" s="304"/>
      <c r="B64" s="304"/>
      <c r="C64" s="304"/>
      <c r="D64" s="304"/>
      <c r="E64" s="304"/>
      <c r="F64" s="304"/>
      <c r="G64" s="304"/>
    </row>
    <row r="65" spans="1:8" s="26" customFormat="1" ht="15" x14ac:dyDescent="0.25">
      <c r="A65" s="85"/>
      <c r="B65" s="85"/>
      <c r="C65" s="85"/>
      <c r="D65" s="85"/>
      <c r="E65" s="85"/>
      <c r="F65" s="85"/>
      <c r="G65" s="85"/>
    </row>
    <row r="66" spans="1:8" s="26" customFormat="1" ht="15" x14ac:dyDescent="0.25">
      <c r="A66" s="85"/>
      <c r="B66" s="85"/>
      <c r="C66" s="85"/>
      <c r="D66" s="85"/>
      <c r="E66" s="85"/>
      <c r="F66" s="85"/>
      <c r="G66" s="85"/>
    </row>
    <row r="67" spans="1:8" ht="31.5" customHeight="1" thickBot="1" x14ac:dyDescent="0.3">
      <c r="A67" s="319" t="s">
        <v>189</v>
      </c>
      <c r="B67" s="320"/>
      <c r="C67" s="320"/>
      <c r="D67" s="320"/>
      <c r="E67" s="320"/>
      <c r="F67" s="311">
        <f>SUM(F68)</f>
        <v>21000</v>
      </c>
      <c r="G67" s="311"/>
      <c r="H67" s="54">
        <f>SUM(F68)</f>
        <v>21000</v>
      </c>
    </row>
    <row r="68" spans="1:8" s="26" customFormat="1" ht="15.75" thickTop="1" x14ac:dyDescent="0.25">
      <c r="A68" s="26" t="s">
        <v>190</v>
      </c>
      <c r="B68" s="85"/>
      <c r="C68" s="85"/>
      <c r="D68" s="85"/>
      <c r="E68" s="85"/>
      <c r="F68" s="305">
        <v>21000</v>
      </c>
      <c r="G68" s="306"/>
    </row>
    <row r="69" spans="1:8" s="26" customFormat="1" ht="15" x14ac:dyDescent="0.25">
      <c r="A69" s="303" t="s">
        <v>191</v>
      </c>
      <c r="B69" s="304"/>
      <c r="C69" s="304"/>
      <c r="D69" s="304"/>
      <c r="E69" s="304"/>
      <c r="F69" s="304"/>
      <c r="G69" s="304"/>
    </row>
    <row r="70" spans="1:8" s="26" customFormat="1" ht="15" x14ac:dyDescent="0.25">
      <c r="A70" s="304"/>
      <c r="B70" s="304"/>
      <c r="C70" s="304"/>
      <c r="D70" s="304"/>
      <c r="E70" s="304"/>
      <c r="F70" s="304"/>
      <c r="G70" s="304"/>
    </row>
    <row r="71" spans="1:8" s="26" customFormat="1" ht="15" x14ac:dyDescent="0.25">
      <c r="A71" s="304"/>
      <c r="B71" s="304"/>
      <c r="C71" s="304"/>
      <c r="D71" s="304"/>
      <c r="E71" s="304"/>
      <c r="F71" s="304"/>
      <c r="G71" s="304"/>
    </row>
    <row r="72" spans="1:8" s="26" customFormat="1" ht="15" x14ac:dyDescent="0.25">
      <c r="B72" s="85"/>
      <c r="C72" s="85"/>
      <c r="D72" s="85"/>
      <c r="E72" s="85"/>
      <c r="F72" s="85"/>
      <c r="G72" s="85"/>
    </row>
    <row r="73" spans="1:8" s="26" customFormat="1" ht="15" x14ac:dyDescent="0.25">
      <c r="B73" s="85"/>
      <c r="C73" s="85"/>
      <c r="D73" s="85"/>
      <c r="E73" s="85"/>
      <c r="F73" s="85"/>
      <c r="G73" s="85"/>
    </row>
    <row r="74" spans="1:8" ht="17.25" customHeight="1" thickBot="1" x14ac:dyDescent="0.3">
      <c r="A74" s="39" t="s">
        <v>192</v>
      </c>
      <c r="B74" s="40"/>
      <c r="C74" s="41"/>
      <c r="D74" s="42"/>
      <c r="E74" s="42"/>
      <c r="F74" s="311">
        <v>705</v>
      </c>
      <c r="G74" s="311"/>
      <c r="H74" s="54">
        <f>SUM(F75,F79,G94,F95)</f>
        <v>705</v>
      </c>
    </row>
    <row r="75" spans="1:8" s="26" customFormat="1" ht="15.75" thickTop="1" x14ac:dyDescent="0.25">
      <c r="A75" s="26" t="s">
        <v>20</v>
      </c>
      <c r="B75" s="85"/>
      <c r="C75" s="85"/>
      <c r="D75" s="85"/>
      <c r="E75" s="85"/>
      <c r="F75" s="305">
        <v>25</v>
      </c>
      <c r="G75" s="306"/>
      <c r="H75" s="105"/>
    </row>
    <row r="76" spans="1:8" s="26" customFormat="1" ht="15" x14ac:dyDescent="0.25">
      <c r="A76" s="303" t="s">
        <v>193</v>
      </c>
      <c r="B76" s="304"/>
      <c r="C76" s="304"/>
      <c r="D76" s="304"/>
      <c r="E76" s="304"/>
      <c r="F76" s="304"/>
      <c r="G76" s="304"/>
    </row>
    <row r="77" spans="1:8" s="26" customFormat="1" ht="15" x14ac:dyDescent="0.25">
      <c r="A77" s="304"/>
      <c r="B77" s="304"/>
      <c r="C77" s="304"/>
      <c r="D77" s="304"/>
      <c r="E77" s="304"/>
      <c r="F77" s="304"/>
      <c r="G77" s="304"/>
    </row>
    <row r="78" spans="1:8" s="26" customFormat="1" ht="15" x14ac:dyDescent="0.25">
      <c r="B78" s="85"/>
      <c r="C78" s="85"/>
      <c r="D78" s="85"/>
      <c r="E78" s="85"/>
      <c r="F78" s="85"/>
      <c r="G78" s="85"/>
    </row>
    <row r="79" spans="1:8" s="26" customFormat="1" ht="15" x14ac:dyDescent="0.25">
      <c r="A79" s="26" t="s">
        <v>22</v>
      </c>
      <c r="B79" s="85"/>
      <c r="C79" s="85"/>
      <c r="D79" s="85"/>
      <c r="E79" s="85"/>
      <c r="F79" s="305">
        <v>540</v>
      </c>
      <c r="G79" s="306"/>
    </row>
    <row r="80" spans="1:8" s="26" customFormat="1" ht="15" x14ac:dyDescent="0.25">
      <c r="A80" s="323" t="s">
        <v>605</v>
      </c>
      <c r="B80" s="334"/>
      <c r="C80" s="334"/>
      <c r="D80" s="334"/>
      <c r="E80" s="334"/>
      <c r="F80" s="334"/>
      <c r="G80" s="334"/>
    </row>
    <row r="81" spans="1:7" s="26" customFormat="1" ht="15" x14ac:dyDescent="0.25">
      <c r="A81" s="334"/>
      <c r="B81" s="334"/>
      <c r="C81" s="334"/>
      <c r="D81" s="334"/>
      <c r="E81" s="334"/>
      <c r="F81" s="334"/>
      <c r="G81" s="334"/>
    </row>
    <row r="82" spans="1:7" s="26" customFormat="1" ht="15" x14ac:dyDescent="0.25">
      <c r="A82" s="334"/>
      <c r="B82" s="334"/>
      <c r="C82" s="334"/>
      <c r="D82" s="334"/>
      <c r="E82" s="334"/>
      <c r="F82" s="334"/>
      <c r="G82" s="334"/>
    </row>
    <row r="83" spans="1:7" s="26" customFormat="1" ht="15" x14ac:dyDescent="0.25">
      <c r="A83" s="334"/>
      <c r="B83" s="334"/>
      <c r="C83" s="334"/>
      <c r="D83" s="334"/>
      <c r="E83" s="334"/>
      <c r="F83" s="334"/>
      <c r="G83" s="334"/>
    </row>
    <row r="84" spans="1:7" s="26" customFormat="1" ht="15" x14ac:dyDescent="0.25">
      <c r="A84" s="334"/>
      <c r="B84" s="334"/>
      <c r="C84" s="334"/>
      <c r="D84" s="334"/>
      <c r="E84" s="334"/>
      <c r="F84" s="334"/>
      <c r="G84" s="334"/>
    </row>
    <row r="85" spans="1:7" s="26" customFormat="1" ht="15" x14ac:dyDescent="0.25">
      <c r="A85" s="334"/>
      <c r="B85" s="334"/>
      <c r="C85" s="334"/>
      <c r="D85" s="334"/>
      <c r="E85" s="334"/>
      <c r="F85" s="334"/>
      <c r="G85" s="334"/>
    </row>
    <row r="86" spans="1:7" s="26" customFormat="1" ht="15" x14ac:dyDescent="0.25">
      <c r="A86" s="334"/>
      <c r="B86" s="334"/>
      <c r="C86" s="334"/>
      <c r="D86" s="334"/>
      <c r="E86" s="334"/>
      <c r="F86" s="334"/>
      <c r="G86" s="334"/>
    </row>
    <row r="87" spans="1:7" s="26" customFormat="1" ht="15" x14ac:dyDescent="0.25">
      <c r="A87" s="334"/>
      <c r="B87" s="334"/>
      <c r="C87" s="334"/>
      <c r="D87" s="334"/>
      <c r="E87" s="334"/>
      <c r="F87" s="334"/>
      <c r="G87" s="334"/>
    </row>
    <row r="88" spans="1:7" s="26" customFormat="1" ht="15" x14ac:dyDescent="0.25">
      <c r="A88" s="334"/>
      <c r="B88" s="334"/>
      <c r="C88" s="334"/>
      <c r="D88" s="334"/>
      <c r="E88" s="334"/>
      <c r="F88" s="334"/>
      <c r="G88" s="334"/>
    </row>
    <row r="89" spans="1:7" s="26" customFormat="1" ht="15" x14ac:dyDescent="0.25">
      <c r="A89" s="334"/>
      <c r="B89" s="334"/>
      <c r="C89" s="334"/>
      <c r="D89" s="334"/>
      <c r="E89" s="334"/>
      <c r="F89" s="334"/>
      <c r="G89" s="334"/>
    </row>
    <row r="90" spans="1:7" s="26" customFormat="1" ht="15" x14ac:dyDescent="0.25">
      <c r="A90" s="334"/>
      <c r="B90" s="334"/>
      <c r="C90" s="334"/>
      <c r="D90" s="334"/>
      <c r="E90" s="334"/>
      <c r="F90" s="334"/>
      <c r="G90" s="334"/>
    </row>
    <row r="91" spans="1:7" s="26" customFormat="1" ht="15" x14ac:dyDescent="0.25">
      <c r="A91" s="334"/>
      <c r="B91" s="334"/>
      <c r="C91" s="334"/>
      <c r="D91" s="334"/>
      <c r="E91" s="334"/>
      <c r="F91" s="334"/>
      <c r="G91" s="334"/>
    </row>
    <row r="92" spans="1:7" s="26" customFormat="1" ht="15" x14ac:dyDescent="0.25">
      <c r="A92" s="334"/>
      <c r="B92" s="334"/>
      <c r="C92" s="334"/>
      <c r="D92" s="334"/>
      <c r="E92" s="334"/>
      <c r="F92" s="334"/>
      <c r="G92" s="334"/>
    </row>
    <row r="93" spans="1:7" s="26" customFormat="1" ht="21.75" customHeight="1" x14ac:dyDescent="0.25">
      <c r="A93" s="334"/>
      <c r="B93" s="334"/>
      <c r="C93" s="334"/>
      <c r="D93" s="334"/>
      <c r="E93" s="334"/>
      <c r="F93" s="334"/>
      <c r="G93" s="334"/>
    </row>
    <row r="94" spans="1:7" s="26" customFormat="1" ht="15" x14ac:dyDescent="0.25">
      <c r="B94" s="85"/>
      <c r="C94" s="85"/>
      <c r="D94" s="85"/>
      <c r="E94" s="85"/>
      <c r="F94" s="85"/>
      <c r="G94" s="85"/>
    </row>
    <row r="95" spans="1:7" s="26" customFormat="1" ht="15" x14ac:dyDescent="0.25">
      <c r="A95" s="26" t="s">
        <v>53</v>
      </c>
      <c r="B95" s="85"/>
      <c r="C95" s="85"/>
      <c r="D95" s="85"/>
      <c r="E95" s="85"/>
      <c r="F95" s="305">
        <v>140</v>
      </c>
      <c r="G95" s="306"/>
    </row>
    <row r="96" spans="1:7" s="26" customFormat="1" ht="15" x14ac:dyDescent="0.25">
      <c r="A96" s="303" t="s">
        <v>348</v>
      </c>
      <c r="B96" s="304"/>
      <c r="C96" s="304"/>
      <c r="D96" s="304"/>
      <c r="E96" s="304"/>
      <c r="F96" s="304"/>
      <c r="G96" s="304"/>
    </row>
    <row r="97" spans="1:12" s="26" customFormat="1" ht="15" x14ac:dyDescent="0.25">
      <c r="A97" s="304"/>
      <c r="B97" s="304"/>
      <c r="C97" s="304"/>
      <c r="D97" s="304"/>
      <c r="E97" s="304"/>
      <c r="F97" s="304"/>
      <c r="G97" s="304"/>
    </row>
    <row r="98" spans="1:12" s="26" customFormat="1" ht="15" x14ac:dyDescent="0.25">
      <c r="B98" s="85"/>
      <c r="C98" s="85"/>
      <c r="D98" s="85"/>
      <c r="E98" s="85"/>
      <c r="F98" s="67"/>
      <c r="G98" s="68"/>
    </row>
    <row r="99" spans="1:12" s="26" customFormat="1" ht="15" x14ac:dyDescent="0.25">
      <c r="B99" s="85"/>
      <c r="C99" s="85"/>
      <c r="D99" s="85"/>
      <c r="E99" s="85"/>
      <c r="F99" s="67"/>
      <c r="G99" s="68"/>
    </row>
    <row r="100" spans="1:12" s="26" customFormat="1" ht="15" customHeight="1" x14ac:dyDescent="0.25">
      <c r="A100" s="92" t="s">
        <v>179</v>
      </c>
      <c r="B100" s="93"/>
      <c r="C100" s="93"/>
      <c r="D100" s="93"/>
      <c r="E100" s="93"/>
      <c r="F100" s="93"/>
      <c r="G100" s="93"/>
    </row>
    <row r="101" spans="1:12" ht="15.75" thickBot="1" x14ac:dyDescent="0.3">
      <c r="A101" s="39" t="s">
        <v>194</v>
      </c>
      <c r="B101" s="40"/>
      <c r="C101" s="41"/>
      <c r="D101" s="42"/>
      <c r="E101" s="42"/>
      <c r="F101" s="311">
        <f>SUM(F102)</f>
        <v>19350</v>
      </c>
      <c r="G101" s="311"/>
      <c r="H101" s="54">
        <f>SUM(F102:G104)</f>
        <v>19350</v>
      </c>
    </row>
    <row r="102" spans="1:12" s="26" customFormat="1" ht="15.75" thickTop="1" x14ac:dyDescent="0.25">
      <c r="A102" s="26" t="s">
        <v>606</v>
      </c>
      <c r="B102" s="85"/>
      <c r="C102" s="85"/>
      <c r="D102" s="85"/>
      <c r="E102" s="85"/>
      <c r="F102" s="305">
        <v>19350</v>
      </c>
      <c r="G102" s="306"/>
    </row>
    <row r="103" spans="1:12" s="26" customFormat="1" ht="15" x14ac:dyDescent="0.25">
      <c r="A103" s="26" t="s">
        <v>179</v>
      </c>
      <c r="B103" s="85"/>
      <c r="C103" s="85"/>
      <c r="D103" s="85"/>
      <c r="E103" s="85"/>
      <c r="F103" s="233"/>
      <c r="G103" s="234"/>
    </row>
    <row r="104" spans="1:12" s="26" customFormat="1" ht="15" x14ac:dyDescent="0.25">
      <c r="A104" s="323" t="s">
        <v>195</v>
      </c>
      <c r="B104" s="334"/>
      <c r="C104" s="334"/>
      <c r="D104" s="334"/>
      <c r="E104" s="334"/>
      <c r="F104" s="334"/>
      <c r="G104" s="334"/>
    </row>
    <row r="105" spans="1:12" s="26" customFormat="1" ht="15" x14ac:dyDescent="0.25">
      <c r="A105" s="334"/>
      <c r="B105" s="334"/>
      <c r="C105" s="334"/>
      <c r="D105" s="334"/>
      <c r="E105" s="334"/>
      <c r="F105" s="334"/>
      <c r="G105" s="334"/>
    </row>
    <row r="106" spans="1:12" customFormat="1" ht="42" customHeight="1" x14ac:dyDescent="0.25">
      <c r="B106" s="373" t="s">
        <v>121</v>
      </c>
      <c r="C106" s="374"/>
      <c r="D106" s="374"/>
      <c r="E106" s="374"/>
      <c r="F106" s="374"/>
      <c r="G106" s="374"/>
      <c r="H106" s="374"/>
      <c r="I106" s="374"/>
      <c r="J106" s="374"/>
      <c r="K106" s="374"/>
      <c r="L106" s="33"/>
    </row>
  </sheetData>
  <mergeCells count="38">
    <mergeCell ref="F1:G1"/>
    <mergeCell ref="A21:C21"/>
    <mergeCell ref="F26:G26"/>
    <mergeCell ref="F27:G27"/>
    <mergeCell ref="F68:G68"/>
    <mergeCell ref="F60:G60"/>
    <mergeCell ref="A25:E25"/>
    <mergeCell ref="F59:G59"/>
    <mergeCell ref="F32:G32"/>
    <mergeCell ref="F37:G37"/>
    <mergeCell ref="A54:E54"/>
    <mergeCell ref="F53:G53"/>
    <mergeCell ref="A80:G93"/>
    <mergeCell ref="B106:K106"/>
    <mergeCell ref="A31:E31"/>
    <mergeCell ref="F31:G31"/>
    <mergeCell ref="A33:G34"/>
    <mergeCell ref="A37:E37"/>
    <mergeCell ref="F38:G38"/>
    <mergeCell ref="A39:G43"/>
    <mergeCell ref="A59:E59"/>
    <mergeCell ref="A61:G64"/>
    <mergeCell ref="A67:E67"/>
    <mergeCell ref="F67:G67"/>
    <mergeCell ref="A49:G49"/>
    <mergeCell ref="F47:G47"/>
    <mergeCell ref="F48:G48"/>
    <mergeCell ref="A50:G51"/>
    <mergeCell ref="A69:G71"/>
    <mergeCell ref="F74:G74"/>
    <mergeCell ref="F75:G75"/>
    <mergeCell ref="A76:G77"/>
    <mergeCell ref="F79:G79"/>
    <mergeCell ref="F95:G95"/>
    <mergeCell ref="A96:G97"/>
    <mergeCell ref="F101:G101"/>
    <mergeCell ref="F102:G102"/>
    <mergeCell ref="A104:G105"/>
  </mergeCells>
  <pageMargins left="0.70866141732283472" right="0.70866141732283472" top="0.78740157480314965" bottom="0.78740157480314965" header="0.31496062992125984" footer="0.31496062992125984"/>
  <pageSetup paperSize="9" scale="66" firstPageNumber="56" orientation="portrait" r:id="rId1"/>
  <headerFooter>
    <oddFooter>&amp;L&amp;"-,Kurzíva"Zastupitelstvo Olomouckého kraje 19-12-2013
6. - Rozpočet Olomouckého kraje  2014 - návrh rozpočtu
Příloha č. 3a): Výdaje odborů (kanceláří)&amp;R&amp;"-,Kurzíva"Strana &amp;P (celkem 124)</oddFooter>
  </headerFooter>
  <colBreaks count="1" manualBreakCount="1">
    <brk id="11" max="107"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84"/>
  <sheetViews>
    <sheetView view="pageBreakPreview" topLeftCell="A14" zoomScaleNormal="100" zoomScaleSheetLayoutView="100" workbookViewId="0">
      <selection activeCell="A30" sqref="A30:G33"/>
    </sheetView>
  </sheetViews>
  <sheetFormatPr defaultRowHeight="14.25" x14ac:dyDescent="0.2"/>
  <cols>
    <col min="1" max="1" width="8.5703125" style="17" customWidth="1"/>
    <col min="2" max="2" width="9.140625" style="17"/>
    <col min="3" max="3" width="58.7109375" style="1" customWidth="1"/>
    <col min="4" max="6" width="14.140625" style="3" customWidth="1"/>
    <col min="7" max="7" width="9.140625" style="1" customWidth="1"/>
    <col min="8" max="8" width="13.5703125" style="1" customWidth="1"/>
    <col min="9" max="11" width="9.140625" style="1"/>
    <col min="12" max="12" width="13.28515625" style="1" customWidth="1"/>
    <col min="13" max="16384" width="9.140625" style="1"/>
  </cols>
  <sheetData>
    <row r="1" spans="1:7" ht="23.25" x14ac:dyDescent="0.35">
      <c r="A1" s="61" t="s">
        <v>151</v>
      </c>
      <c r="F1" s="316" t="s">
        <v>152</v>
      </c>
      <c r="G1" s="316"/>
    </row>
    <row r="3" spans="1:7" x14ac:dyDescent="0.2">
      <c r="A3" s="25" t="s">
        <v>1</v>
      </c>
      <c r="B3" s="25" t="s">
        <v>535</v>
      </c>
    </row>
    <row r="4" spans="1:7" x14ac:dyDescent="0.2">
      <c r="B4" s="25" t="s">
        <v>120</v>
      </c>
    </row>
    <row r="6" spans="1:7" s="2" customFormat="1" ht="13.5" thickBot="1" x14ac:dyDescent="0.25">
      <c r="A6" s="18"/>
      <c r="B6" s="18"/>
      <c r="D6" s="4"/>
      <c r="E6" s="4"/>
      <c r="F6" s="4"/>
      <c r="G6" s="2" t="s">
        <v>6</v>
      </c>
    </row>
    <row r="7" spans="1:7" s="2" customFormat="1" ht="39.75" thickTop="1" thickBot="1" x14ac:dyDescent="0.25">
      <c r="A7" s="43" t="s">
        <v>2</v>
      </c>
      <c r="B7" s="44" t="s">
        <v>3</v>
      </c>
      <c r="C7" s="45" t="s">
        <v>4</v>
      </c>
      <c r="D7" s="46" t="s">
        <v>344</v>
      </c>
      <c r="E7" s="46" t="s">
        <v>345</v>
      </c>
      <c r="F7" s="46" t="s">
        <v>346</v>
      </c>
      <c r="G7" s="47" t="s">
        <v>5</v>
      </c>
    </row>
    <row r="8" spans="1:7" s="5" customFormat="1" ht="12.75" thickTop="1" thickBot="1" x14ac:dyDescent="0.25">
      <c r="A8" s="48">
        <v>1</v>
      </c>
      <c r="B8" s="49">
        <v>2</v>
      </c>
      <c r="C8" s="49">
        <v>3</v>
      </c>
      <c r="D8" s="50">
        <v>4</v>
      </c>
      <c r="E8" s="50">
        <v>5</v>
      </c>
      <c r="F8" s="50">
        <v>6</v>
      </c>
      <c r="G8" s="51" t="s">
        <v>13</v>
      </c>
    </row>
    <row r="9" spans="1:7" s="5" customFormat="1" ht="15" thickTop="1" x14ac:dyDescent="0.2">
      <c r="A9" s="87"/>
      <c r="B9" s="90" t="s">
        <v>153</v>
      </c>
      <c r="D9" s="88"/>
      <c r="E9" s="88"/>
      <c r="F9" s="88"/>
      <c r="G9" s="89"/>
    </row>
    <row r="10" spans="1:7" x14ac:dyDescent="0.2">
      <c r="A10" s="21">
        <v>3513</v>
      </c>
      <c r="B10" s="22">
        <v>51</v>
      </c>
      <c r="C10" s="8" t="s">
        <v>8</v>
      </c>
      <c r="D10" s="9">
        <v>9938</v>
      </c>
      <c r="E10" s="9">
        <v>9938</v>
      </c>
      <c r="F10" s="165">
        <v>9938</v>
      </c>
      <c r="G10" s="10">
        <f t="shared" ref="G10:G23" si="0">F10/D10*100</f>
        <v>100</v>
      </c>
    </row>
    <row r="11" spans="1:7" x14ac:dyDescent="0.2">
      <c r="A11" s="21"/>
      <c r="B11" s="92" t="s">
        <v>154</v>
      </c>
      <c r="C11" s="8"/>
      <c r="D11" s="9"/>
      <c r="E11" s="9"/>
      <c r="F11" s="165"/>
      <c r="G11" s="10"/>
    </row>
    <row r="12" spans="1:7" x14ac:dyDescent="0.2">
      <c r="A12" s="21">
        <v>3522</v>
      </c>
      <c r="B12" s="22">
        <v>51</v>
      </c>
      <c r="C12" s="97" t="s">
        <v>8</v>
      </c>
      <c r="D12" s="9">
        <v>6099</v>
      </c>
      <c r="E12" s="9">
        <v>6099</v>
      </c>
      <c r="F12" s="165">
        <v>6099</v>
      </c>
      <c r="G12" s="10">
        <f t="shared" si="0"/>
        <v>100</v>
      </c>
    </row>
    <row r="13" spans="1:7" x14ac:dyDescent="0.2">
      <c r="A13" s="21">
        <v>3532</v>
      </c>
      <c r="B13" s="22">
        <v>51</v>
      </c>
      <c r="C13" s="97" t="s">
        <v>8</v>
      </c>
      <c r="D13" s="9">
        <v>14</v>
      </c>
      <c r="E13" s="9">
        <v>14</v>
      </c>
      <c r="F13" s="165">
        <v>20</v>
      </c>
      <c r="G13" s="10">
        <f t="shared" si="0"/>
        <v>142.85714285714286</v>
      </c>
    </row>
    <row r="14" spans="1:7" x14ac:dyDescent="0.2">
      <c r="A14" s="21"/>
      <c r="B14" s="92" t="s">
        <v>155</v>
      </c>
      <c r="C14" s="97"/>
      <c r="D14" s="9"/>
      <c r="E14" s="9"/>
      <c r="F14" s="165"/>
      <c r="G14" s="10"/>
    </row>
    <row r="15" spans="1:7" x14ac:dyDescent="0.2">
      <c r="A15" s="21">
        <v>3541</v>
      </c>
      <c r="B15" s="22">
        <v>52</v>
      </c>
      <c r="C15" s="97" t="s">
        <v>10</v>
      </c>
      <c r="D15" s="9">
        <v>2500</v>
      </c>
      <c r="E15" s="9">
        <v>2500</v>
      </c>
      <c r="F15" s="165">
        <v>2500</v>
      </c>
      <c r="G15" s="10">
        <f t="shared" si="0"/>
        <v>100</v>
      </c>
    </row>
    <row r="16" spans="1:7" x14ac:dyDescent="0.2">
      <c r="A16" s="21"/>
      <c r="B16" s="94" t="s">
        <v>156</v>
      </c>
      <c r="C16" s="97"/>
      <c r="D16" s="9"/>
      <c r="E16" s="9"/>
      <c r="F16" s="165"/>
      <c r="G16" s="10"/>
    </row>
    <row r="17" spans="1:8" x14ac:dyDescent="0.2">
      <c r="A17" s="21">
        <v>3544</v>
      </c>
      <c r="B17" s="22">
        <v>51</v>
      </c>
      <c r="C17" s="97" t="s">
        <v>8</v>
      </c>
      <c r="D17" s="9">
        <v>100</v>
      </c>
      <c r="E17" s="9">
        <v>100</v>
      </c>
      <c r="F17" s="165">
        <v>94</v>
      </c>
      <c r="G17" s="10">
        <f t="shared" si="0"/>
        <v>94</v>
      </c>
    </row>
    <row r="18" spans="1:8" ht="14.25" customHeight="1" x14ac:dyDescent="0.2">
      <c r="A18" s="21"/>
      <c r="B18" s="96" t="s">
        <v>157</v>
      </c>
      <c r="C18" s="91"/>
      <c r="D18" s="98"/>
      <c r="E18" s="98"/>
      <c r="F18" s="166"/>
      <c r="G18" s="10"/>
    </row>
    <row r="19" spans="1:8" x14ac:dyDescent="0.2">
      <c r="A19" s="21">
        <v>3592</v>
      </c>
      <c r="B19" s="22">
        <v>52</v>
      </c>
      <c r="C19" s="97" t="s">
        <v>10</v>
      </c>
      <c r="D19" s="9">
        <v>1500</v>
      </c>
      <c r="E19" s="9">
        <v>400</v>
      </c>
      <c r="F19" s="165">
        <v>500</v>
      </c>
      <c r="G19" s="10">
        <f t="shared" si="0"/>
        <v>33.333333333333329</v>
      </c>
    </row>
    <row r="20" spans="1:8" x14ac:dyDescent="0.2">
      <c r="A20" s="21">
        <v>3599</v>
      </c>
      <c r="B20" s="22">
        <v>51</v>
      </c>
      <c r="C20" s="97" t="s">
        <v>8</v>
      </c>
      <c r="D20" s="9">
        <v>640</v>
      </c>
      <c r="E20" s="9">
        <v>2384</v>
      </c>
      <c r="F20" s="167">
        <v>640</v>
      </c>
      <c r="G20" s="10">
        <f t="shared" si="0"/>
        <v>100</v>
      </c>
    </row>
    <row r="21" spans="1:8" x14ac:dyDescent="0.2">
      <c r="A21" s="21">
        <v>3599</v>
      </c>
      <c r="B21" s="22">
        <v>52</v>
      </c>
      <c r="C21" s="97" t="s">
        <v>10</v>
      </c>
      <c r="D21" s="9">
        <v>0</v>
      </c>
      <c r="E21" s="9">
        <v>0</v>
      </c>
      <c r="F21" s="167">
        <f>SUM(F75)</f>
        <v>250</v>
      </c>
      <c r="G21" s="10"/>
    </row>
    <row r="22" spans="1:8" ht="15" thickBot="1" x14ac:dyDescent="0.25">
      <c r="A22" s="23">
        <v>6172</v>
      </c>
      <c r="B22" s="24">
        <v>51</v>
      </c>
      <c r="C22" s="97" t="s">
        <v>8</v>
      </c>
      <c r="D22" s="11">
        <v>10</v>
      </c>
      <c r="E22" s="11">
        <v>10</v>
      </c>
      <c r="F22" s="11">
        <v>10</v>
      </c>
      <c r="G22" s="12">
        <f t="shared" si="0"/>
        <v>100</v>
      </c>
    </row>
    <row r="23" spans="1:8" s="16" customFormat="1" ht="16.5" thickTop="1" thickBot="1" x14ac:dyDescent="0.3">
      <c r="A23" s="308" t="s">
        <v>9</v>
      </c>
      <c r="B23" s="309"/>
      <c r="C23" s="310"/>
      <c r="D23" s="52">
        <f t="shared" ref="D23:E23" si="1">SUM(D10:D22)</f>
        <v>20801</v>
      </c>
      <c r="E23" s="52">
        <f t="shared" si="1"/>
        <v>21445</v>
      </c>
      <c r="F23" s="52">
        <f>SUM(F10:F22)</f>
        <v>20051</v>
      </c>
      <c r="G23" s="53">
        <f t="shared" si="0"/>
        <v>96.394404115186774</v>
      </c>
    </row>
    <row r="24" spans="1:8" ht="15" thickTop="1" x14ac:dyDescent="0.2">
      <c r="A24" s="202"/>
      <c r="B24" s="202"/>
      <c r="C24" s="202"/>
      <c r="D24" s="202"/>
      <c r="E24" s="202"/>
      <c r="F24" s="202"/>
      <c r="G24" s="202"/>
    </row>
    <row r="25" spans="1:8" x14ac:dyDescent="0.2">
      <c r="A25" s="202"/>
      <c r="B25" s="202"/>
      <c r="C25" s="202"/>
      <c r="D25" s="202"/>
      <c r="E25" s="202"/>
      <c r="F25" s="202"/>
      <c r="G25" s="202"/>
    </row>
    <row r="26" spans="1:8" ht="15" x14ac:dyDescent="0.25">
      <c r="A26" s="27" t="s">
        <v>14</v>
      </c>
    </row>
    <row r="27" spans="1:8" ht="14.25" customHeight="1" x14ac:dyDescent="0.2">
      <c r="A27" s="92" t="s">
        <v>153</v>
      </c>
      <c r="B27" s="91"/>
      <c r="C27" s="91"/>
      <c r="D27" s="91"/>
      <c r="E27" s="91"/>
      <c r="F27" s="91"/>
      <c r="G27" s="91"/>
      <c r="H27" s="91"/>
    </row>
    <row r="28" spans="1:8" ht="17.25" customHeight="1" thickBot="1" x14ac:dyDescent="0.3">
      <c r="A28" s="39" t="s">
        <v>158</v>
      </c>
      <c r="B28" s="40"/>
      <c r="C28" s="41"/>
      <c r="D28" s="42"/>
      <c r="E28" s="42"/>
      <c r="F28" s="311">
        <v>9938</v>
      </c>
      <c r="G28" s="311"/>
      <c r="H28" s="54">
        <f>SUM(F29)</f>
        <v>9938</v>
      </c>
    </row>
    <row r="29" spans="1:8" ht="15.75" thickTop="1" x14ac:dyDescent="0.25">
      <c r="A29" s="26" t="s">
        <v>22</v>
      </c>
      <c r="F29" s="305">
        <v>9938</v>
      </c>
      <c r="G29" s="306"/>
    </row>
    <row r="30" spans="1:8" x14ac:dyDescent="0.2">
      <c r="A30" s="303" t="s">
        <v>607</v>
      </c>
      <c r="B30" s="304"/>
      <c r="C30" s="304"/>
      <c r="D30" s="304"/>
      <c r="E30" s="304"/>
      <c r="F30" s="304"/>
      <c r="G30" s="304"/>
    </row>
    <row r="31" spans="1:8" x14ac:dyDescent="0.2">
      <c r="A31" s="304"/>
      <c r="B31" s="304"/>
      <c r="C31" s="304"/>
      <c r="D31" s="304"/>
      <c r="E31" s="304"/>
      <c r="F31" s="304"/>
      <c r="G31" s="304"/>
    </row>
    <row r="32" spans="1:8" x14ac:dyDescent="0.2">
      <c r="A32" s="304"/>
      <c r="B32" s="304"/>
      <c r="C32" s="304"/>
      <c r="D32" s="304"/>
      <c r="E32" s="304"/>
      <c r="F32" s="304"/>
      <c r="G32" s="304"/>
    </row>
    <row r="33" spans="1:8" x14ac:dyDescent="0.2">
      <c r="A33" s="304"/>
      <c r="B33" s="304"/>
      <c r="C33" s="304"/>
      <c r="D33" s="304"/>
      <c r="E33" s="304"/>
      <c r="F33" s="304"/>
      <c r="G33" s="304"/>
    </row>
    <row r="34" spans="1:8" ht="15" x14ac:dyDescent="0.25">
      <c r="A34" s="25"/>
      <c r="F34" s="67"/>
      <c r="G34" s="68"/>
    </row>
    <row r="35" spans="1:8" ht="15" x14ac:dyDescent="0.25">
      <c r="A35" s="92" t="s">
        <v>154</v>
      </c>
      <c r="F35" s="67"/>
      <c r="G35" s="68"/>
    </row>
    <row r="36" spans="1:8" ht="17.25" customHeight="1" thickBot="1" x14ac:dyDescent="0.3">
      <c r="A36" s="39" t="s">
        <v>159</v>
      </c>
      <c r="B36" s="40"/>
      <c r="C36" s="41"/>
      <c r="D36" s="42"/>
      <c r="E36" s="42"/>
      <c r="F36" s="311">
        <v>6099</v>
      </c>
      <c r="G36" s="311"/>
      <c r="H36" s="54">
        <f>SUM(F37)</f>
        <v>6099</v>
      </c>
    </row>
    <row r="37" spans="1:8" ht="15.75" thickTop="1" x14ac:dyDescent="0.25">
      <c r="A37" s="26" t="s">
        <v>161</v>
      </c>
      <c r="F37" s="305">
        <v>6099</v>
      </c>
      <c r="G37" s="306"/>
    </row>
    <row r="38" spans="1:8" ht="15" x14ac:dyDescent="0.25">
      <c r="A38" s="25" t="s">
        <v>160</v>
      </c>
      <c r="F38" s="67"/>
      <c r="G38" s="68"/>
    </row>
    <row r="39" spans="1:8" ht="15" x14ac:dyDescent="0.25">
      <c r="A39" s="26"/>
      <c r="F39" s="67"/>
      <c r="G39" s="68"/>
    </row>
    <row r="40" spans="1:8" ht="17.25" customHeight="1" thickBot="1" x14ac:dyDescent="0.3">
      <c r="A40" s="39" t="s">
        <v>162</v>
      </c>
      <c r="B40" s="40"/>
      <c r="C40" s="41"/>
      <c r="D40" s="42"/>
      <c r="E40" s="42"/>
      <c r="F40" s="311">
        <f>SUM(F41)</f>
        <v>20</v>
      </c>
      <c r="G40" s="311"/>
      <c r="H40" s="54">
        <f>SUM(F41)</f>
        <v>20</v>
      </c>
    </row>
    <row r="41" spans="1:8" ht="15.75" thickTop="1" x14ac:dyDescent="0.25">
      <c r="A41" s="26" t="s">
        <v>22</v>
      </c>
      <c r="F41" s="305">
        <v>20</v>
      </c>
      <c r="G41" s="306"/>
    </row>
    <row r="42" spans="1:8" ht="15" x14ac:dyDescent="0.25">
      <c r="A42" s="25" t="s">
        <v>163</v>
      </c>
      <c r="F42" s="67"/>
      <c r="G42" s="68"/>
    </row>
    <row r="43" spans="1:8" ht="15" x14ac:dyDescent="0.25">
      <c r="A43" s="26"/>
      <c r="F43" s="67"/>
      <c r="G43" s="68"/>
    </row>
    <row r="44" spans="1:8" x14ac:dyDescent="0.2">
      <c r="A44" s="92" t="s">
        <v>155</v>
      </c>
      <c r="B44" s="93"/>
      <c r="C44" s="93"/>
      <c r="D44" s="93"/>
      <c r="E44" s="93"/>
      <c r="F44" s="93"/>
      <c r="G44" s="93"/>
    </row>
    <row r="45" spans="1:8" ht="15.75" thickBot="1" x14ac:dyDescent="0.3">
      <c r="A45" s="39" t="s">
        <v>164</v>
      </c>
      <c r="B45" s="40"/>
      <c r="C45" s="41"/>
      <c r="D45" s="42"/>
      <c r="E45" s="42"/>
      <c r="F45" s="311">
        <v>2500</v>
      </c>
      <c r="G45" s="311"/>
      <c r="H45" s="54">
        <f>SUM(F46:G47)</f>
        <v>2500</v>
      </c>
    </row>
    <row r="46" spans="1:8" ht="15.75" thickTop="1" x14ac:dyDescent="0.25">
      <c r="A46" s="26" t="s">
        <v>199</v>
      </c>
      <c r="F46" s="305">
        <v>250</v>
      </c>
      <c r="G46" s="306"/>
    </row>
    <row r="47" spans="1:8" ht="15" x14ac:dyDescent="0.25">
      <c r="A47" s="26" t="s">
        <v>200</v>
      </c>
      <c r="F47" s="305">
        <v>2250</v>
      </c>
      <c r="G47" s="306"/>
    </row>
    <row r="48" spans="1:8" ht="15" x14ac:dyDescent="0.25">
      <c r="A48" s="303" t="s">
        <v>201</v>
      </c>
      <c r="B48" s="304"/>
      <c r="C48" s="304"/>
      <c r="D48" s="304"/>
      <c r="E48" s="304"/>
      <c r="F48" s="304"/>
      <c r="G48" s="304"/>
    </row>
    <row r="49" spans="1:8" ht="15" x14ac:dyDescent="0.25">
      <c r="A49" s="26"/>
      <c r="F49" s="67"/>
      <c r="G49" s="68"/>
    </row>
    <row r="50" spans="1:8" ht="15" x14ac:dyDescent="0.25">
      <c r="A50" s="26"/>
      <c r="F50" s="67"/>
      <c r="G50" s="68"/>
    </row>
    <row r="51" spans="1:8" ht="15" x14ac:dyDescent="0.25">
      <c r="A51" s="94" t="s">
        <v>156</v>
      </c>
      <c r="F51" s="67"/>
      <c r="G51" s="68"/>
    </row>
    <row r="52" spans="1:8" ht="17.25" customHeight="1" thickBot="1" x14ac:dyDescent="0.3">
      <c r="A52" s="39" t="s">
        <v>165</v>
      </c>
      <c r="B52" s="40"/>
      <c r="C52" s="41"/>
      <c r="D52" s="42"/>
      <c r="E52" s="42"/>
      <c r="F52" s="311">
        <v>94</v>
      </c>
      <c r="G52" s="311"/>
      <c r="H52" s="54">
        <f>SUM(F53)</f>
        <v>94</v>
      </c>
    </row>
    <row r="53" spans="1:8" ht="15.75" thickTop="1" x14ac:dyDescent="0.25">
      <c r="A53" s="26" t="s">
        <v>22</v>
      </c>
      <c r="F53" s="305">
        <v>94</v>
      </c>
      <c r="G53" s="306"/>
    </row>
    <row r="54" spans="1:8" ht="15" x14ac:dyDescent="0.25">
      <c r="A54" s="25" t="s">
        <v>205</v>
      </c>
      <c r="F54" s="67"/>
      <c r="G54" s="68"/>
    </row>
    <row r="55" spans="1:8" ht="15" x14ac:dyDescent="0.25">
      <c r="A55" s="26"/>
      <c r="F55" s="67"/>
      <c r="G55" s="68"/>
    </row>
    <row r="56" spans="1:8" ht="15" x14ac:dyDescent="0.25">
      <c r="A56" s="26"/>
      <c r="F56" s="67"/>
      <c r="G56" s="68"/>
    </row>
    <row r="57" spans="1:8" ht="15" x14ac:dyDescent="0.25">
      <c r="A57" s="353" t="s">
        <v>157</v>
      </c>
      <c r="B57" s="375"/>
      <c r="C57" s="375"/>
      <c r="D57" s="375"/>
      <c r="E57" s="375"/>
      <c r="F57" s="67"/>
      <c r="G57" s="68"/>
    </row>
    <row r="58" spans="1:8" ht="15.75" thickBot="1" x14ac:dyDescent="0.3">
      <c r="A58" s="39" t="s">
        <v>166</v>
      </c>
      <c r="B58" s="40"/>
      <c r="C58" s="41"/>
      <c r="D58" s="42"/>
      <c r="E58" s="42"/>
      <c r="F58" s="311">
        <v>500</v>
      </c>
      <c r="G58" s="311"/>
      <c r="H58" s="54">
        <f>SUM(F59:G60)</f>
        <v>500</v>
      </c>
    </row>
    <row r="59" spans="1:8" ht="15.75" thickTop="1" x14ac:dyDescent="0.25">
      <c r="A59" s="26" t="s">
        <v>167</v>
      </c>
      <c r="F59" s="321">
        <v>100</v>
      </c>
      <c r="G59" s="322"/>
    </row>
    <row r="60" spans="1:8" ht="15" x14ac:dyDescent="0.25">
      <c r="A60" s="26" t="s">
        <v>168</v>
      </c>
      <c r="F60" s="321">
        <v>400</v>
      </c>
      <c r="G60" s="322"/>
    </row>
    <row r="61" spans="1:8" ht="15" x14ac:dyDescent="0.25">
      <c r="A61" s="25" t="s">
        <v>202</v>
      </c>
      <c r="F61" s="67"/>
      <c r="G61" s="68"/>
    </row>
    <row r="62" spans="1:8" ht="15" x14ac:dyDescent="0.25">
      <c r="A62" s="26"/>
      <c r="F62" s="67"/>
      <c r="G62" s="68"/>
    </row>
    <row r="63" spans="1:8" ht="15" x14ac:dyDescent="0.25">
      <c r="A63" s="26"/>
      <c r="F63" s="67"/>
      <c r="G63" s="68"/>
    </row>
    <row r="64" spans="1:8" ht="17.25" customHeight="1" thickBot="1" x14ac:dyDescent="0.3">
      <c r="A64" s="39" t="s">
        <v>169</v>
      </c>
      <c r="B64" s="40"/>
      <c r="C64" s="41"/>
      <c r="D64" s="42"/>
      <c r="E64" s="42"/>
      <c r="F64" s="311">
        <v>640</v>
      </c>
      <c r="G64" s="311"/>
      <c r="H64" s="54">
        <f>SUM(F65,F68)</f>
        <v>640</v>
      </c>
    </row>
    <row r="65" spans="1:8" ht="15.75" thickTop="1" x14ac:dyDescent="0.25">
      <c r="A65" s="26" t="s">
        <v>20</v>
      </c>
      <c r="F65" s="305">
        <v>40</v>
      </c>
      <c r="G65" s="306"/>
    </row>
    <row r="66" spans="1:8" ht="15" x14ac:dyDescent="0.25">
      <c r="A66" s="25" t="s">
        <v>170</v>
      </c>
      <c r="F66" s="67"/>
      <c r="G66" s="68"/>
    </row>
    <row r="67" spans="1:8" ht="15" x14ac:dyDescent="0.25">
      <c r="A67" s="26"/>
      <c r="F67" s="67"/>
      <c r="G67" s="68"/>
    </row>
    <row r="68" spans="1:8" ht="15" x14ac:dyDescent="0.25">
      <c r="A68" s="26" t="s">
        <v>22</v>
      </c>
      <c r="F68" s="305">
        <v>600</v>
      </c>
      <c r="G68" s="306"/>
    </row>
    <row r="69" spans="1:8" ht="15" x14ac:dyDescent="0.25">
      <c r="A69" s="25" t="s">
        <v>203</v>
      </c>
      <c r="F69" s="67"/>
      <c r="G69" s="68"/>
    </row>
    <row r="70" spans="1:8" ht="15" x14ac:dyDescent="0.25">
      <c r="A70" s="25" t="s">
        <v>204</v>
      </c>
      <c r="F70" s="67"/>
      <c r="G70" s="68"/>
    </row>
    <row r="71" spans="1:8" ht="15" x14ac:dyDescent="0.25">
      <c r="A71" s="25"/>
      <c r="F71" s="67"/>
      <c r="G71" s="68"/>
    </row>
    <row r="72" spans="1:8" ht="15" x14ac:dyDescent="0.25">
      <c r="A72" s="235"/>
      <c r="F72" s="233"/>
      <c r="G72" s="234"/>
    </row>
    <row r="73" spans="1:8" ht="15" x14ac:dyDescent="0.25">
      <c r="A73" s="235"/>
      <c r="F73" s="233"/>
      <c r="G73" s="234"/>
    </row>
    <row r="74" spans="1:8" ht="15" x14ac:dyDescent="0.25">
      <c r="A74" s="329" t="s">
        <v>545</v>
      </c>
      <c r="B74" s="330"/>
      <c r="C74" s="330"/>
      <c r="D74" s="330"/>
      <c r="E74" s="330"/>
      <c r="F74" s="233"/>
      <c r="G74" s="234"/>
    </row>
    <row r="75" spans="1:8" ht="15.75" thickBot="1" x14ac:dyDescent="0.3">
      <c r="A75" s="39" t="s">
        <v>551</v>
      </c>
      <c r="B75" s="40"/>
      <c r="C75" s="41"/>
      <c r="D75" s="42"/>
      <c r="E75" s="42"/>
      <c r="F75" s="311">
        <f>SUM(F76)</f>
        <v>250</v>
      </c>
      <c r="G75" s="311"/>
      <c r="H75" s="54">
        <f>SUM(F76:G76)</f>
        <v>250</v>
      </c>
    </row>
    <row r="76" spans="1:8" ht="15.75" thickTop="1" x14ac:dyDescent="0.25">
      <c r="A76" s="26" t="s">
        <v>548</v>
      </c>
      <c r="F76" s="305">
        <v>250</v>
      </c>
      <c r="G76" s="306"/>
      <c r="H76" s="1" t="e">
        <f>SUM(#REF!,#REF!,H80)</f>
        <v>#REF!</v>
      </c>
    </row>
    <row r="77" spans="1:8" ht="15" x14ac:dyDescent="0.25">
      <c r="A77" s="235" t="s">
        <v>546</v>
      </c>
      <c r="F77" s="233"/>
      <c r="G77" s="234"/>
    </row>
    <row r="78" spans="1:8" ht="15" x14ac:dyDescent="0.25">
      <c r="A78" s="235"/>
      <c r="F78" s="233"/>
      <c r="G78" s="234"/>
    </row>
    <row r="79" spans="1:8" ht="15" x14ac:dyDescent="0.25">
      <c r="A79" s="235"/>
      <c r="F79" s="233"/>
      <c r="G79" s="234"/>
    </row>
    <row r="80" spans="1:8" ht="17.25" customHeight="1" thickBot="1" x14ac:dyDescent="0.3">
      <c r="A80" s="39" t="s">
        <v>92</v>
      </c>
      <c r="B80" s="40"/>
      <c r="C80" s="41"/>
      <c r="D80" s="42"/>
      <c r="E80" s="42"/>
      <c r="F80" s="311">
        <v>10</v>
      </c>
      <c r="G80" s="311"/>
      <c r="H80" s="54">
        <f>SUM(F81)</f>
        <v>10</v>
      </c>
    </row>
    <row r="81" spans="1:7" ht="15.75" thickTop="1" x14ac:dyDescent="0.25">
      <c r="A81" s="26" t="s">
        <v>22</v>
      </c>
      <c r="F81" s="305">
        <v>10</v>
      </c>
      <c r="G81" s="306"/>
    </row>
    <row r="82" spans="1:7" ht="15" x14ac:dyDescent="0.25">
      <c r="A82" s="25" t="s">
        <v>171</v>
      </c>
      <c r="F82" s="67"/>
      <c r="G82" s="68"/>
    </row>
    <row r="83" spans="1:7" ht="15" x14ac:dyDescent="0.25">
      <c r="A83" s="26"/>
      <c r="F83" s="67"/>
      <c r="G83" s="68"/>
    </row>
    <row r="84" spans="1:7" ht="15" x14ac:dyDescent="0.25">
      <c r="A84" s="26"/>
      <c r="F84" s="67"/>
      <c r="G84" s="68"/>
    </row>
  </sheetData>
  <mergeCells count="27">
    <mergeCell ref="F1:G1"/>
    <mergeCell ref="A23:C23"/>
    <mergeCell ref="F28:G28"/>
    <mergeCell ref="F29:G29"/>
    <mergeCell ref="A57:E57"/>
    <mergeCell ref="F37:G37"/>
    <mergeCell ref="F41:G41"/>
    <mergeCell ref="F47:G47"/>
    <mergeCell ref="A30:G33"/>
    <mergeCell ref="F36:G36"/>
    <mergeCell ref="F40:G40"/>
    <mergeCell ref="F45:G45"/>
    <mergeCell ref="F46:G46"/>
    <mergeCell ref="F53:G53"/>
    <mergeCell ref="A48:G48"/>
    <mergeCell ref="F52:G52"/>
    <mergeCell ref="A74:E74"/>
    <mergeCell ref="F76:G76"/>
    <mergeCell ref="F80:G80"/>
    <mergeCell ref="F81:G81"/>
    <mergeCell ref="F58:G58"/>
    <mergeCell ref="F59:G59"/>
    <mergeCell ref="F60:G60"/>
    <mergeCell ref="F64:G64"/>
    <mergeCell ref="F65:G65"/>
    <mergeCell ref="F68:G68"/>
    <mergeCell ref="F75:G75"/>
  </mergeCells>
  <pageMargins left="0.70866141732283472" right="0.70866141732283472" top="0.78740157480314965" bottom="0.78740157480314965" header="0.31496062992125984" footer="0.31496062992125984"/>
  <pageSetup paperSize="9" scale="66" firstPageNumber="58" orientation="portrait" r:id="rId1"/>
  <headerFooter>
    <oddFooter>&amp;L&amp;"-,Kurzíva"Zastupitelstvo Olomouckého kraje 19-12-2013
6. - Rozpočet Olomouckého kraje  2014 - návrh rozpočtu
Příloha č. 3a): Výdaje odborů (kanceláří)&amp;R&amp;"-,Kurzíva"Strana &amp;P (celkem 124)</oddFooter>
  </headerFooter>
  <colBreaks count="1" manualBreakCount="1">
    <brk id="11" max="107"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17"/>
  <sheetViews>
    <sheetView view="pageBreakPreview" zoomScaleNormal="100" zoomScaleSheetLayoutView="100" workbookViewId="0">
      <selection activeCell="C32" sqref="C32"/>
    </sheetView>
  </sheetViews>
  <sheetFormatPr defaultRowHeight="14.25" x14ac:dyDescent="0.2"/>
  <cols>
    <col min="1" max="1" width="8.5703125" style="17" customWidth="1"/>
    <col min="2" max="2" width="9.7109375" style="17" customWidth="1"/>
    <col min="3" max="3" width="58.7109375" style="1" customWidth="1"/>
    <col min="4" max="6" width="14.140625" style="3" customWidth="1"/>
    <col min="7" max="7" width="9.140625" style="1" customWidth="1"/>
    <col min="8" max="8" width="13.5703125" style="1" customWidth="1"/>
    <col min="9" max="11" width="9.140625" style="1"/>
    <col min="12" max="12" width="13.28515625" style="1" customWidth="1"/>
    <col min="13" max="16384" width="9.140625" style="1"/>
  </cols>
  <sheetData>
    <row r="1" spans="1:8" ht="23.25" x14ac:dyDescent="0.35">
      <c r="A1" s="61" t="s">
        <v>147</v>
      </c>
      <c r="F1" s="316" t="s">
        <v>148</v>
      </c>
      <c r="G1" s="316"/>
    </row>
    <row r="3" spans="1:8" x14ac:dyDescent="0.2">
      <c r="A3" s="25" t="s">
        <v>1</v>
      </c>
      <c r="B3" s="25" t="s">
        <v>149</v>
      </c>
    </row>
    <row r="4" spans="1:8" x14ac:dyDescent="0.2">
      <c r="B4" s="25" t="s">
        <v>120</v>
      </c>
    </row>
    <row r="6" spans="1:8" s="2" customFormat="1" ht="13.5" thickBot="1" x14ac:dyDescent="0.25">
      <c r="A6" s="18"/>
      <c r="B6" s="18"/>
      <c r="D6" s="4"/>
      <c r="E6" s="4"/>
      <c r="F6" s="4"/>
      <c r="G6" s="2" t="s">
        <v>6</v>
      </c>
    </row>
    <row r="7" spans="1:8" s="2" customFormat="1" ht="39.75" thickTop="1" thickBot="1" x14ac:dyDescent="0.25">
      <c r="A7" s="43" t="s">
        <v>2</v>
      </c>
      <c r="B7" s="44" t="s">
        <v>3</v>
      </c>
      <c r="C7" s="45" t="s">
        <v>4</v>
      </c>
      <c r="D7" s="46" t="s">
        <v>344</v>
      </c>
      <c r="E7" s="46" t="s">
        <v>345</v>
      </c>
      <c r="F7" s="46" t="s">
        <v>346</v>
      </c>
      <c r="G7" s="47" t="s">
        <v>5</v>
      </c>
    </row>
    <row r="8" spans="1:8" s="5" customFormat="1" ht="12.75" thickTop="1" thickBot="1" x14ac:dyDescent="0.25">
      <c r="A8" s="48">
        <v>1</v>
      </c>
      <c r="B8" s="49">
        <v>2</v>
      </c>
      <c r="C8" s="49">
        <v>3</v>
      </c>
      <c r="D8" s="50">
        <v>4</v>
      </c>
      <c r="E8" s="50">
        <v>5</v>
      </c>
      <c r="F8" s="50">
        <v>6</v>
      </c>
      <c r="G8" s="51" t="s">
        <v>13</v>
      </c>
    </row>
    <row r="9" spans="1:8" ht="15.75" thickTop="1" thickBot="1" x14ac:dyDescent="0.25">
      <c r="A9" s="21">
        <v>6172</v>
      </c>
      <c r="B9" s="22">
        <v>51</v>
      </c>
      <c r="C9" s="8" t="s">
        <v>8</v>
      </c>
      <c r="D9" s="9">
        <v>20</v>
      </c>
      <c r="E9" s="9">
        <v>20</v>
      </c>
      <c r="F9" s="9">
        <f>SUM(F14)</f>
        <v>15</v>
      </c>
      <c r="G9" s="10">
        <f t="shared" ref="G9:G10" si="0">F9/D9*100</f>
        <v>75</v>
      </c>
    </row>
    <row r="10" spans="1:8" s="16" customFormat="1" ht="16.5" thickTop="1" thickBot="1" x14ac:dyDescent="0.3">
      <c r="A10" s="308" t="s">
        <v>9</v>
      </c>
      <c r="B10" s="309"/>
      <c r="C10" s="310"/>
      <c r="D10" s="52">
        <f>SUM(D9:D9)</f>
        <v>20</v>
      </c>
      <c r="E10" s="52">
        <f>SUM(E9:E9)</f>
        <v>20</v>
      </c>
      <c r="F10" s="52">
        <f>SUM(F9:F9)</f>
        <v>15</v>
      </c>
      <c r="G10" s="53">
        <f t="shared" si="0"/>
        <v>75</v>
      </c>
    </row>
    <row r="11" spans="1:8" ht="15" thickTop="1" x14ac:dyDescent="0.2">
      <c r="A11" s="202"/>
      <c r="B11" s="202"/>
      <c r="C11" s="202"/>
      <c r="D11" s="202"/>
      <c r="E11" s="202"/>
      <c r="F11" s="202"/>
      <c r="G11" s="202"/>
    </row>
    <row r="12" spans="1:8" x14ac:dyDescent="0.2">
      <c r="A12" s="202"/>
      <c r="B12" s="202"/>
      <c r="C12" s="202"/>
      <c r="D12" s="202"/>
      <c r="E12" s="202"/>
      <c r="F12" s="202"/>
      <c r="G12" s="202"/>
    </row>
    <row r="13" spans="1:8" ht="15" x14ac:dyDescent="0.25">
      <c r="A13" s="27" t="s">
        <v>14</v>
      </c>
    </row>
    <row r="14" spans="1:8" ht="17.25" customHeight="1" thickBot="1" x14ac:dyDescent="0.3">
      <c r="A14" s="39" t="s">
        <v>92</v>
      </c>
      <c r="B14" s="40"/>
      <c r="C14" s="41"/>
      <c r="D14" s="42"/>
      <c r="E14" s="42"/>
      <c r="F14" s="311">
        <f>SUM(F15)</f>
        <v>15</v>
      </c>
      <c r="G14" s="311"/>
      <c r="H14" s="54">
        <f>SUM(F15)</f>
        <v>15</v>
      </c>
    </row>
    <row r="15" spans="1:8" ht="15.75" thickTop="1" x14ac:dyDescent="0.25">
      <c r="A15" s="26" t="s">
        <v>112</v>
      </c>
      <c r="F15" s="305">
        <v>15</v>
      </c>
      <c r="G15" s="306"/>
    </row>
    <row r="16" spans="1:8" x14ac:dyDescent="0.2">
      <c r="A16" s="303" t="s">
        <v>150</v>
      </c>
      <c r="B16" s="304"/>
      <c r="C16" s="304"/>
      <c r="D16" s="304"/>
      <c r="E16" s="304"/>
      <c r="F16" s="304"/>
      <c r="G16" s="304"/>
    </row>
    <row r="17" spans="1:7" x14ac:dyDescent="0.2">
      <c r="A17" s="307"/>
      <c r="B17" s="307"/>
      <c r="C17" s="307"/>
      <c r="D17" s="307"/>
      <c r="E17" s="307"/>
      <c r="F17" s="307"/>
      <c r="G17" s="307"/>
    </row>
  </sheetData>
  <mergeCells count="5">
    <mergeCell ref="F1:G1"/>
    <mergeCell ref="A10:C10"/>
    <mergeCell ref="F14:G14"/>
    <mergeCell ref="F15:G15"/>
    <mergeCell ref="A16:G17"/>
  </mergeCells>
  <pageMargins left="0.70866141732283472" right="0.70866141732283472" top="0.78740157480314965" bottom="0.78740157480314965" header="0.31496062992125984" footer="0.31496062992125984"/>
  <pageSetup paperSize="9" scale="66" firstPageNumber="60" orientation="portrait" r:id="rId1"/>
  <headerFooter>
    <oddFooter>&amp;L&amp;"-,Kurzíva"Zastupitelstvo Olomouckého kraje 19-12-2013
6.- Rozpočet Olomouckého kraje  2014 - návrh rozpočtu
Příloha č. 3a): Výdaje odborů (kanceláří)&amp;R&amp;"-,Kurzíva"Strana &amp;P (celkem 124)</oddFooter>
  </headerFooter>
  <colBreaks count="1" manualBreakCount="1">
    <brk id="11" max="107"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17"/>
  <sheetViews>
    <sheetView view="pageBreakPreview" zoomScaleNormal="100" zoomScaleSheetLayoutView="100" workbookViewId="0">
      <selection activeCell="B3" sqref="B3"/>
    </sheetView>
  </sheetViews>
  <sheetFormatPr defaultRowHeight="14.25" x14ac:dyDescent="0.2"/>
  <cols>
    <col min="1" max="1" width="8.5703125" style="17" customWidth="1"/>
    <col min="2" max="2" width="9.7109375" style="17" customWidth="1"/>
    <col min="3" max="3" width="58.7109375" style="1" customWidth="1"/>
    <col min="4" max="6" width="14.140625" style="3" customWidth="1"/>
    <col min="7" max="7" width="9.140625" style="1" customWidth="1"/>
    <col min="8" max="8" width="13.5703125" style="1" customWidth="1"/>
    <col min="9" max="11" width="9.140625" style="1"/>
    <col min="12" max="12" width="13.28515625" style="1" customWidth="1"/>
    <col min="13" max="16384" width="9.140625" style="1"/>
  </cols>
  <sheetData>
    <row r="1" spans="1:8" ht="23.25" x14ac:dyDescent="0.35">
      <c r="A1" s="61" t="s">
        <v>142</v>
      </c>
      <c r="F1" s="316" t="s">
        <v>143</v>
      </c>
      <c r="G1" s="316"/>
    </row>
    <row r="3" spans="1:8" x14ac:dyDescent="0.2">
      <c r="A3" s="25" t="s">
        <v>1</v>
      </c>
      <c r="B3" s="25" t="s">
        <v>144</v>
      </c>
    </row>
    <row r="4" spans="1:8" x14ac:dyDescent="0.2">
      <c r="B4" s="25" t="s">
        <v>145</v>
      </c>
    </row>
    <row r="6" spans="1:8" s="2" customFormat="1" ht="13.5" thickBot="1" x14ac:dyDescent="0.25">
      <c r="A6" s="18"/>
      <c r="B6" s="18"/>
      <c r="D6" s="4"/>
      <c r="E6" s="4"/>
      <c r="F6" s="4"/>
      <c r="G6" s="2" t="s">
        <v>6</v>
      </c>
    </row>
    <row r="7" spans="1:8" s="2" customFormat="1" ht="39.75" thickTop="1" thickBot="1" x14ac:dyDescent="0.25">
      <c r="A7" s="43" t="s">
        <v>2</v>
      </c>
      <c r="B7" s="44" t="s">
        <v>3</v>
      </c>
      <c r="C7" s="45" t="s">
        <v>4</v>
      </c>
      <c r="D7" s="46" t="s">
        <v>344</v>
      </c>
      <c r="E7" s="46" t="s">
        <v>345</v>
      </c>
      <c r="F7" s="46" t="s">
        <v>346</v>
      </c>
      <c r="G7" s="47" t="s">
        <v>5</v>
      </c>
    </row>
    <row r="8" spans="1:8" s="5" customFormat="1" ht="12.75" thickTop="1" thickBot="1" x14ac:dyDescent="0.25">
      <c r="A8" s="48">
        <v>1</v>
      </c>
      <c r="B8" s="49">
        <v>2</v>
      </c>
      <c r="C8" s="49">
        <v>3</v>
      </c>
      <c r="D8" s="50">
        <v>4</v>
      </c>
      <c r="E8" s="50">
        <v>5</v>
      </c>
      <c r="F8" s="50">
        <v>6</v>
      </c>
      <c r="G8" s="51" t="s">
        <v>13</v>
      </c>
    </row>
    <row r="9" spans="1:8" ht="15.75" thickTop="1" thickBot="1" x14ac:dyDescent="0.25">
      <c r="A9" s="21">
        <v>6172</v>
      </c>
      <c r="B9" s="22">
        <v>51</v>
      </c>
      <c r="C9" s="8" t="s">
        <v>8</v>
      </c>
      <c r="D9" s="9">
        <v>20</v>
      </c>
      <c r="E9" s="9">
        <v>20</v>
      </c>
      <c r="F9" s="9">
        <v>20</v>
      </c>
      <c r="G9" s="10">
        <f t="shared" ref="G9:G10" si="0">F9/D9*100</f>
        <v>100</v>
      </c>
    </row>
    <row r="10" spans="1:8" s="16" customFormat="1" ht="16.5" thickTop="1" thickBot="1" x14ac:dyDescent="0.3">
      <c r="A10" s="308" t="s">
        <v>9</v>
      </c>
      <c r="B10" s="309"/>
      <c r="C10" s="310"/>
      <c r="D10" s="52">
        <f>SUM(D9:D9)</f>
        <v>20</v>
      </c>
      <c r="E10" s="52">
        <f>SUM(E9:E9)</f>
        <v>20</v>
      </c>
      <c r="F10" s="52">
        <f>SUM(F9:F9)</f>
        <v>20</v>
      </c>
      <c r="G10" s="53">
        <f t="shared" si="0"/>
        <v>100</v>
      </c>
    </row>
    <row r="11" spans="1:8" ht="15" thickTop="1" x14ac:dyDescent="0.2">
      <c r="A11" s="202"/>
      <c r="B11" s="202"/>
      <c r="C11" s="202"/>
      <c r="D11" s="202"/>
      <c r="E11" s="202"/>
      <c r="F11" s="202"/>
      <c r="G11" s="202"/>
    </row>
    <row r="12" spans="1:8" x14ac:dyDescent="0.2">
      <c r="A12" s="202"/>
      <c r="B12" s="202"/>
      <c r="C12" s="202"/>
      <c r="D12" s="202"/>
      <c r="E12" s="202"/>
      <c r="F12" s="202"/>
      <c r="G12" s="202"/>
    </row>
    <row r="13" spans="1:8" ht="15" x14ac:dyDescent="0.25">
      <c r="A13" s="27" t="s">
        <v>14</v>
      </c>
    </row>
    <row r="14" spans="1:8" ht="17.25" customHeight="1" thickBot="1" x14ac:dyDescent="0.3">
      <c r="A14" s="39" t="s">
        <v>92</v>
      </c>
      <c r="B14" s="40"/>
      <c r="C14" s="41"/>
      <c r="D14" s="42"/>
      <c r="E14" s="42"/>
      <c r="F14" s="311">
        <v>20</v>
      </c>
      <c r="G14" s="311"/>
      <c r="H14" s="54">
        <f>SUM(F15)</f>
        <v>20</v>
      </c>
    </row>
    <row r="15" spans="1:8" ht="15.75" thickTop="1" x14ac:dyDescent="0.25">
      <c r="A15" s="26" t="s">
        <v>20</v>
      </c>
      <c r="F15" s="305">
        <v>20</v>
      </c>
      <c r="G15" s="306"/>
    </row>
    <row r="16" spans="1:8" x14ac:dyDescent="0.2">
      <c r="A16" s="303" t="s">
        <v>146</v>
      </c>
      <c r="B16" s="304"/>
      <c r="C16" s="304"/>
      <c r="D16" s="304"/>
      <c r="E16" s="304"/>
      <c r="F16" s="304"/>
      <c r="G16" s="304"/>
    </row>
    <row r="17" spans="1:7" x14ac:dyDescent="0.2">
      <c r="A17" s="307"/>
      <c r="B17" s="307"/>
      <c r="C17" s="307"/>
      <c r="D17" s="307"/>
      <c r="E17" s="307"/>
      <c r="F17" s="307"/>
      <c r="G17" s="307"/>
    </row>
  </sheetData>
  <mergeCells count="5">
    <mergeCell ref="A16:G17"/>
    <mergeCell ref="F1:G1"/>
    <mergeCell ref="A10:C10"/>
    <mergeCell ref="F14:G14"/>
    <mergeCell ref="F15:G15"/>
  </mergeCells>
  <pageMargins left="0.70866141732283472" right="0.70866141732283472" top="0.78740157480314965" bottom="0.78740157480314965" header="0.31496062992125984" footer="0.31496062992125984"/>
  <pageSetup paperSize="9" scale="66" firstPageNumber="61" orientation="portrait" r:id="rId1"/>
  <headerFooter>
    <oddFooter>&amp;L&amp;"-,Kurzíva"Zastupitelstvo Olomouckého kraje 19-12-2013
6. - Rozpočet Olomouckého kraje  2014 - návrh rozpočtu
Příloha č. 3a): Výdaje odborů (kanceláří)&amp;R&amp;"-,Kurzíva"Strana &amp;P (celkem 124)</oddFooter>
  </headerFooter>
  <colBreaks count="1" manualBreakCount="1">
    <brk id="11" max="107"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42"/>
  <sheetViews>
    <sheetView view="pageBreakPreview" zoomScaleNormal="100" zoomScaleSheetLayoutView="100" workbookViewId="0">
      <selection activeCell="A18" sqref="A18:G21"/>
    </sheetView>
  </sheetViews>
  <sheetFormatPr defaultRowHeight="14.25" x14ac:dyDescent="0.2"/>
  <cols>
    <col min="1" max="1" width="8.5703125" style="17" customWidth="1"/>
    <col min="2" max="2" width="9.7109375" style="17" customWidth="1"/>
    <col min="3" max="3" width="58.7109375" style="1" customWidth="1"/>
    <col min="4" max="6" width="14.140625" style="3" customWidth="1"/>
    <col min="7" max="7" width="9.140625" style="1" customWidth="1"/>
    <col min="8" max="8" width="13.5703125" style="1" customWidth="1"/>
    <col min="9" max="11" width="9.140625" style="1"/>
    <col min="12" max="12" width="13.28515625" style="1" customWidth="1"/>
    <col min="13" max="16384" width="9.140625" style="1"/>
  </cols>
  <sheetData>
    <row r="1" spans="1:8" ht="23.25" x14ac:dyDescent="0.35">
      <c r="A1" s="61" t="s">
        <v>134</v>
      </c>
      <c r="F1" s="316" t="s">
        <v>135</v>
      </c>
      <c r="G1" s="316"/>
    </row>
    <row r="3" spans="1:8" x14ac:dyDescent="0.2">
      <c r="A3" s="25" t="s">
        <v>1</v>
      </c>
      <c r="B3" s="25" t="s">
        <v>136</v>
      </c>
    </row>
    <row r="4" spans="1:8" x14ac:dyDescent="0.2">
      <c r="B4" s="25" t="s">
        <v>120</v>
      </c>
    </row>
    <row r="6" spans="1:8" s="2" customFormat="1" ht="13.5" thickBot="1" x14ac:dyDescent="0.25">
      <c r="A6" s="18"/>
      <c r="B6" s="18"/>
      <c r="D6" s="4"/>
      <c r="E6" s="4"/>
      <c r="F6" s="4"/>
      <c r="G6" s="2" t="s">
        <v>6</v>
      </c>
    </row>
    <row r="7" spans="1:8" s="2" customFormat="1" ht="39.75" thickTop="1" thickBot="1" x14ac:dyDescent="0.25">
      <c r="A7" s="43" t="s">
        <v>2</v>
      </c>
      <c r="B7" s="44" t="s">
        <v>3</v>
      </c>
      <c r="C7" s="45" t="s">
        <v>4</v>
      </c>
      <c r="D7" s="46" t="s">
        <v>344</v>
      </c>
      <c r="E7" s="46" t="s">
        <v>345</v>
      </c>
      <c r="F7" s="46" t="s">
        <v>346</v>
      </c>
      <c r="G7" s="47" t="s">
        <v>5</v>
      </c>
    </row>
    <row r="8" spans="1:8" s="5" customFormat="1" ht="12.75" thickTop="1" thickBot="1" x14ac:dyDescent="0.25">
      <c r="A8" s="48">
        <v>1</v>
      </c>
      <c r="B8" s="49">
        <v>2</v>
      </c>
      <c r="C8" s="49">
        <v>3</v>
      </c>
      <c r="D8" s="50">
        <v>4</v>
      </c>
      <c r="E8" s="50">
        <v>5</v>
      </c>
      <c r="F8" s="50">
        <v>6</v>
      </c>
      <c r="G8" s="51" t="s">
        <v>13</v>
      </c>
    </row>
    <row r="9" spans="1:8" ht="15" thickTop="1" x14ac:dyDescent="0.2">
      <c r="A9" s="19">
        <v>3315</v>
      </c>
      <c r="B9" s="20">
        <v>59</v>
      </c>
      <c r="C9" s="83" t="s">
        <v>62</v>
      </c>
      <c r="D9" s="6">
        <v>650</v>
      </c>
      <c r="E9" s="6">
        <v>650</v>
      </c>
      <c r="F9" s="6">
        <v>650</v>
      </c>
      <c r="G9" s="7">
        <f>F9/D9*100</f>
        <v>100</v>
      </c>
    </row>
    <row r="10" spans="1:8" x14ac:dyDescent="0.2">
      <c r="A10" s="21">
        <v>6172</v>
      </c>
      <c r="B10" s="22">
        <v>51</v>
      </c>
      <c r="C10" s="8" t="s">
        <v>8</v>
      </c>
      <c r="D10" s="9">
        <v>950</v>
      </c>
      <c r="E10" s="9">
        <v>923</v>
      </c>
      <c r="F10" s="9">
        <v>950</v>
      </c>
      <c r="G10" s="10">
        <f t="shared" ref="G10:G11" si="0">F10/D10*100</f>
        <v>100</v>
      </c>
    </row>
    <row r="11" spans="1:8" ht="29.25" thickBot="1" x14ac:dyDescent="0.25">
      <c r="A11" s="21">
        <v>6172</v>
      </c>
      <c r="B11" s="22">
        <v>53</v>
      </c>
      <c r="C11" s="14" t="s">
        <v>11</v>
      </c>
      <c r="D11" s="9">
        <v>50</v>
      </c>
      <c r="E11" s="9">
        <v>50</v>
      </c>
      <c r="F11" s="9">
        <v>50</v>
      </c>
      <c r="G11" s="12">
        <f t="shared" si="0"/>
        <v>100</v>
      </c>
    </row>
    <row r="12" spans="1:8" s="16" customFormat="1" ht="16.5" thickTop="1" thickBot="1" x14ac:dyDescent="0.3">
      <c r="A12" s="308" t="s">
        <v>9</v>
      </c>
      <c r="B12" s="309"/>
      <c r="C12" s="310"/>
      <c r="D12" s="52">
        <f>SUM(D9:D11)</f>
        <v>1650</v>
      </c>
      <c r="E12" s="52">
        <f>SUM(E9:E11)</f>
        <v>1623</v>
      </c>
      <c r="F12" s="52">
        <f>SUM(F9:F11)</f>
        <v>1650</v>
      </c>
      <c r="G12" s="53">
        <f t="shared" ref="G12" si="1">F12/D12*100</f>
        <v>100</v>
      </c>
    </row>
    <row r="13" spans="1:8" ht="15" thickTop="1" x14ac:dyDescent="0.2">
      <c r="A13" s="202"/>
      <c r="B13" s="202"/>
      <c r="C13" s="202"/>
      <c r="D13" s="202"/>
      <c r="E13" s="202"/>
      <c r="F13" s="202"/>
      <c r="G13" s="202"/>
    </row>
    <row r="14" spans="1:8" x14ac:dyDescent="0.2">
      <c r="A14" s="202"/>
      <c r="B14" s="202"/>
      <c r="C14" s="202"/>
      <c r="D14" s="202"/>
      <c r="E14" s="202"/>
      <c r="F14" s="202"/>
      <c r="G14" s="202"/>
    </row>
    <row r="15" spans="1:8" ht="15" x14ac:dyDescent="0.25">
      <c r="A15" s="27" t="s">
        <v>14</v>
      </c>
    </row>
    <row r="16" spans="1:8" ht="17.25" customHeight="1" thickBot="1" x14ac:dyDescent="0.3">
      <c r="A16" s="39" t="s">
        <v>137</v>
      </c>
      <c r="B16" s="40"/>
      <c r="C16" s="41"/>
      <c r="D16" s="42"/>
      <c r="E16" s="42"/>
      <c r="F16" s="311">
        <v>650</v>
      </c>
      <c r="G16" s="311"/>
      <c r="H16" s="54">
        <f>SUM(F17)</f>
        <v>650</v>
      </c>
    </row>
    <row r="17" spans="1:8" ht="15.75" thickTop="1" x14ac:dyDescent="0.25">
      <c r="A17" s="26" t="s">
        <v>88</v>
      </c>
      <c r="F17" s="305">
        <v>650</v>
      </c>
      <c r="G17" s="306"/>
    </row>
    <row r="18" spans="1:8" x14ac:dyDescent="0.2">
      <c r="A18" s="303" t="s">
        <v>608</v>
      </c>
      <c r="B18" s="304"/>
      <c r="C18" s="304"/>
      <c r="D18" s="304"/>
      <c r="E18" s="304"/>
      <c r="F18" s="304"/>
      <c r="G18" s="304"/>
    </row>
    <row r="19" spans="1:8" x14ac:dyDescent="0.2">
      <c r="A19" s="304"/>
      <c r="B19" s="304"/>
      <c r="C19" s="304"/>
      <c r="D19" s="304"/>
      <c r="E19" s="304"/>
      <c r="F19" s="304"/>
      <c r="G19" s="304"/>
    </row>
    <row r="20" spans="1:8" x14ac:dyDescent="0.2">
      <c r="A20" s="304"/>
      <c r="B20" s="304"/>
      <c r="C20" s="304"/>
      <c r="D20" s="304"/>
      <c r="E20" s="304"/>
      <c r="F20" s="304"/>
      <c r="G20" s="304"/>
    </row>
    <row r="21" spans="1:8" x14ac:dyDescent="0.2">
      <c r="A21" s="304"/>
      <c r="B21" s="304"/>
      <c r="C21" s="304"/>
      <c r="D21" s="304"/>
      <c r="E21" s="304"/>
      <c r="F21" s="304"/>
      <c r="G21" s="304"/>
    </row>
    <row r="22" spans="1:8" ht="15" x14ac:dyDescent="0.25">
      <c r="A22" s="26"/>
      <c r="F22" s="67"/>
      <c r="G22" s="68"/>
    </row>
    <row r="23" spans="1:8" ht="15" x14ac:dyDescent="0.25">
      <c r="A23" s="26"/>
      <c r="F23" s="67"/>
      <c r="G23" s="68"/>
    </row>
    <row r="24" spans="1:8" ht="17.25" customHeight="1" thickBot="1" x14ac:dyDescent="0.3">
      <c r="A24" s="39" t="s">
        <v>92</v>
      </c>
      <c r="B24" s="40"/>
      <c r="C24" s="41"/>
      <c r="D24" s="42"/>
      <c r="E24" s="42"/>
      <c r="F24" s="311">
        <f>SUM(F25,F28,F32)</f>
        <v>950</v>
      </c>
      <c r="G24" s="311"/>
      <c r="H24" s="54">
        <f>SUM(F25,F28,F32)</f>
        <v>950</v>
      </c>
    </row>
    <row r="25" spans="1:8" ht="15.75" thickTop="1" x14ac:dyDescent="0.25">
      <c r="A25" s="26" t="s">
        <v>82</v>
      </c>
      <c r="F25" s="305">
        <v>400</v>
      </c>
      <c r="G25" s="306"/>
    </row>
    <row r="26" spans="1:8" ht="15" x14ac:dyDescent="0.25">
      <c r="A26" s="25" t="s">
        <v>138</v>
      </c>
      <c r="F26" s="67"/>
      <c r="G26" s="68"/>
    </row>
    <row r="27" spans="1:8" ht="15" x14ac:dyDescent="0.25">
      <c r="A27" s="25"/>
      <c r="F27" s="67"/>
      <c r="G27" s="68"/>
    </row>
    <row r="28" spans="1:8" ht="15" x14ac:dyDescent="0.25">
      <c r="A28" s="26" t="s">
        <v>20</v>
      </c>
      <c r="F28" s="305">
        <v>350</v>
      </c>
      <c r="G28" s="306"/>
    </row>
    <row r="29" spans="1:8" x14ac:dyDescent="0.2">
      <c r="A29" s="303" t="s">
        <v>139</v>
      </c>
      <c r="B29" s="304"/>
      <c r="C29" s="304"/>
      <c r="D29" s="304"/>
      <c r="E29" s="304"/>
      <c r="F29" s="304"/>
      <c r="G29" s="304"/>
    </row>
    <row r="30" spans="1:8" x14ac:dyDescent="0.2">
      <c r="A30" s="304"/>
      <c r="B30" s="304"/>
      <c r="C30" s="304"/>
      <c r="D30" s="304"/>
      <c r="E30" s="304"/>
      <c r="F30" s="304"/>
      <c r="G30" s="304"/>
    </row>
    <row r="31" spans="1:8" ht="15" x14ac:dyDescent="0.25">
      <c r="A31" s="26"/>
      <c r="F31" s="67"/>
      <c r="G31" s="68"/>
    </row>
    <row r="32" spans="1:8" ht="15" x14ac:dyDescent="0.25">
      <c r="A32" s="26" t="s">
        <v>22</v>
      </c>
      <c r="F32" s="305">
        <v>200</v>
      </c>
      <c r="G32" s="306"/>
    </row>
    <row r="33" spans="1:8" x14ac:dyDescent="0.2">
      <c r="A33" s="303" t="s">
        <v>140</v>
      </c>
      <c r="B33" s="304"/>
      <c r="C33" s="304"/>
      <c r="D33" s="304"/>
      <c r="E33" s="304"/>
      <c r="F33" s="304"/>
      <c r="G33" s="304"/>
    </row>
    <row r="34" spans="1:8" x14ac:dyDescent="0.2">
      <c r="A34" s="304"/>
      <c r="B34" s="304"/>
      <c r="C34" s="304"/>
      <c r="D34" s="304"/>
      <c r="E34" s="304"/>
      <c r="F34" s="304"/>
      <c r="G34" s="304"/>
    </row>
    <row r="35" spans="1:8" ht="15" x14ac:dyDescent="0.25">
      <c r="A35" s="70"/>
      <c r="B35" s="70"/>
      <c r="C35" s="70"/>
      <c r="D35" s="70"/>
      <c r="E35" s="70"/>
      <c r="F35" s="70"/>
      <c r="G35" s="70"/>
    </row>
    <row r="36" spans="1:8" ht="15" x14ac:dyDescent="0.25">
      <c r="A36" s="70"/>
      <c r="B36" s="70"/>
      <c r="C36" s="70"/>
      <c r="D36" s="70"/>
      <c r="E36" s="70"/>
      <c r="F36" s="70"/>
      <c r="G36" s="70"/>
    </row>
    <row r="37" spans="1:8" ht="31.5" customHeight="1" thickBot="1" x14ac:dyDescent="0.3">
      <c r="A37" s="319" t="s">
        <v>113</v>
      </c>
      <c r="B37" s="320"/>
      <c r="C37" s="320"/>
      <c r="D37" s="320"/>
      <c r="E37" s="320"/>
      <c r="F37" s="311">
        <v>50</v>
      </c>
      <c r="G37" s="311"/>
      <c r="H37" s="54">
        <f>SUM(F38)</f>
        <v>50</v>
      </c>
    </row>
    <row r="38" spans="1:8" ht="15" customHeight="1" thickTop="1" x14ac:dyDescent="0.25">
      <c r="A38" s="336" t="s">
        <v>56</v>
      </c>
      <c r="B38" s="336"/>
      <c r="C38" s="336"/>
      <c r="D38" s="70"/>
      <c r="E38" s="70"/>
      <c r="F38" s="305">
        <v>50</v>
      </c>
      <c r="G38" s="306"/>
    </row>
    <row r="39" spans="1:8" ht="15" customHeight="1" x14ac:dyDescent="0.25">
      <c r="A39" s="303" t="s">
        <v>141</v>
      </c>
      <c r="B39" s="303"/>
      <c r="C39" s="303"/>
      <c r="D39" s="70"/>
      <c r="E39" s="70"/>
      <c r="F39" s="70"/>
      <c r="G39" s="70"/>
    </row>
    <row r="40" spans="1:8" ht="15" x14ac:dyDescent="0.25">
      <c r="A40" s="70"/>
      <c r="B40" s="70"/>
      <c r="C40" s="70"/>
      <c r="D40" s="70"/>
      <c r="E40" s="70"/>
      <c r="F40" s="70"/>
      <c r="G40" s="70"/>
    </row>
    <row r="41" spans="1:8" ht="15" x14ac:dyDescent="0.25">
      <c r="A41" s="70"/>
      <c r="B41" s="70"/>
      <c r="C41" s="70"/>
      <c r="D41" s="70"/>
      <c r="E41" s="70"/>
      <c r="F41" s="70"/>
      <c r="G41" s="70"/>
    </row>
    <row r="42" spans="1:8" ht="15" x14ac:dyDescent="0.25">
      <c r="A42" s="26"/>
      <c r="F42" s="67"/>
      <c r="G42" s="68"/>
    </row>
  </sheetData>
  <mergeCells count="16">
    <mergeCell ref="F1:G1"/>
    <mergeCell ref="F16:G16"/>
    <mergeCell ref="F17:G17"/>
    <mergeCell ref="A39:C39"/>
    <mergeCell ref="A12:C12"/>
    <mergeCell ref="A37:E37"/>
    <mergeCell ref="F37:G37"/>
    <mergeCell ref="A29:G30"/>
    <mergeCell ref="F32:G32"/>
    <mergeCell ref="A33:G34"/>
    <mergeCell ref="A38:C38"/>
    <mergeCell ref="F38:G38"/>
    <mergeCell ref="A18:G21"/>
    <mergeCell ref="F24:G24"/>
    <mergeCell ref="F25:G25"/>
    <mergeCell ref="F28:G28"/>
  </mergeCells>
  <pageMargins left="0.70866141732283472" right="0.70866141732283472" top="0.78740157480314965" bottom="0.78740157480314965" header="0.31496062992125984" footer="0.31496062992125984"/>
  <pageSetup paperSize="9" scale="66" firstPageNumber="62" orientation="portrait" r:id="rId1"/>
  <headerFooter>
    <oddFooter>&amp;L&amp;"-,Kurzíva"Zastupitelstvo Olomouckého kraje 19-12-2013
6. - Rozpočet Olomouckého kraje  2014 - návrh rozpočtu
Příloha č. 3a): Výdaje odborů (kanceláří)&amp;R&amp;"-,Kurzíva"Strana &amp;P (celkem 124)</oddFooter>
  </headerFooter>
  <colBreaks count="1" manualBreakCount="1">
    <brk id="11" max="107"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95"/>
  <sheetViews>
    <sheetView view="pageBreakPreview" topLeftCell="A48" zoomScaleNormal="100" zoomScaleSheetLayoutView="100" workbookViewId="0">
      <selection activeCell="A60" sqref="A60:G67"/>
    </sheetView>
  </sheetViews>
  <sheetFormatPr defaultRowHeight="14.25" x14ac:dyDescent="0.2"/>
  <cols>
    <col min="1" max="1" width="8.5703125" style="17" customWidth="1"/>
    <col min="2" max="2" width="9.140625" style="17"/>
    <col min="3" max="3" width="57.85546875" style="1" customWidth="1"/>
    <col min="4" max="6" width="14.140625" style="3" customWidth="1"/>
    <col min="7" max="7" width="8.28515625" style="1" customWidth="1"/>
    <col min="8" max="8" width="13.28515625" style="1" bestFit="1" customWidth="1"/>
    <col min="9" max="11" width="9.140625" style="1"/>
    <col min="12" max="12" width="13.28515625" style="1" customWidth="1"/>
    <col min="13" max="16384" width="9.140625" style="1"/>
  </cols>
  <sheetData>
    <row r="1" spans="1:8" ht="23.25" x14ac:dyDescent="0.35">
      <c r="A1" s="61" t="s">
        <v>484</v>
      </c>
      <c r="F1" s="316" t="s">
        <v>485</v>
      </c>
      <c r="G1" s="316"/>
    </row>
    <row r="3" spans="1:8" x14ac:dyDescent="0.2">
      <c r="A3" s="25" t="s">
        <v>1</v>
      </c>
      <c r="B3" s="25" t="s">
        <v>486</v>
      </c>
    </row>
    <row r="4" spans="1:8" x14ac:dyDescent="0.2">
      <c r="B4" s="25" t="s">
        <v>120</v>
      </c>
    </row>
    <row r="6" spans="1:8" s="2" customFormat="1" ht="13.5" thickBot="1" x14ac:dyDescent="0.25">
      <c r="A6" s="18"/>
      <c r="B6" s="18"/>
      <c r="D6" s="4"/>
      <c r="E6" s="4"/>
      <c r="F6" s="4"/>
      <c r="G6" s="2" t="s">
        <v>6</v>
      </c>
    </row>
    <row r="7" spans="1:8" s="2" customFormat="1" ht="39" customHeight="1" thickTop="1" thickBot="1" x14ac:dyDescent="0.25">
      <c r="A7" s="43" t="s">
        <v>2</v>
      </c>
      <c r="B7" s="44" t="s">
        <v>3</v>
      </c>
      <c r="C7" s="45" t="s">
        <v>4</v>
      </c>
      <c r="D7" s="46" t="s">
        <v>344</v>
      </c>
      <c r="E7" s="46" t="s">
        <v>345</v>
      </c>
      <c r="F7" s="46" t="s">
        <v>346</v>
      </c>
      <c r="G7" s="47" t="s">
        <v>5</v>
      </c>
    </row>
    <row r="8" spans="1:8" s="5" customFormat="1" ht="12.75" thickTop="1" thickBot="1" x14ac:dyDescent="0.25">
      <c r="A8" s="48">
        <v>1</v>
      </c>
      <c r="B8" s="49">
        <v>2</v>
      </c>
      <c r="C8" s="49">
        <v>3</v>
      </c>
      <c r="D8" s="50">
        <v>4</v>
      </c>
      <c r="E8" s="50">
        <v>5</v>
      </c>
      <c r="F8" s="50">
        <v>6</v>
      </c>
      <c r="G8" s="51" t="s">
        <v>487</v>
      </c>
    </row>
    <row r="9" spans="1:8" ht="18.75" customHeight="1" thickTop="1" x14ac:dyDescent="0.2">
      <c r="A9" s="19">
        <v>3341</v>
      </c>
      <c r="B9" s="20">
        <v>51</v>
      </c>
      <c r="C9" s="8" t="s">
        <v>8</v>
      </c>
      <c r="D9" s="6">
        <v>0</v>
      </c>
      <c r="E9" s="6">
        <v>2844</v>
      </c>
      <c r="F9" s="6">
        <v>3000</v>
      </c>
      <c r="G9" s="7">
        <f>F9/E9*100</f>
        <v>105.48523206751055</v>
      </c>
    </row>
    <row r="10" spans="1:8" ht="18.75" customHeight="1" x14ac:dyDescent="0.2">
      <c r="A10" s="190">
        <v>3349</v>
      </c>
      <c r="B10" s="191">
        <v>51</v>
      </c>
      <c r="C10" s="192" t="s">
        <v>8</v>
      </c>
      <c r="D10" s="167">
        <v>0</v>
      </c>
      <c r="E10" s="167">
        <v>4679</v>
      </c>
      <c r="F10" s="167">
        <f>SUM(F25)</f>
        <v>3950</v>
      </c>
      <c r="G10" s="193">
        <f>F10/E10*100</f>
        <v>84.419747809360985</v>
      </c>
    </row>
    <row r="11" spans="1:8" s="79" customFormat="1" ht="18.75" customHeight="1" x14ac:dyDescent="0.2">
      <c r="A11" s="190">
        <v>6113</v>
      </c>
      <c r="B11" s="191">
        <v>50</v>
      </c>
      <c r="C11" s="194" t="s">
        <v>7</v>
      </c>
      <c r="D11" s="167">
        <v>0</v>
      </c>
      <c r="E11" s="167">
        <v>0</v>
      </c>
      <c r="F11" s="167">
        <v>4683</v>
      </c>
      <c r="G11" s="193"/>
    </row>
    <row r="12" spans="1:8" ht="18" customHeight="1" x14ac:dyDescent="0.2">
      <c r="A12" s="190">
        <v>6113</v>
      </c>
      <c r="B12" s="191">
        <v>51</v>
      </c>
      <c r="C12" s="192" t="s">
        <v>8</v>
      </c>
      <c r="D12" s="167"/>
      <c r="E12" s="167">
        <v>8334</v>
      </c>
      <c r="F12" s="167">
        <v>13030</v>
      </c>
      <c r="G12" s="193">
        <f t="shared" ref="G12:G15" si="0">F12/E12*100</f>
        <v>156.34749220062395</v>
      </c>
      <c r="H12" s="79"/>
    </row>
    <row r="13" spans="1:8" ht="18" customHeight="1" x14ac:dyDescent="0.2">
      <c r="A13" s="190">
        <v>6113</v>
      </c>
      <c r="B13" s="191">
        <v>52</v>
      </c>
      <c r="C13" s="194" t="s">
        <v>10</v>
      </c>
      <c r="D13" s="167">
        <v>0</v>
      </c>
      <c r="E13" s="167">
        <v>700</v>
      </c>
      <c r="F13" s="167">
        <v>700</v>
      </c>
      <c r="G13" s="193">
        <f t="shared" si="0"/>
        <v>100</v>
      </c>
      <c r="H13" s="79"/>
    </row>
    <row r="14" spans="1:8" ht="18" customHeight="1" x14ac:dyDescent="0.2">
      <c r="A14" s="190">
        <v>6172</v>
      </c>
      <c r="B14" s="191">
        <v>51</v>
      </c>
      <c r="C14" s="192" t="s">
        <v>8</v>
      </c>
      <c r="D14" s="167">
        <v>0</v>
      </c>
      <c r="E14" s="167">
        <v>3119</v>
      </c>
      <c r="F14" s="167">
        <v>1340</v>
      </c>
      <c r="G14" s="193">
        <f t="shared" si="0"/>
        <v>42.962487976915675</v>
      </c>
    </row>
    <row r="15" spans="1:8" ht="18" customHeight="1" thickBot="1" x14ac:dyDescent="0.25">
      <c r="A15" s="190">
        <v>6409</v>
      </c>
      <c r="B15" s="191">
        <v>51</v>
      </c>
      <c r="C15" s="192" t="s">
        <v>8</v>
      </c>
      <c r="D15" s="167">
        <v>0</v>
      </c>
      <c r="E15" s="167">
        <v>4084</v>
      </c>
      <c r="F15" s="167">
        <v>5400</v>
      </c>
      <c r="G15" s="193">
        <f t="shared" si="0"/>
        <v>132.22331047992165</v>
      </c>
    </row>
    <row r="16" spans="1:8" s="16" customFormat="1" ht="22.5" customHeight="1" thickTop="1" thickBot="1" x14ac:dyDescent="0.3">
      <c r="A16" s="308" t="s">
        <v>9</v>
      </c>
      <c r="B16" s="309"/>
      <c r="C16" s="310"/>
      <c r="D16" s="52">
        <f>SUM(D11:D15)</f>
        <v>0</v>
      </c>
      <c r="E16" s="52">
        <f>SUM(E9:E15)</f>
        <v>23760</v>
      </c>
      <c r="F16" s="52">
        <f>SUM(F9:F15)</f>
        <v>32103</v>
      </c>
      <c r="G16" s="53">
        <f>F16/E16*100</f>
        <v>135.11363636363635</v>
      </c>
    </row>
    <row r="17" spans="1:8" ht="15.75" customHeight="1" thickTop="1" x14ac:dyDescent="0.2">
      <c r="A17" s="376" t="s">
        <v>615</v>
      </c>
      <c r="B17" s="376"/>
      <c r="C17" s="376"/>
      <c r="D17" s="376"/>
      <c r="E17" s="376"/>
      <c r="F17" s="376"/>
      <c r="G17" s="376"/>
    </row>
    <row r="18" spans="1:8" x14ac:dyDescent="0.2">
      <c r="A18" s="377"/>
      <c r="B18" s="377"/>
      <c r="C18" s="377"/>
      <c r="D18" s="377"/>
      <c r="E18" s="377"/>
      <c r="F18" s="377"/>
      <c r="G18" s="377"/>
    </row>
    <row r="19" spans="1:8" x14ac:dyDescent="0.2">
      <c r="A19" s="331"/>
      <c r="B19" s="331"/>
      <c r="C19" s="331"/>
      <c r="D19" s="331"/>
      <c r="E19" s="331"/>
      <c r="F19" s="331"/>
      <c r="G19" s="331"/>
    </row>
    <row r="20" spans="1:8" ht="15" x14ac:dyDescent="0.25">
      <c r="A20" s="27" t="s">
        <v>14</v>
      </c>
    </row>
    <row r="21" spans="1:8" ht="15.75" thickBot="1" x14ac:dyDescent="0.3">
      <c r="A21" s="39" t="s">
        <v>488</v>
      </c>
      <c r="B21" s="40"/>
      <c r="C21" s="41"/>
      <c r="D21" s="42"/>
      <c r="E21" s="42"/>
      <c r="F21" s="311">
        <f>SUM(F22)</f>
        <v>3000</v>
      </c>
      <c r="G21" s="311"/>
      <c r="H21" s="54">
        <f>SUM(F22)</f>
        <v>3000</v>
      </c>
    </row>
    <row r="22" spans="1:8" ht="15.75" thickTop="1" x14ac:dyDescent="0.25">
      <c r="A22" s="26" t="s">
        <v>22</v>
      </c>
      <c r="F22" s="305">
        <v>3000</v>
      </c>
      <c r="G22" s="306"/>
    </row>
    <row r="23" spans="1:8" ht="15" x14ac:dyDescent="0.25">
      <c r="A23" s="318" t="s">
        <v>489</v>
      </c>
      <c r="B23" s="378"/>
      <c r="C23" s="378"/>
      <c r="D23" s="378"/>
      <c r="E23" s="378"/>
      <c r="F23" s="378"/>
      <c r="G23" s="378"/>
    </row>
    <row r="24" spans="1:8" ht="15" x14ac:dyDescent="0.25">
      <c r="A24" s="27"/>
    </row>
    <row r="25" spans="1:8" ht="15.75" thickBot="1" x14ac:dyDescent="0.3">
      <c r="A25" s="39" t="s">
        <v>490</v>
      </c>
      <c r="B25" s="40"/>
      <c r="C25" s="41"/>
      <c r="D25" s="42"/>
      <c r="E25" s="42"/>
      <c r="F25" s="311">
        <f>SUM(F26)</f>
        <v>3950</v>
      </c>
      <c r="G25" s="311"/>
      <c r="H25" s="54">
        <f>SUM(F26)</f>
        <v>3950</v>
      </c>
    </row>
    <row r="26" spans="1:8" ht="15.75" thickTop="1" x14ac:dyDescent="0.25">
      <c r="A26" s="26" t="s">
        <v>22</v>
      </c>
      <c r="F26" s="305">
        <v>3950</v>
      </c>
      <c r="G26" s="306"/>
    </row>
    <row r="27" spans="1:8" ht="15" customHeight="1" x14ac:dyDescent="0.2">
      <c r="A27" s="303" t="s">
        <v>610</v>
      </c>
      <c r="B27" s="303"/>
      <c r="C27" s="303"/>
      <c r="D27" s="303"/>
      <c r="E27" s="303"/>
      <c r="F27" s="303"/>
      <c r="G27" s="303"/>
    </row>
    <row r="28" spans="1:8" ht="15" customHeight="1" x14ac:dyDescent="0.2">
      <c r="A28" s="303"/>
      <c r="B28" s="303"/>
      <c r="C28" s="303"/>
      <c r="D28" s="303"/>
      <c r="E28" s="303"/>
      <c r="F28" s="303"/>
      <c r="G28" s="303"/>
    </row>
    <row r="29" spans="1:8" ht="15" customHeight="1" x14ac:dyDescent="0.2">
      <c r="A29" s="303"/>
      <c r="B29" s="303"/>
      <c r="C29" s="303"/>
      <c r="D29" s="303"/>
      <c r="E29" s="303"/>
      <c r="F29" s="303"/>
      <c r="G29" s="303"/>
    </row>
    <row r="30" spans="1:8" ht="15" customHeight="1" x14ac:dyDescent="0.2">
      <c r="A30" s="303"/>
      <c r="B30" s="303"/>
      <c r="C30" s="303"/>
      <c r="D30" s="303"/>
      <c r="E30" s="303"/>
      <c r="F30" s="303"/>
      <c r="G30" s="303"/>
    </row>
    <row r="31" spans="1:8" ht="15" x14ac:dyDescent="0.25">
      <c r="A31" s="27"/>
    </row>
    <row r="32" spans="1:8" ht="17.25" customHeight="1" thickBot="1" x14ac:dyDescent="0.3">
      <c r="A32" s="39" t="s">
        <v>15</v>
      </c>
      <c r="B32" s="40"/>
      <c r="C32" s="41"/>
      <c r="D32" s="42"/>
      <c r="E32" s="42"/>
      <c r="F32" s="311">
        <f>SUM(F33,F36)</f>
        <v>4683</v>
      </c>
      <c r="G32" s="311"/>
      <c r="H32" s="54" t="e">
        <f>SUM(#REF!,F33,#REF!,#REF!,#REF!,#REF!)</f>
        <v>#REF!</v>
      </c>
    </row>
    <row r="33" spans="1:8" s="16" customFormat="1" ht="15.75" thickTop="1" x14ac:dyDescent="0.25">
      <c r="A33" s="26" t="s">
        <v>36</v>
      </c>
      <c r="B33" s="30"/>
      <c r="D33" s="31"/>
      <c r="E33" s="31"/>
      <c r="F33" s="305">
        <v>4265</v>
      </c>
      <c r="G33" s="306"/>
    </row>
    <row r="34" spans="1:8" ht="15" x14ac:dyDescent="0.2">
      <c r="A34" s="314" t="s">
        <v>491</v>
      </c>
      <c r="B34" s="315"/>
      <c r="C34" s="315"/>
      <c r="D34" s="315"/>
      <c r="E34" s="315"/>
      <c r="F34" s="315"/>
      <c r="G34" s="315"/>
    </row>
    <row r="36" spans="1:8" ht="15" x14ac:dyDescent="0.25">
      <c r="A36" s="26" t="s">
        <v>102</v>
      </c>
      <c r="F36" s="305">
        <v>418</v>
      </c>
      <c r="G36" s="306"/>
    </row>
    <row r="37" spans="1:8" x14ac:dyDescent="0.2">
      <c r="A37" s="303" t="s">
        <v>492</v>
      </c>
      <c r="B37" s="304"/>
      <c r="C37" s="304"/>
      <c r="D37" s="304"/>
      <c r="E37" s="304"/>
      <c r="F37" s="304"/>
      <c r="G37" s="304"/>
    </row>
    <row r="38" spans="1:8" x14ac:dyDescent="0.2">
      <c r="A38" s="304"/>
      <c r="B38" s="304"/>
      <c r="C38" s="304"/>
      <c r="D38" s="304"/>
      <c r="E38" s="304"/>
      <c r="F38" s="304"/>
      <c r="G38" s="304"/>
    </row>
    <row r="40" spans="1:8" ht="17.25" customHeight="1" thickBot="1" x14ac:dyDescent="0.3">
      <c r="A40" s="39" t="s">
        <v>25</v>
      </c>
      <c r="B40" s="40"/>
      <c r="C40" s="41"/>
      <c r="D40" s="42"/>
      <c r="E40" s="42"/>
      <c r="F40" s="311">
        <f>SUM(F41,F44,F52,F55,F59,F69)</f>
        <v>13030</v>
      </c>
      <c r="G40" s="311"/>
      <c r="H40" s="54" t="e">
        <f>SUM(#REF!,F41,F44,#REF!,#REF!,#REF!,#REF!,#REF!,#REF!,#REF!,#REF!,F52,F55,#REF!,F59,#REF!,#REF!,#REF!,F69,#REF!,#REF!,#REF!)</f>
        <v>#REF!</v>
      </c>
    </row>
    <row r="41" spans="1:8" ht="15.75" thickTop="1" x14ac:dyDescent="0.25">
      <c r="A41" s="26" t="s">
        <v>18</v>
      </c>
      <c r="F41" s="305">
        <v>100</v>
      </c>
      <c r="G41" s="306"/>
    </row>
    <row r="42" spans="1:8" ht="15" x14ac:dyDescent="0.25">
      <c r="A42" s="303" t="s">
        <v>611</v>
      </c>
      <c r="B42" s="304"/>
      <c r="C42" s="304"/>
      <c r="D42" s="304"/>
      <c r="E42" s="304"/>
      <c r="F42" s="304"/>
      <c r="G42" s="304"/>
    </row>
    <row r="44" spans="1:8" ht="15" x14ac:dyDescent="0.25">
      <c r="A44" s="26" t="s">
        <v>19</v>
      </c>
      <c r="F44" s="305">
        <v>3175</v>
      </c>
      <c r="G44" s="306"/>
    </row>
    <row r="45" spans="1:8" ht="14.25" customHeight="1" x14ac:dyDescent="0.2">
      <c r="A45" s="303" t="s">
        <v>612</v>
      </c>
      <c r="B45" s="303"/>
      <c r="C45" s="303"/>
      <c r="D45" s="303"/>
      <c r="E45" s="303"/>
      <c r="F45" s="303"/>
      <c r="G45" s="303"/>
    </row>
    <row r="46" spans="1:8" ht="14.25" customHeight="1" x14ac:dyDescent="0.2">
      <c r="A46" s="303"/>
      <c r="B46" s="303"/>
      <c r="C46" s="303"/>
      <c r="D46" s="303"/>
      <c r="E46" s="303"/>
      <c r="F46" s="303"/>
      <c r="G46" s="303"/>
    </row>
    <row r="47" spans="1:8" ht="14.25" customHeight="1" x14ac:dyDescent="0.2">
      <c r="A47" s="303"/>
      <c r="B47" s="303"/>
      <c r="C47" s="303"/>
      <c r="D47" s="303"/>
      <c r="E47" s="303"/>
      <c r="F47" s="303"/>
      <c r="G47" s="303"/>
    </row>
    <row r="48" spans="1:8" ht="15" customHeight="1" x14ac:dyDescent="0.2">
      <c r="A48" s="303"/>
      <c r="B48" s="303"/>
      <c r="C48" s="303"/>
      <c r="D48" s="303"/>
      <c r="E48" s="303"/>
      <c r="F48" s="303"/>
      <c r="G48" s="303"/>
    </row>
    <row r="49" spans="1:7" ht="15" customHeight="1" x14ac:dyDescent="0.2">
      <c r="A49" s="303"/>
      <c r="B49" s="303"/>
      <c r="C49" s="303"/>
      <c r="D49" s="303"/>
      <c r="E49" s="303"/>
      <c r="F49" s="303"/>
      <c r="G49" s="303"/>
    </row>
    <row r="50" spans="1:7" ht="15" customHeight="1" x14ac:dyDescent="0.2">
      <c r="A50" s="303"/>
      <c r="B50" s="303"/>
      <c r="C50" s="303"/>
      <c r="D50" s="303"/>
      <c r="E50" s="303"/>
      <c r="F50" s="303"/>
      <c r="G50" s="303"/>
    </row>
    <row r="52" spans="1:7" ht="15" x14ac:dyDescent="0.25">
      <c r="A52" s="26" t="s">
        <v>48</v>
      </c>
      <c r="F52" s="305">
        <v>100</v>
      </c>
      <c r="G52" s="306"/>
    </row>
    <row r="53" spans="1:7" ht="15" x14ac:dyDescent="0.25">
      <c r="A53" s="303" t="s">
        <v>493</v>
      </c>
      <c r="B53" s="304"/>
      <c r="C53" s="304"/>
      <c r="D53" s="304"/>
      <c r="E53" s="304"/>
      <c r="F53" s="304"/>
      <c r="G53" s="304"/>
    </row>
    <row r="54" spans="1:7" x14ac:dyDescent="0.2">
      <c r="A54" s="25"/>
    </row>
    <row r="55" spans="1:7" ht="15" x14ac:dyDescent="0.25">
      <c r="A55" s="26" t="s">
        <v>20</v>
      </c>
      <c r="F55" s="305">
        <v>5500</v>
      </c>
      <c r="G55" s="306"/>
    </row>
    <row r="56" spans="1:7" ht="14.25" customHeight="1" x14ac:dyDescent="0.2">
      <c r="A56" s="303" t="s">
        <v>494</v>
      </c>
      <c r="B56" s="303"/>
      <c r="C56" s="303"/>
      <c r="D56" s="303"/>
      <c r="E56" s="303"/>
      <c r="F56" s="303"/>
      <c r="G56" s="303"/>
    </row>
    <row r="57" spans="1:7" ht="14.25" customHeight="1" x14ac:dyDescent="0.2">
      <c r="A57" s="303"/>
      <c r="B57" s="303"/>
      <c r="C57" s="303"/>
      <c r="D57" s="303"/>
      <c r="E57" s="303"/>
      <c r="F57" s="303"/>
      <c r="G57" s="303"/>
    </row>
    <row r="58" spans="1:7" x14ac:dyDescent="0.2">
      <c r="A58" s="25"/>
    </row>
    <row r="59" spans="1:7" ht="15" x14ac:dyDescent="0.25">
      <c r="A59" s="26" t="s">
        <v>22</v>
      </c>
      <c r="F59" s="305">
        <v>3500</v>
      </c>
      <c r="G59" s="306"/>
    </row>
    <row r="60" spans="1:7" x14ac:dyDescent="0.2">
      <c r="A60" s="303" t="s">
        <v>616</v>
      </c>
      <c r="B60" s="304"/>
      <c r="C60" s="304"/>
      <c r="D60" s="304"/>
      <c r="E60" s="304"/>
      <c r="F60" s="304"/>
      <c r="G60" s="304"/>
    </row>
    <row r="61" spans="1:7" x14ac:dyDescent="0.2">
      <c r="A61" s="304"/>
      <c r="B61" s="304"/>
      <c r="C61" s="304"/>
      <c r="D61" s="304"/>
      <c r="E61" s="304"/>
      <c r="F61" s="304"/>
      <c r="G61" s="304"/>
    </row>
    <row r="62" spans="1:7" x14ac:dyDescent="0.2">
      <c r="A62" s="304"/>
      <c r="B62" s="304"/>
      <c r="C62" s="304"/>
      <c r="D62" s="304"/>
      <c r="E62" s="304"/>
      <c r="F62" s="304"/>
      <c r="G62" s="304"/>
    </row>
    <row r="63" spans="1:7" x14ac:dyDescent="0.2">
      <c r="A63" s="304"/>
      <c r="B63" s="304"/>
      <c r="C63" s="304"/>
      <c r="D63" s="304"/>
      <c r="E63" s="304"/>
      <c r="F63" s="304"/>
      <c r="G63" s="304"/>
    </row>
    <row r="64" spans="1:7" x14ac:dyDescent="0.2">
      <c r="A64" s="304"/>
      <c r="B64" s="304"/>
      <c r="C64" s="304"/>
      <c r="D64" s="304"/>
      <c r="E64" s="304"/>
      <c r="F64" s="304"/>
      <c r="G64" s="304"/>
    </row>
    <row r="65" spans="1:8" x14ac:dyDescent="0.2">
      <c r="A65" s="304"/>
      <c r="B65" s="304"/>
      <c r="C65" s="304"/>
      <c r="D65" s="304"/>
      <c r="E65" s="304"/>
      <c r="F65" s="304"/>
      <c r="G65" s="304"/>
    </row>
    <row r="66" spans="1:8" x14ac:dyDescent="0.2">
      <c r="A66" s="304"/>
      <c r="B66" s="304"/>
      <c r="C66" s="304"/>
      <c r="D66" s="304"/>
      <c r="E66" s="304"/>
      <c r="F66" s="304"/>
      <c r="G66" s="304"/>
    </row>
    <row r="67" spans="1:8" x14ac:dyDescent="0.2">
      <c r="A67" s="304"/>
      <c r="B67" s="304"/>
      <c r="C67" s="304"/>
      <c r="D67" s="304"/>
      <c r="E67" s="304"/>
      <c r="F67" s="304"/>
      <c r="G67" s="304"/>
    </row>
    <row r="68" spans="1:8" ht="12" customHeight="1" x14ac:dyDescent="0.25">
      <c r="A68" s="183"/>
      <c r="B68" s="183"/>
      <c r="C68" s="183"/>
      <c r="D68" s="183"/>
      <c r="E68" s="183"/>
      <c r="F68" s="183"/>
      <c r="G68" s="183"/>
    </row>
    <row r="69" spans="1:8" ht="15" x14ac:dyDescent="0.25">
      <c r="A69" s="26" t="s">
        <v>50</v>
      </c>
      <c r="B69" s="182"/>
      <c r="C69" s="182"/>
      <c r="D69" s="182"/>
      <c r="E69" s="182"/>
      <c r="F69" s="305">
        <v>655</v>
      </c>
      <c r="G69" s="306"/>
    </row>
    <row r="70" spans="1:8" x14ac:dyDescent="0.2">
      <c r="A70" s="303" t="s">
        <v>495</v>
      </c>
      <c r="B70" s="304"/>
      <c r="C70" s="304"/>
      <c r="D70" s="304"/>
      <c r="E70" s="304"/>
      <c r="F70" s="304"/>
      <c r="G70" s="304"/>
    </row>
    <row r="71" spans="1:8" x14ac:dyDescent="0.2">
      <c r="A71" s="304"/>
      <c r="B71" s="304"/>
      <c r="C71" s="304"/>
      <c r="D71" s="304"/>
      <c r="E71" s="304"/>
      <c r="F71" s="304"/>
      <c r="G71" s="304"/>
    </row>
    <row r="72" spans="1:8" x14ac:dyDescent="0.2">
      <c r="A72" s="304"/>
      <c r="B72" s="304"/>
      <c r="C72" s="304"/>
      <c r="D72" s="304"/>
      <c r="E72" s="304"/>
      <c r="F72" s="304"/>
      <c r="G72" s="304"/>
    </row>
    <row r="73" spans="1:8" x14ac:dyDescent="0.2">
      <c r="A73" s="304"/>
      <c r="B73" s="304"/>
      <c r="C73" s="304"/>
      <c r="D73" s="304"/>
      <c r="E73" s="304"/>
      <c r="F73" s="304"/>
      <c r="G73" s="304"/>
    </row>
    <row r="74" spans="1:8" x14ac:dyDescent="0.2">
      <c r="A74" s="25"/>
      <c r="B74" s="182"/>
      <c r="C74" s="182"/>
      <c r="D74" s="182"/>
      <c r="E74" s="182"/>
      <c r="F74" s="182"/>
      <c r="G74" s="182"/>
    </row>
    <row r="75" spans="1:8" ht="17.25" customHeight="1" thickBot="1" x14ac:dyDescent="0.3">
      <c r="A75" s="39" t="s">
        <v>28</v>
      </c>
      <c r="B75" s="40"/>
      <c r="C75" s="41"/>
      <c r="D75" s="42"/>
      <c r="E75" s="42"/>
      <c r="F75" s="311">
        <v>700</v>
      </c>
      <c r="G75" s="311"/>
      <c r="H75" s="54">
        <f>SUM(F76)</f>
        <v>700</v>
      </c>
    </row>
    <row r="76" spans="1:8" ht="15.75" thickTop="1" x14ac:dyDescent="0.25">
      <c r="A76" s="59" t="s">
        <v>54</v>
      </c>
      <c r="B76" s="183"/>
      <c r="C76" s="183"/>
      <c r="D76" s="183"/>
      <c r="E76" s="183"/>
      <c r="F76" s="305">
        <v>700</v>
      </c>
      <c r="G76" s="306"/>
    </row>
    <row r="77" spans="1:8" ht="15" x14ac:dyDescent="0.25">
      <c r="A77" s="25" t="s">
        <v>496</v>
      </c>
      <c r="B77" s="183"/>
      <c r="C77" s="183"/>
      <c r="D77" s="183"/>
      <c r="E77" s="183"/>
      <c r="F77" s="183"/>
      <c r="G77" s="183"/>
    </row>
    <row r="78" spans="1:8" ht="15" x14ac:dyDescent="0.25">
      <c r="A78" s="25"/>
      <c r="B78" s="183"/>
      <c r="C78" s="183"/>
      <c r="D78" s="183"/>
      <c r="E78" s="183"/>
      <c r="F78" s="183"/>
      <c r="G78" s="183"/>
    </row>
    <row r="79" spans="1:8" ht="15" x14ac:dyDescent="0.25">
      <c r="A79" s="25"/>
      <c r="B79" s="183"/>
      <c r="C79" s="183"/>
      <c r="D79" s="183"/>
      <c r="E79" s="183"/>
      <c r="F79" s="183"/>
      <c r="G79" s="183"/>
    </row>
    <row r="80" spans="1:8" ht="17.25" customHeight="1" thickBot="1" x14ac:dyDescent="0.3">
      <c r="A80" s="39" t="s">
        <v>92</v>
      </c>
      <c r="B80" s="40"/>
      <c r="C80" s="41"/>
      <c r="D80" s="42"/>
      <c r="E80" s="42"/>
      <c r="F80" s="311">
        <f>SUM(F81,F87)</f>
        <v>1340</v>
      </c>
      <c r="G80" s="311"/>
      <c r="H80" s="54" t="e">
        <f>SUM(#REF!,#REF!,F81,#REF!,#REF!,#REF!,#REF!,#REF!,#REF!,#REF!,#REF!,F89,F92,#REF!,F96,#REF!,#REF!,#REF!,F106,#REF!,#REF!,#REF!)</f>
        <v>#REF!</v>
      </c>
    </row>
    <row r="81" spans="1:8" ht="15.75" thickTop="1" x14ac:dyDescent="0.25">
      <c r="A81" s="26" t="s">
        <v>19</v>
      </c>
      <c r="F81" s="305">
        <v>1240</v>
      </c>
      <c r="G81" s="306"/>
    </row>
    <row r="82" spans="1:8" x14ac:dyDescent="0.2">
      <c r="A82" s="303" t="s">
        <v>609</v>
      </c>
      <c r="B82" s="318"/>
      <c r="C82" s="318"/>
      <c r="D82" s="318"/>
      <c r="E82" s="318"/>
      <c r="F82" s="318"/>
      <c r="G82" s="318"/>
    </row>
    <row r="83" spans="1:8" x14ac:dyDescent="0.2">
      <c r="A83" s="318"/>
      <c r="B83" s="318"/>
      <c r="C83" s="318"/>
      <c r="D83" s="318"/>
      <c r="E83" s="318"/>
      <c r="F83" s="318"/>
      <c r="G83" s="318"/>
    </row>
    <row r="84" spans="1:8" x14ac:dyDescent="0.2">
      <c r="A84" s="318"/>
      <c r="B84" s="318"/>
      <c r="C84" s="318"/>
      <c r="D84" s="318"/>
      <c r="E84" s="318"/>
      <c r="F84" s="318"/>
      <c r="G84" s="318"/>
    </row>
    <row r="85" spans="1:8" x14ac:dyDescent="0.2">
      <c r="A85" s="318"/>
      <c r="B85" s="318"/>
      <c r="C85" s="318"/>
      <c r="D85" s="318"/>
      <c r="E85" s="318"/>
      <c r="F85" s="318"/>
      <c r="G85" s="318"/>
    </row>
    <row r="87" spans="1:8" ht="15" x14ac:dyDescent="0.25">
      <c r="A87" s="26" t="s">
        <v>50</v>
      </c>
      <c r="B87" s="182"/>
      <c r="C87" s="182"/>
      <c r="D87" s="182"/>
      <c r="E87" s="182"/>
      <c r="F87" s="305">
        <v>100</v>
      </c>
      <c r="G87" s="306"/>
    </row>
    <row r="88" spans="1:8" x14ac:dyDescent="0.2">
      <c r="A88" s="318" t="s">
        <v>497</v>
      </c>
      <c r="B88" s="318"/>
      <c r="C88" s="318"/>
      <c r="D88" s="318"/>
      <c r="E88" s="318"/>
      <c r="F88" s="318"/>
      <c r="G88" s="318"/>
    </row>
    <row r="89" spans="1:8" x14ac:dyDescent="0.2">
      <c r="A89" s="318"/>
      <c r="B89" s="318"/>
      <c r="C89" s="318"/>
      <c r="D89" s="318"/>
      <c r="E89" s="318"/>
      <c r="F89" s="318"/>
      <c r="G89" s="318"/>
    </row>
    <row r="92" spans="1:8" ht="17.25" customHeight="1" thickBot="1" x14ac:dyDescent="0.3">
      <c r="A92" s="39" t="s">
        <v>498</v>
      </c>
      <c r="B92" s="40"/>
      <c r="C92" s="41"/>
      <c r="D92" s="42"/>
      <c r="E92" s="42"/>
      <c r="F92" s="311">
        <f>SUM(F93,F99)</f>
        <v>5400</v>
      </c>
      <c r="G92" s="311"/>
      <c r="H92" s="54" t="e">
        <f>SUM(#REF!,#REF!,F93,#REF!,#REF!,#REF!,#REF!,#REF!,#REF!,#REF!,#REF!,F101,F104,#REF!,F108,#REF!,#REF!,#REF!,F118,#REF!,#REF!,#REF!)</f>
        <v>#REF!</v>
      </c>
    </row>
    <row r="93" spans="1:8" ht="15.75" thickTop="1" x14ac:dyDescent="0.25">
      <c r="A93" s="26" t="s">
        <v>19</v>
      </c>
      <c r="F93" s="305">
        <v>5400</v>
      </c>
      <c r="G93" s="306"/>
    </row>
    <row r="94" spans="1:8" x14ac:dyDescent="0.2">
      <c r="A94" s="318" t="s">
        <v>499</v>
      </c>
      <c r="B94" s="318"/>
      <c r="C94" s="318"/>
      <c r="D94" s="318"/>
      <c r="E94" s="318"/>
      <c r="F94" s="318"/>
      <c r="G94" s="318"/>
    </row>
    <row r="95" spans="1:8" x14ac:dyDescent="0.2">
      <c r="A95" s="318"/>
      <c r="B95" s="318"/>
      <c r="C95" s="318"/>
      <c r="D95" s="318"/>
      <c r="E95" s="318"/>
      <c r="F95" s="318"/>
      <c r="G95" s="318"/>
    </row>
  </sheetData>
  <mergeCells count="38">
    <mergeCell ref="F87:G87"/>
    <mergeCell ref="A88:G89"/>
    <mergeCell ref="F93:G93"/>
    <mergeCell ref="A94:G95"/>
    <mergeCell ref="F21:G21"/>
    <mergeCell ref="F22:G22"/>
    <mergeCell ref="A23:G23"/>
    <mergeCell ref="F25:G25"/>
    <mergeCell ref="F26:G26"/>
    <mergeCell ref="A27:G30"/>
    <mergeCell ref="F36:G36"/>
    <mergeCell ref="F92:G92"/>
    <mergeCell ref="F81:G81"/>
    <mergeCell ref="A82:G85"/>
    <mergeCell ref="F75:G75"/>
    <mergeCell ref="F76:G76"/>
    <mergeCell ref="A70:G73"/>
    <mergeCell ref="F69:G69"/>
    <mergeCell ref="F80:G80"/>
    <mergeCell ref="F59:G59"/>
    <mergeCell ref="A60:G67"/>
    <mergeCell ref="F52:G52"/>
    <mergeCell ref="A53:G53"/>
    <mergeCell ref="F55:G55"/>
    <mergeCell ref="A56:G57"/>
    <mergeCell ref="F41:G41"/>
    <mergeCell ref="A42:G42"/>
    <mergeCell ref="F44:G44"/>
    <mergeCell ref="A45:G50"/>
    <mergeCell ref="A37:G38"/>
    <mergeCell ref="F40:G40"/>
    <mergeCell ref="A34:G34"/>
    <mergeCell ref="F1:G1"/>
    <mergeCell ref="A16:C16"/>
    <mergeCell ref="F32:G32"/>
    <mergeCell ref="F33:G33"/>
    <mergeCell ref="A19:G19"/>
    <mergeCell ref="A17:G18"/>
  </mergeCells>
  <pageMargins left="0.70866141732283472" right="0.70866141732283472" top="0.78740157480314965" bottom="0.78740157480314965" header="0.31496062992125984" footer="0.31496062992125984"/>
  <pageSetup paperSize="9" scale="66" firstPageNumber="25" orientation="portrait" r:id="rId1"/>
  <headerFooter>
    <oddFooter>&amp;L&amp;"-,Kurzíva"Zastupitelstvo Olomouckého kraje 19-12-2013
6. - Rozpočet Olomouckého kraje  2014 - návrh rozpočtu
Příloha č. 3a): Výdaje odborů (kanceláří)&amp;R&amp;"-,Kurzíva"Strana &amp;P (celkem 124)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161"/>
  <sheetViews>
    <sheetView view="pageBreakPreview" zoomScaleNormal="100" zoomScaleSheetLayoutView="100" workbookViewId="0">
      <selection activeCell="C21" sqref="C21"/>
    </sheetView>
  </sheetViews>
  <sheetFormatPr defaultRowHeight="14.25" x14ac:dyDescent="0.2"/>
  <cols>
    <col min="1" max="1" width="8.5703125" style="17" customWidth="1"/>
    <col min="2" max="2" width="9.140625" style="17"/>
    <col min="3" max="3" width="57.85546875" style="1" customWidth="1"/>
    <col min="4" max="6" width="14.140625" style="3" customWidth="1"/>
    <col min="7" max="7" width="8.28515625" style="1" customWidth="1"/>
    <col min="8" max="8" width="13.28515625" style="1" bestFit="1" customWidth="1"/>
    <col min="9" max="11" width="9.140625" style="1"/>
    <col min="12" max="12" width="13.28515625" style="1" customWidth="1"/>
    <col min="13" max="16384" width="9.140625" style="1"/>
  </cols>
  <sheetData>
    <row r="1" spans="1:7" ht="23.25" x14ac:dyDescent="0.35">
      <c r="A1" s="61" t="s">
        <v>0</v>
      </c>
      <c r="F1" s="316" t="s">
        <v>35</v>
      </c>
      <c r="G1" s="316"/>
    </row>
    <row r="3" spans="1:7" x14ac:dyDescent="0.2">
      <c r="A3" s="25" t="s">
        <v>1</v>
      </c>
      <c r="B3" s="25" t="s">
        <v>33</v>
      </c>
    </row>
    <row r="4" spans="1:7" x14ac:dyDescent="0.2">
      <c r="B4" s="25" t="s">
        <v>34</v>
      </c>
    </row>
    <row r="6" spans="1:7" s="2" customFormat="1" ht="15" thickBot="1" x14ac:dyDescent="0.25">
      <c r="A6" s="18"/>
      <c r="B6" s="18"/>
      <c r="D6" s="4"/>
      <c r="E6" s="4"/>
      <c r="F6" s="4"/>
      <c r="G6" s="1" t="s">
        <v>6</v>
      </c>
    </row>
    <row r="7" spans="1:7" s="2" customFormat="1" ht="39" customHeight="1" thickTop="1" thickBot="1" x14ac:dyDescent="0.25">
      <c r="A7" s="43" t="s">
        <v>2</v>
      </c>
      <c r="B7" s="44" t="s">
        <v>3</v>
      </c>
      <c r="C7" s="45" t="s">
        <v>4</v>
      </c>
      <c r="D7" s="46" t="s">
        <v>344</v>
      </c>
      <c r="E7" s="46" t="s">
        <v>345</v>
      </c>
      <c r="F7" s="46" t="s">
        <v>346</v>
      </c>
      <c r="G7" s="47" t="s">
        <v>5</v>
      </c>
    </row>
    <row r="8" spans="1:7" s="5" customFormat="1" ht="12.75" thickTop="1" thickBot="1" x14ac:dyDescent="0.25">
      <c r="A8" s="48">
        <v>1</v>
      </c>
      <c r="B8" s="49">
        <v>2</v>
      </c>
      <c r="C8" s="49">
        <v>3</v>
      </c>
      <c r="D8" s="50">
        <v>4</v>
      </c>
      <c r="E8" s="50">
        <v>5</v>
      </c>
      <c r="F8" s="50">
        <v>6</v>
      </c>
      <c r="G8" s="51" t="s">
        <v>13</v>
      </c>
    </row>
    <row r="9" spans="1:7" ht="18.75" customHeight="1" thickTop="1" x14ac:dyDescent="0.2">
      <c r="A9" s="19">
        <v>6113</v>
      </c>
      <c r="B9" s="20">
        <v>50</v>
      </c>
      <c r="C9" s="13" t="s">
        <v>7</v>
      </c>
      <c r="D9" s="6">
        <v>18690</v>
      </c>
      <c r="E9" s="6">
        <v>14425</v>
      </c>
      <c r="F9" s="6">
        <f>SUM(F18)</f>
        <v>13772</v>
      </c>
      <c r="G9" s="7">
        <f>F9/D9*100</f>
        <v>73.686463349384695</v>
      </c>
    </row>
    <row r="10" spans="1:7" ht="18" customHeight="1" x14ac:dyDescent="0.2">
      <c r="A10" s="21">
        <v>6113</v>
      </c>
      <c r="B10" s="22">
        <v>51</v>
      </c>
      <c r="C10" s="8" t="s">
        <v>8</v>
      </c>
      <c r="D10" s="9">
        <v>16540</v>
      </c>
      <c r="E10" s="9">
        <v>9537</v>
      </c>
      <c r="F10" s="9">
        <f>SUM(F37)</f>
        <v>7777</v>
      </c>
      <c r="G10" s="10">
        <f t="shared" ref="G10:G15" si="0">F10/D10*100</f>
        <v>47.019347037484884</v>
      </c>
    </row>
    <row r="11" spans="1:7" ht="18" customHeight="1" x14ac:dyDescent="0.2">
      <c r="A11" s="21">
        <v>6113</v>
      </c>
      <c r="B11" s="22">
        <v>52</v>
      </c>
      <c r="C11" s="14" t="s">
        <v>10</v>
      </c>
      <c r="D11" s="9">
        <v>700</v>
      </c>
      <c r="E11" s="9">
        <v>0</v>
      </c>
      <c r="F11" s="9">
        <v>0</v>
      </c>
      <c r="G11" s="10">
        <f t="shared" si="0"/>
        <v>0</v>
      </c>
    </row>
    <row r="12" spans="1:7" ht="27.75" customHeight="1" x14ac:dyDescent="0.2">
      <c r="A12" s="21">
        <v>6113</v>
      </c>
      <c r="B12" s="22">
        <v>53</v>
      </c>
      <c r="C12" s="14" t="s">
        <v>11</v>
      </c>
      <c r="D12" s="9">
        <v>10</v>
      </c>
      <c r="E12" s="9">
        <v>10</v>
      </c>
      <c r="F12" s="9">
        <f>SUM(F139)</f>
        <v>10</v>
      </c>
      <c r="G12" s="10">
        <f t="shared" si="0"/>
        <v>100</v>
      </c>
    </row>
    <row r="13" spans="1:7" ht="18" customHeight="1" x14ac:dyDescent="0.2">
      <c r="A13" s="21">
        <v>6113</v>
      </c>
      <c r="B13" s="22">
        <v>54</v>
      </c>
      <c r="C13" s="8" t="s">
        <v>12</v>
      </c>
      <c r="D13" s="9">
        <v>65</v>
      </c>
      <c r="E13" s="9">
        <v>65</v>
      </c>
      <c r="F13" s="9">
        <f>SUM(F149)</f>
        <v>65</v>
      </c>
      <c r="G13" s="10">
        <f t="shared" si="0"/>
        <v>100</v>
      </c>
    </row>
    <row r="14" spans="1:7" ht="27.75" customHeight="1" thickBot="1" x14ac:dyDescent="0.25">
      <c r="A14" s="23">
        <v>6330</v>
      </c>
      <c r="B14" s="24">
        <v>53</v>
      </c>
      <c r="C14" s="15" t="s">
        <v>11</v>
      </c>
      <c r="D14" s="11">
        <v>194</v>
      </c>
      <c r="E14" s="11">
        <v>194</v>
      </c>
      <c r="F14" s="195">
        <v>228</v>
      </c>
      <c r="G14" s="12">
        <f t="shared" si="0"/>
        <v>117.5257731958763</v>
      </c>
    </row>
    <row r="15" spans="1:7" s="16" customFormat="1" ht="22.5" customHeight="1" thickTop="1" thickBot="1" x14ac:dyDescent="0.3">
      <c r="A15" s="308" t="s">
        <v>9</v>
      </c>
      <c r="B15" s="309"/>
      <c r="C15" s="310"/>
      <c r="D15" s="52">
        <f>SUM(D9:D14)</f>
        <v>36199</v>
      </c>
      <c r="E15" s="52">
        <f>SUM(E9:E14)</f>
        <v>24231</v>
      </c>
      <c r="F15" s="52">
        <f>SUM(F9,F10,F12,F13,F14)</f>
        <v>21852</v>
      </c>
      <c r="G15" s="53">
        <f t="shared" si="0"/>
        <v>60.366308461559711</v>
      </c>
    </row>
    <row r="16" spans="1:7" ht="15" thickTop="1" x14ac:dyDescent="0.2">
      <c r="A16" s="202"/>
      <c r="B16" s="202"/>
      <c r="C16" s="202"/>
      <c r="D16" s="202"/>
      <c r="E16" s="202"/>
      <c r="F16" s="202"/>
      <c r="G16" s="202"/>
    </row>
    <row r="17" spans="1:8" ht="15" x14ac:dyDescent="0.25">
      <c r="A17" s="27" t="s">
        <v>14</v>
      </c>
    </row>
    <row r="18" spans="1:8" ht="17.25" customHeight="1" thickBot="1" x14ac:dyDescent="0.3">
      <c r="A18" s="39" t="s">
        <v>15</v>
      </c>
      <c r="B18" s="40"/>
      <c r="C18" s="41"/>
      <c r="D18" s="42"/>
      <c r="E18" s="42"/>
      <c r="F18" s="311">
        <f>SUM(F19,F22,F26,F29,F33)</f>
        <v>13772</v>
      </c>
      <c r="G18" s="311"/>
      <c r="H18" s="54"/>
    </row>
    <row r="19" spans="1:8" s="16" customFormat="1" ht="15.75" thickTop="1" x14ac:dyDescent="0.25">
      <c r="A19" s="26" t="s">
        <v>16</v>
      </c>
      <c r="B19" s="30"/>
      <c r="D19" s="31"/>
      <c r="E19" s="31"/>
      <c r="F19" s="312">
        <v>100</v>
      </c>
      <c r="G19" s="313"/>
    </row>
    <row r="20" spans="1:8" ht="15" x14ac:dyDescent="0.25">
      <c r="A20" s="303" t="s">
        <v>196</v>
      </c>
      <c r="B20" s="304"/>
      <c r="C20" s="304"/>
      <c r="D20" s="304"/>
      <c r="E20" s="304"/>
      <c r="F20" s="304"/>
      <c r="G20" s="304"/>
    </row>
    <row r="21" spans="1:8" x14ac:dyDescent="0.2">
      <c r="A21" s="25"/>
      <c r="F21" s="35"/>
      <c r="G21" s="36"/>
    </row>
    <row r="22" spans="1:8" ht="15" x14ac:dyDescent="0.25">
      <c r="A22" s="26" t="s">
        <v>37</v>
      </c>
      <c r="F22" s="305">
        <v>10900</v>
      </c>
      <c r="G22" s="306"/>
    </row>
    <row r="23" spans="1:8" x14ac:dyDescent="0.2">
      <c r="A23" s="314" t="s">
        <v>464</v>
      </c>
      <c r="B23" s="315"/>
      <c r="C23" s="315"/>
      <c r="D23" s="315"/>
      <c r="E23" s="315"/>
      <c r="F23" s="315"/>
      <c r="G23" s="315"/>
    </row>
    <row r="24" spans="1:8" x14ac:dyDescent="0.2">
      <c r="A24" s="307"/>
      <c r="B24" s="307"/>
      <c r="C24" s="307"/>
      <c r="D24" s="307"/>
      <c r="E24" s="307"/>
      <c r="F24" s="307"/>
      <c r="G24" s="307"/>
    </row>
    <row r="26" spans="1:8" ht="15" x14ac:dyDescent="0.25">
      <c r="A26" s="26" t="s">
        <v>38</v>
      </c>
      <c r="F26" s="305">
        <v>1722</v>
      </c>
      <c r="G26" s="306"/>
    </row>
    <row r="27" spans="1:8" ht="15" x14ac:dyDescent="0.25">
      <c r="A27" s="303" t="s">
        <v>465</v>
      </c>
      <c r="B27" s="304"/>
      <c r="C27" s="304"/>
      <c r="D27" s="304"/>
      <c r="E27" s="304"/>
      <c r="F27" s="304"/>
      <c r="G27" s="304"/>
    </row>
    <row r="28" spans="1:8" x14ac:dyDescent="0.2">
      <c r="F28" s="1"/>
    </row>
    <row r="29" spans="1:8" ht="15" x14ac:dyDescent="0.25">
      <c r="A29" s="26" t="s">
        <v>102</v>
      </c>
      <c r="F29" s="305">
        <v>1000</v>
      </c>
      <c r="G29" s="306"/>
    </row>
    <row r="30" spans="1:8" x14ac:dyDescent="0.2">
      <c r="A30" s="303" t="s">
        <v>466</v>
      </c>
      <c r="B30" s="304"/>
      <c r="C30" s="304"/>
      <c r="D30" s="304"/>
      <c r="E30" s="304"/>
      <c r="F30" s="304"/>
      <c r="G30" s="304"/>
    </row>
    <row r="31" spans="1:8" x14ac:dyDescent="0.2">
      <c r="A31" s="304"/>
      <c r="B31" s="304"/>
      <c r="C31" s="304"/>
      <c r="D31" s="304"/>
      <c r="E31" s="304"/>
      <c r="F31" s="304"/>
      <c r="G31" s="304"/>
    </row>
    <row r="33" spans="1:8" ht="15" x14ac:dyDescent="0.25">
      <c r="A33" s="26" t="s">
        <v>39</v>
      </c>
      <c r="B33" s="30"/>
      <c r="C33" s="16"/>
      <c r="F33" s="305">
        <v>50</v>
      </c>
      <c r="G33" s="306"/>
    </row>
    <row r="34" spans="1:8" ht="15" x14ac:dyDescent="0.25">
      <c r="A34" s="303" t="s">
        <v>467</v>
      </c>
      <c r="B34" s="304"/>
      <c r="C34" s="304"/>
      <c r="D34" s="304"/>
      <c r="E34" s="304"/>
      <c r="F34" s="304"/>
      <c r="G34" s="304"/>
    </row>
    <row r="37" spans="1:8" ht="17.25" customHeight="1" thickBot="1" x14ac:dyDescent="0.3">
      <c r="A37" s="39" t="s">
        <v>25</v>
      </c>
      <c r="B37" s="40"/>
      <c r="C37" s="41"/>
      <c r="D37" s="42"/>
      <c r="E37" s="42"/>
      <c r="F37" s="311">
        <f>SUM(F38,F41,F45,F52,F55,F59,F63,F67,F70,F74,F78,F82,F85,F89,F92,F106,F109,F113,F119,F123,F128,F131,F134)</f>
        <v>7777</v>
      </c>
      <c r="G37" s="311"/>
      <c r="H37" s="54">
        <f>SUM(F38,F41,F45,F52,F55,F59,F63,F67,F70,F74,F78,F82,F85,F89,F92,F106,F109,F113,F119,F123,F128,F134)</f>
        <v>7227</v>
      </c>
    </row>
    <row r="38" spans="1:8" s="16" customFormat="1" ht="15.75" thickTop="1" x14ac:dyDescent="0.25">
      <c r="A38" s="26" t="s">
        <v>17</v>
      </c>
      <c r="B38" s="30"/>
      <c r="D38" s="31"/>
      <c r="E38" s="31"/>
      <c r="F38" s="312">
        <v>100</v>
      </c>
      <c r="G38" s="313"/>
    </row>
    <row r="39" spans="1:8" ht="15" x14ac:dyDescent="0.25">
      <c r="A39" s="303" t="s">
        <v>468</v>
      </c>
      <c r="B39" s="304"/>
      <c r="C39" s="304"/>
      <c r="D39" s="304"/>
      <c r="E39" s="304"/>
      <c r="F39" s="304"/>
      <c r="G39" s="304"/>
    </row>
    <row r="41" spans="1:8" ht="15" x14ac:dyDescent="0.25">
      <c r="A41" s="26" t="s">
        <v>18</v>
      </c>
      <c r="F41" s="305">
        <v>100</v>
      </c>
      <c r="G41" s="306"/>
    </row>
    <row r="42" spans="1:8" x14ac:dyDescent="0.2">
      <c r="A42" s="303" t="s">
        <v>469</v>
      </c>
      <c r="B42" s="304"/>
      <c r="C42" s="304"/>
      <c r="D42" s="304"/>
      <c r="E42" s="304"/>
      <c r="F42" s="304"/>
      <c r="G42" s="304"/>
    </row>
    <row r="43" spans="1:8" x14ac:dyDescent="0.2">
      <c r="A43" s="304"/>
      <c r="B43" s="304"/>
      <c r="C43" s="304"/>
      <c r="D43" s="304"/>
      <c r="E43" s="304"/>
      <c r="F43" s="304"/>
      <c r="G43" s="304"/>
    </row>
    <row r="45" spans="1:8" ht="15" x14ac:dyDescent="0.25">
      <c r="A45" s="26" t="s">
        <v>19</v>
      </c>
      <c r="F45" s="305">
        <v>500</v>
      </c>
      <c r="G45" s="306"/>
    </row>
    <row r="46" spans="1:8" x14ac:dyDescent="0.2">
      <c r="A46" s="303" t="s">
        <v>518</v>
      </c>
      <c r="B46" s="304"/>
      <c r="C46" s="304"/>
      <c r="D46" s="304"/>
      <c r="E46" s="304"/>
      <c r="F46" s="304"/>
      <c r="G46" s="304"/>
    </row>
    <row r="47" spans="1:8" x14ac:dyDescent="0.2">
      <c r="A47" s="304"/>
      <c r="B47" s="304"/>
      <c r="C47" s="304"/>
      <c r="D47" s="304"/>
      <c r="E47" s="304"/>
      <c r="F47" s="304"/>
      <c r="G47" s="304"/>
    </row>
    <row r="48" spans="1:8" x14ac:dyDescent="0.2">
      <c r="A48" s="304"/>
      <c r="B48" s="304"/>
      <c r="C48" s="304"/>
      <c r="D48" s="304"/>
      <c r="E48" s="304"/>
      <c r="F48" s="304"/>
      <c r="G48" s="304"/>
    </row>
    <row r="49" spans="1:7" x14ac:dyDescent="0.2">
      <c r="A49" s="307"/>
      <c r="B49" s="307"/>
      <c r="C49" s="307"/>
      <c r="D49" s="307"/>
      <c r="E49" s="307"/>
      <c r="F49" s="307"/>
      <c r="G49" s="307"/>
    </row>
    <row r="50" spans="1:7" x14ac:dyDescent="0.2">
      <c r="A50" s="307"/>
      <c r="B50" s="307"/>
      <c r="C50" s="307"/>
      <c r="D50" s="307"/>
      <c r="E50" s="307"/>
      <c r="F50" s="307"/>
      <c r="G50" s="307"/>
    </row>
    <row r="52" spans="1:7" ht="15" x14ac:dyDescent="0.25">
      <c r="A52" s="26" t="s">
        <v>40</v>
      </c>
      <c r="F52" s="305">
        <v>20</v>
      </c>
      <c r="G52" s="306"/>
    </row>
    <row r="53" spans="1:7" ht="15" x14ac:dyDescent="0.25">
      <c r="A53" s="303" t="s">
        <v>26</v>
      </c>
      <c r="B53" s="304"/>
      <c r="C53" s="304"/>
      <c r="D53" s="304"/>
      <c r="E53" s="304"/>
      <c r="F53" s="304"/>
      <c r="G53" s="304"/>
    </row>
    <row r="55" spans="1:7" s="16" customFormat="1" ht="15" x14ac:dyDescent="0.25">
      <c r="A55" s="26" t="s">
        <v>41</v>
      </c>
      <c r="B55" s="30"/>
      <c r="D55" s="31"/>
      <c r="E55" s="31"/>
      <c r="F55" s="305">
        <v>40</v>
      </c>
      <c r="G55" s="306"/>
    </row>
    <row r="56" spans="1:7" x14ac:dyDescent="0.2">
      <c r="A56" s="303" t="s">
        <v>470</v>
      </c>
      <c r="B56" s="304"/>
      <c r="C56" s="304"/>
      <c r="D56" s="304"/>
      <c r="E56" s="304"/>
      <c r="F56" s="304"/>
      <c r="G56" s="304"/>
    </row>
    <row r="57" spans="1:7" ht="12" customHeight="1" x14ac:dyDescent="0.2">
      <c r="A57" s="304"/>
      <c r="B57" s="304"/>
      <c r="C57" s="304"/>
      <c r="D57" s="304"/>
      <c r="E57" s="304"/>
      <c r="F57" s="304"/>
      <c r="G57" s="304"/>
    </row>
    <row r="58" spans="1:7" x14ac:dyDescent="0.2">
      <c r="A58" s="25"/>
    </row>
    <row r="59" spans="1:7" ht="15" x14ac:dyDescent="0.25">
      <c r="A59" s="26" t="s">
        <v>42</v>
      </c>
      <c r="F59" s="305">
        <v>300</v>
      </c>
      <c r="G59" s="306"/>
    </row>
    <row r="60" spans="1:7" x14ac:dyDescent="0.2">
      <c r="A60" s="303" t="s">
        <v>471</v>
      </c>
      <c r="B60" s="304"/>
      <c r="C60" s="304"/>
      <c r="D60" s="304"/>
      <c r="E60" s="304"/>
      <c r="F60" s="304"/>
      <c r="G60" s="304"/>
    </row>
    <row r="61" spans="1:7" x14ac:dyDescent="0.2">
      <c r="A61" s="304"/>
      <c r="B61" s="304"/>
      <c r="C61" s="304"/>
      <c r="D61" s="304"/>
      <c r="E61" s="304"/>
      <c r="F61" s="304"/>
      <c r="G61" s="304"/>
    </row>
    <row r="62" spans="1:7" x14ac:dyDescent="0.2">
      <c r="A62" s="25"/>
    </row>
    <row r="63" spans="1:7" s="16" customFormat="1" ht="15" x14ac:dyDescent="0.25">
      <c r="A63" s="26" t="s">
        <v>43</v>
      </c>
      <c r="B63" s="30"/>
      <c r="D63" s="31"/>
      <c r="E63" s="31"/>
      <c r="F63" s="305">
        <v>420</v>
      </c>
      <c r="G63" s="306"/>
    </row>
    <row r="64" spans="1:7" x14ac:dyDescent="0.2">
      <c r="A64" s="303" t="s">
        <v>472</v>
      </c>
      <c r="B64" s="304"/>
      <c r="C64" s="304"/>
      <c r="D64" s="304"/>
      <c r="E64" s="304"/>
      <c r="F64" s="304"/>
      <c r="G64" s="304"/>
    </row>
    <row r="65" spans="1:7" x14ac:dyDescent="0.2">
      <c r="A65" s="304"/>
      <c r="B65" s="304"/>
      <c r="C65" s="304"/>
      <c r="D65" s="304"/>
      <c r="E65" s="304"/>
      <c r="F65" s="304"/>
      <c r="G65" s="304"/>
    </row>
    <row r="66" spans="1:7" x14ac:dyDescent="0.2">
      <c r="A66" s="25"/>
    </row>
    <row r="67" spans="1:7" ht="15" x14ac:dyDescent="0.25">
      <c r="A67" s="26" t="s">
        <v>44</v>
      </c>
      <c r="F67" s="305">
        <v>500</v>
      </c>
      <c r="G67" s="306"/>
    </row>
    <row r="68" spans="1:7" ht="15" x14ac:dyDescent="0.25">
      <c r="A68" s="303" t="s">
        <v>473</v>
      </c>
      <c r="B68" s="304"/>
      <c r="C68" s="304"/>
      <c r="D68" s="304"/>
      <c r="E68" s="304"/>
      <c r="F68" s="304"/>
      <c r="G68" s="304"/>
    </row>
    <row r="69" spans="1:7" x14ac:dyDescent="0.2">
      <c r="A69" s="25"/>
    </row>
    <row r="70" spans="1:7" ht="15" x14ac:dyDescent="0.25">
      <c r="A70" s="26" t="s">
        <v>45</v>
      </c>
      <c r="F70" s="305">
        <v>10</v>
      </c>
      <c r="G70" s="306"/>
    </row>
    <row r="71" spans="1:7" s="304" customFormat="1" ht="15" x14ac:dyDescent="0.25">
      <c r="A71" s="303" t="s">
        <v>474</v>
      </c>
    </row>
    <row r="72" spans="1:7" s="304" customFormat="1" ht="15" x14ac:dyDescent="0.25"/>
    <row r="73" spans="1:7" x14ac:dyDescent="0.2">
      <c r="A73" s="25"/>
    </row>
    <row r="74" spans="1:7" ht="15" x14ac:dyDescent="0.25">
      <c r="A74" s="26" t="s">
        <v>46</v>
      </c>
      <c r="F74" s="305">
        <v>150</v>
      </c>
      <c r="G74" s="306"/>
    </row>
    <row r="75" spans="1:7" x14ac:dyDescent="0.2">
      <c r="A75" s="303" t="s">
        <v>475</v>
      </c>
      <c r="B75" s="304"/>
      <c r="C75" s="304"/>
      <c r="D75" s="304"/>
      <c r="E75" s="304"/>
      <c r="F75" s="304"/>
      <c r="G75" s="304"/>
    </row>
    <row r="76" spans="1:7" x14ac:dyDescent="0.2">
      <c r="A76" s="307"/>
      <c r="B76" s="307"/>
      <c r="C76" s="307"/>
      <c r="D76" s="307"/>
      <c r="E76" s="307"/>
      <c r="F76" s="307"/>
      <c r="G76" s="307"/>
    </row>
    <row r="77" spans="1:7" x14ac:dyDescent="0.2">
      <c r="A77" s="25"/>
    </row>
    <row r="78" spans="1:7" ht="15" x14ac:dyDescent="0.25">
      <c r="A78" s="26" t="s">
        <v>47</v>
      </c>
      <c r="F78" s="305">
        <v>50</v>
      </c>
      <c r="G78" s="306"/>
    </row>
    <row r="79" spans="1:7" x14ac:dyDescent="0.2">
      <c r="A79" s="303" t="s">
        <v>476</v>
      </c>
      <c r="B79" s="304"/>
      <c r="C79" s="304"/>
      <c r="D79" s="304"/>
      <c r="E79" s="304"/>
      <c r="F79" s="304"/>
      <c r="G79" s="304"/>
    </row>
    <row r="80" spans="1:7" x14ac:dyDescent="0.2">
      <c r="A80" s="307"/>
      <c r="B80" s="307"/>
      <c r="C80" s="307"/>
      <c r="D80" s="307"/>
      <c r="E80" s="307"/>
      <c r="F80" s="307"/>
      <c r="G80" s="307"/>
    </row>
    <row r="81" spans="1:7" x14ac:dyDescent="0.2">
      <c r="A81" s="25"/>
    </row>
    <row r="82" spans="1:7" ht="15" x14ac:dyDescent="0.25">
      <c r="A82" s="26" t="s">
        <v>48</v>
      </c>
      <c r="F82" s="305">
        <v>100</v>
      </c>
      <c r="G82" s="306"/>
    </row>
    <row r="83" spans="1:7" ht="15" x14ac:dyDescent="0.25">
      <c r="A83" s="303" t="s">
        <v>519</v>
      </c>
      <c r="B83" s="304"/>
      <c r="C83" s="304"/>
      <c r="D83" s="304"/>
      <c r="E83" s="304"/>
      <c r="F83" s="304"/>
      <c r="G83" s="304"/>
    </row>
    <row r="84" spans="1:7" x14ac:dyDescent="0.2">
      <c r="A84" s="25"/>
    </row>
    <row r="85" spans="1:7" ht="15" x14ac:dyDescent="0.25">
      <c r="A85" s="26" t="s">
        <v>20</v>
      </c>
      <c r="F85" s="305">
        <v>50</v>
      </c>
      <c r="G85" s="306"/>
    </row>
    <row r="86" spans="1:7" ht="14.25" customHeight="1" x14ac:dyDescent="0.2">
      <c r="A86" s="303" t="s">
        <v>558</v>
      </c>
      <c r="B86" s="303"/>
      <c r="C86" s="303"/>
      <c r="D86" s="303"/>
      <c r="E86" s="303"/>
      <c r="F86" s="303"/>
      <c r="G86" s="303"/>
    </row>
    <row r="87" spans="1:7" ht="14.25" customHeight="1" x14ac:dyDescent="0.2">
      <c r="A87" s="303"/>
      <c r="B87" s="303"/>
      <c r="C87" s="303"/>
      <c r="D87" s="303"/>
      <c r="E87" s="303"/>
      <c r="F87" s="303"/>
      <c r="G87" s="303"/>
    </row>
    <row r="88" spans="1:7" x14ac:dyDescent="0.2">
      <c r="A88" s="25"/>
    </row>
    <row r="89" spans="1:7" ht="15" x14ac:dyDescent="0.25">
      <c r="A89" s="26" t="s">
        <v>21</v>
      </c>
      <c r="F89" s="305">
        <v>50</v>
      </c>
      <c r="G89" s="306"/>
    </row>
    <row r="90" spans="1:7" ht="15" x14ac:dyDescent="0.25">
      <c r="A90" s="303" t="s">
        <v>520</v>
      </c>
      <c r="B90" s="304"/>
      <c r="C90" s="304"/>
      <c r="D90" s="304"/>
      <c r="E90" s="304"/>
      <c r="F90" s="304"/>
      <c r="G90" s="304"/>
    </row>
    <row r="91" spans="1:7" x14ac:dyDescent="0.2">
      <c r="A91" s="25"/>
    </row>
    <row r="92" spans="1:7" ht="15" x14ac:dyDescent="0.25">
      <c r="A92" s="26" t="s">
        <v>22</v>
      </c>
      <c r="F92" s="305">
        <v>2017</v>
      </c>
      <c r="G92" s="306"/>
    </row>
    <row r="93" spans="1:7" x14ac:dyDescent="0.2">
      <c r="A93" s="303" t="s">
        <v>557</v>
      </c>
      <c r="B93" s="304"/>
      <c r="C93" s="304"/>
      <c r="D93" s="304"/>
      <c r="E93" s="304"/>
      <c r="F93" s="304"/>
      <c r="G93" s="304"/>
    </row>
    <row r="94" spans="1:7" x14ac:dyDescent="0.2">
      <c r="A94" s="304"/>
      <c r="B94" s="304"/>
      <c r="C94" s="304"/>
      <c r="D94" s="304"/>
      <c r="E94" s="304"/>
      <c r="F94" s="304"/>
      <c r="G94" s="304"/>
    </row>
    <row r="95" spans="1:7" x14ac:dyDescent="0.2">
      <c r="A95" s="304"/>
      <c r="B95" s="304"/>
      <c r="C95" s="304"/>
      <c r="D95" s="304"/>
      <c r="E95" s="304"/>
      <c r="F95" s="304"/>
      <c r="G95" s="304"/>
    </row>
    <row r="96" spans="1:7" x14ac:dyDescent="0.2">
      <c r="A96" s="304"/>
      <c r="B96" s="304"/>
      <c r="C96" s="304"/>
      <c r="D96" s="304"/>
      <c r="E96" s="304"/>
      <c r="F96" s="304"/>
      <c r="G96" s="304"/>
    </row>
    <row r="97" spans="1:7" x14ac:dyDescent="0.2">
      <c r="A97" s="304"/>
      <c r="B97" s="304"/>
      <c r="C97" s="304"/>
      <c r="D97" s="304"/>
      <c r="E97" s="304"/>
      <c r="F97" s="304"/>
      <c r="G97" s="304"/>
    </row>
    <row r="98" spans="1:7" x14ac:dyDescent="0.2">
      <c r="A98" s="304"/>
      <c r="B98" s="304"/>
      <c r="C98" s="304"/>
      <c r="D98" s="304"/>
      <c r="E98" s="304"/>
      <c r="F98" s="304"/>
      <c r="G98" s="304"/>
    </row>
    <row r="99" spans="1:7" x14ac:dyDescent="0.2">
      <c r="A99" s="304"/>
      <c r="B99" s="304"/>
      <c r="C99" s="304"/>
      <c r="D99" s="304"/>
      <c r="E99" s="304"/>
      <c r="F99" s="304"/>
      <c r="G99" s="304"/>
    </row>
    <row r="100" spans="1:7" x14ac:dyDescent="0.2">
      <c r="A100" s="304"/>
      <c r="B100" s="304"/>
      <c r="C100" s="304"/>
      <c r="D100" s="304"/>
      <c r="E100" s="304"/>
      <c r="F100" s="304"/>
      <c r="G100" s="304"/>
    </row>
    <row r="101" spans="1:7" x14ac:dyDescent="0.2">
      <c r="A101" s="304"/>
      <c r="B101" s="304"/>
      <c r="C101" s="304"/>
      <c r="D101" s="304"/>
      <c r="E101" s="304"/>
      <c r="F101" s="304"/>
      <c r="G101" s="304"/>
    </row>
    <row r="102" spans="1:7" x14ac:dyDescent="0.2">
      <c r="A102" s="304"/>
      <c r="B102" s="304"/>
      <c r="C102" s="304"/>
      <c r="D102" s="304"/>
      <c r="E102" s="304"/>
      <c r="F102" s="304"/>
      <c r="G102" s="304"/>
    </row>
    <row r="103" spans="1:7" x14ac:dyDescent="0.2">
      <c r="A103" s="304"/>
      <c r="B103" s="304"/>
      <c r="C103" s="304"/>
      <c r="D103" s="304"/>
      <c r="E103" s="304"/>
      <c r="F103" s="304"/>
      <c r="G103" s="304"/>
    </row>
    <row r="104" spans="1:7" x14ac:dyDescent="0.2">
      <c r="A104" s="304"/>
      <c r="B104" s="304"/>
      <c r="C104" s="304"/>
      <c r="D104" s="304"/>
      <c r="E104" s="304"/>
      <c r="F104" s="304"/>
      <c r="G104" s="304"/>
    </row>
    <row r="105" spans="1:7" ht="15" x14ac:dyDescent="0.25">
      <c r="A105" s="29"/>
      <c r="B105" s="29"/>
      <c r="C105" s="29"/>
      <c r="D105" s="29"/>
      <c r="E105" s="29"/>
      <c r="F105" s="29"/>
      <c r="G105" s="29"/>
    </row>
    <row r="106" spans="1:7" ht="15" x14ac:dyDescent="0.25">
      <c r="A106" s="26" t="s">
        <v>23</v>
      </c>
      <c r="B106" s="25"/>
      <c r="C106" s="25"/>
      <c r="D106" s="25"/>
      <c r="E106" s="28"/>
      <c r="F106" s="305">
        <v>100</v>
      </c>
      <c r="G106" s="306"/>
    </row>
    <row r="107" spans="1:7" ht="15" x14ac:dyDescent="0.25">
      <c r="A107" s="303" t="s">
        <v>197</v>
      </c>
      <c r="B107" s="304"/>
      <c r="C107" s="304"/>
      <c r="D107" s="304"/>
      <c r="E107" s="304"/>
      <c r="F107" s="304"/>
      <c r="G107" s="304"/>
    </row>
    <row r="108" spans="1:7" x14ac:dyDescent="0.2">
      <c r="A108" s="25"/>
      <c r="B108" s="28"/>
      <c r="C108" s="28"/>
      <c r="D108" s="28"/>
      <c r="E108" s="28"/>
      <c r="F108" s="28"/>
      <c r="G108" s="28"/>
    </row>
    <row r="109" spans="1:7" ht="15" x14ac:dyDescent="0.25">
      <c r="A109" s="26" t="s">
        <v>24</v>
      </c>
      <c r="B109" s="28"/>
      <c r="C109" s="28"/>
      <c r="D109" s="28"/>
      <c r="E109" s="28"/>
      <c r="F109" s="305">
        <v>100</v>
      </c>
      <c r="G109" s="306"/>
    </row>
    <row r="110" spans="1:7" x14ac:dyDescent="0.2">
      <c r="A110" s="303" t="s">
        <v>198</v>
      </c>
      <c r="B110" s="304"/>
      <c r="C110" s="304"/>
      <c r="D110" s="304"/>
      <c r="E110" s="304"/>
      <c r="F110" s="304"/>
      <c r="G110" s="304"/>
    </row>
    <row r="111" spans="1:7" x14ac:dyDescent="0.2">
      <c r="A111" s="304"/>
      <c r="B111" s="304"/>
      <c r="C111" s="304"/>
      <c r="D111" s="304"/>
      <c r="E111" s="304"/>
      <c r="F111" s="304"/>
      <c r="G111" s="304"/>
    </row>
    <row r="112" spans="1:7" x14ac:dyDescent="0.2">
      <c r="A112" s="25"/>
      <c r="B112" s="28"/>
      <c r="C112" s="28"/>
      <c r="D112" s="28"/>
      <c r="E112" s="28"/>
      <c r="F112" s="28"/>
      <c r="G112" s="28"/>
    </row>
    <row r="113" spans="1:7" ht="15" x14ac:dyDescent="0.25">
      <c r="A113" s="26" t="s">
        <v>49</v>
      </c>
      <c r="B113" s="28"/>
      <c r="C113" s="28"/>
      <c r="D113" s="28"/>
      <c r="E113" s="28"/>
      <c r="F113" s="305">
        <v>1150</v>
      </c>
      <c r="G113" s="306"/>
    </row>
    <row r="114" spans="1:7" x14ac:dyDescent="0.2">
      <c r="A114" s="303" t="s">
        <v>521</v>
      </c>
      <c r="B114" s="304"/>
      <c r="C114" s="304"/>
      <c r="D114" s="304"/>
      <c r="E114" s="304"/>
      <c r="F114" s="304"/>
      <c r="G114" s="304"/>
    </row>
    <row r="115" spans="1:7" x14ac:dyDescent="0.2">
      <c r="A115" s="304"/>
      <c r="B115" s="304"/>
      <c r="C115" s="304"/>
      <c r="D115" s="304"/>
      <c r="E115" s="304"/>
      <c r="F115" s="304"/>
      <c r="G115" s="304"/>
    </row>
    <row r="116" spans="1:7" x14ac:dyDescent="0.2">
      <c r="A116" s="304"/>
      <c r="B116" s="304"/>
      <c r="C116" s="304"/>
      <c r="D116" s="304"/>
      <c r="E116" s="304"/>
      <c r="F116" s="304"/>
      <c r="G116" s="304"/>
    </row>
    <row r="117" spans="1:7" x14ac:dyDescent="0.2">
      <c r="A117" s="304"/>
      <c r="B117" s="304"/>
      <c r="C117" s="304"/>
      <c r="D117" s="304"/>
      <c r="E117" s="304"/>
      <c r="F117" s="304"/>
      <c r="G117" s="304"/>
    </row>
    <row r="118" spans="1:7" x14ac:dyDescent="0.2">
      <c r="A118" s="25"/>
      <c r="B118" s="28"/>
      <c r="C118" s="28"/>
      <c r="D118" s="28"/>
      <c r="E118" s="28"/>
      <c r="F118" s="28"/>
      <c r="G118" s="28"/>
    </row>
    <row r="119" spans="1:7" ht="15" x14ac:dyDescent="0.25">
      <c r="A119" s="26" t="s">
        <v>50</v>
      </c>
      <c r="B119" s="28"/>
      <c r="C119" s="28"/>
      <c r="D119" s="28"/>
      <c r="E119" s="28"/>
      <c r="F119" s="305">
        <v>1300</v>
      </c>
      <c r="G119" s="306"/>
    </row>
    <row r="120" spans="1:7" x14ac:dyDescent="0.2">
      <c r="A120" s="303" t="s">
        <v>477</v>
      </c>
      <c r="B120" s="304"/>
      <c r="C120" s="304"/>
      <c r="D120" s="304"/>
      <c r="E120" s="304"/>
      <c r="F120" s="304"/>
      <c r="G120" s="304"/>
    </row>
    <row r="121" spans="1:7" x14ac:dyDescent="0.2">
      <c r="A121" s="304"/>
      <c r="B121" s="304"/>
      <c r="C121" s="304"/>
      <c r="D121" s="304"/>
      <c r="E121" s="304"/>
      <c r="F121" s="304"/>
      <c r="G121" s="304"/>
    </row>
    <row r="122" spans="1:7" x14ac:dyDescent="0.2">
      <c r="A122" s="25"/>
      <c r="B122" s="28"/>
      <c r="C122" s="28"/>
      <c r="D122" s="28"/>
      <c r="E122" s="28"/>
      <c r="F122" s="28"/>
      <c r="G122" s="28"/>
    </row>
    <row r="123" spans="1:7" ht="15" x14ac:dyDescent="0.25">
      <c r="A123" s="26" t="s">
        <v>51</v>
      </c>
      <c r="B123" s="28"/>
      <c r="C123" s="28"/>
      <c r="D123" s="28"/>
      <c r="E123" s="28"/>
      <c r="F123" s="305">
        <v>50</v>
      </c>
      <c r="G123" s="306"/>
    </row>
    <row r="124" spans="1:7" x14ac:dyDescent="0.2">
      <c r="A124" s="303" t="s">
        <v>478</v>
      </c>
      <c r="B124" s="304"/>
      <c r="C124" s="304"/>
      <c r="D124" s="304"/>
      <c r="E124" s="304"/>
      <c r="F124" s="304"/>
      <c r="G124" s="304"/>
    </row>
    <row r="125" spans="1:7" x14ac:dyDescent="0.2">
      <c r="A125" s="304"/>
      <c r="B125" s="304"/>
      <c r="C125" s="304"/>
      <c r="D125" s="304"/>
      <c r="E125" s="304"/>
      <c r="F125" s="304"/>
      <c r="G125" s="304"/>
    </row>
    <row r="126" spans="1:7" x14ac:dyDescent="0.2">
      <c r="A126" s="304"/>
      <c r="B126" s="304"/>
      <c r="C126" s="304"/>
      <c r="D126" s="304"/>
      <c r="E126" s="304"/>
      <c r="F126" s="304"/>
      <c r="G126" s="304"/>
    </row>
    <row r="127" spans="1:7" x14ac:dyDescent="0.2">
      <c r="A127" s="25"/>
      <c r="B127" s="28"/>
      <c r="C127" s="28"/>
      <c r="D127" s="28"/>
      <c r="E127" s="28"/>
      <c r="F127" s="28"/>
      <c r="G127" s="28"/>
    </row>
    <row r="128" spans="1:7" ht="15" x14ac:dyDescent="0.25">
      <c r="A128" s="26" t="s">
        <v>52</v>
      </c>
      <c r="B128" s="28"/>
      <c r="C128" s="28"/>
      <c r="D128" s="28"/>
      <c r="E128" s="28"/>
      <c r="F128" s="305">
        <v>70</v>
      </c>
      <c r="G128" s="306"/>
    </row>
    <row r="129" spans="1:8" x14ac:dyDescent="0.2">
      <c r="A129" s="317" t="s">
        <v>479</v>
      </c>
      <c r="B129" s="317"/>
      <c r="C129" s="317"/>
      <c r="D129" s="317"/>
      <c r="E129" s="317"/>
      <c r="F129" s="317"/>
      <c r="G129" s="317"/>
    </row>
    <row r="130" spans="1:8" x14ac:dyDescent="0.2">
      <c r="A130" s="25"/>
      <c r="B130" s="28"/>
      <c r="C130" s="28"/>
      <c r="D130" s="28"/>
      <c r="E130" s="28"/>
      <c r="F130" s="28"/>
      <c r="G130" s="28"/>
    </row>
    <row r="131" spans="1:8" ht="15" x14ac:dyDescent="0.25">
      <c r="A131" s="26" t="s">
        <v>112</v>
      </c>
      <c r="B131" s="182"/>
      <c r="C131" s="182"/>
      <c r="D131" s="182"/>
      <c r="E131" s="182"/>
      <c r="F131" s="305">
        <v>550</v>
      </c>
      <c r="G131" s="306"/>
    </row>
    <row r="132" spans="1:8" x14ac:dyDescent="0.2">
      <c r="A132" s="318" t="s">
        <v>480</v>
      </c>
      <c r="B132" s="318"/>
      <c r="C132" s="318"/>
      <c r="D132" s="318"/>
      <c r="E132" s="318"/>
      <c r="F132" s="318"/>
      <c r="G132" s="318"/>
    </row>
    <row r="133" spans="1:8" x14ac:dyDescent="0.2">
      <c r="A133" s="25"/>
      <c r="B133" s="182"/>
      <c r="C133" s="182"/>
      <c r="D133" s="182"/>
      <c r="E133" s="182"/>
      <c r="F133" s="182"/>
      <c r="G133" s="182"/>
    </row>
    <row r="134" spans="1:8" ht="15" x14ac:dyDescent="0.25">
      <c r="A134" s="26" t="s">
        <v>53</v>
      </c>
      <c r="B134" s="28"/>
      <c r="C134" s="28"/>
      <c r="D134" s="28"/>
      <c r="E134" s="28"/>
      <c r="F134" s="305">
        <v>50</v>
      </c>
      <c r="G134" s="306"/>
    </row>
    <row r="135" spans="1:8" x14ac:dyDescent="0.2">
      <c r="A135" s="303" t="s">
        <v>27</v>
      </c>
      <c r="B135" s="304"/>
      <c r="C135" s="304"/>
      <c r="D135" s="304"/>
      <c r="E135" s="304"/>
      <c r="F135" s="304"/>
      <c r="G135" s="304"/>
    </row>
    <row r="136" spans="1:8" x14ac:dyDescent="0.2">
      <c r="A136" s="304"/>
      <c r="B136" s="304"/>
      <c r="C136" s="304"/>
      <c r="D136" s="304"/>
      <c r="E136" s="304"/>
      <c r="F136" s="304"/>
      <c r="G136" s="304"/>
    </row>
    <row r="137" spans="1:8" x14ac:dyDescent="0.2">
      <c r="A137" s="304"/>
      <c r="B137" s="304"/>
      <c r="C137" s="304"/>
      <c r="D137" s="304"/>
      <c r="E137" s="304"/>
      <c r="F137" s="304"/>
      <c r="G137" s="304"/>
    </row>
    <row r="138" spans="1:8" ht="15" x14ac:dyDescent="0.25">
      <c r="A138" s="28"/>
      <c r="B138" s="29"/>
      <c r="C138" s="29"/>
      <c r="D138" s="29"/>
      <c r="E138" s="29"/>
      <c r="F138" s="29"/>
      <c r="G138" s="29"/>
    </row>
    <row r="139" spans="1:8" ht="33" customHeight="1" thickBot="1" x14ac:dyDescent="0.3">
      <c r="A139" s="319" t="s">
        <v>29</v>
      </c>
      <c r="B139" s="320"/>
      <c r="C139" s="320"/>
      <c r="D139" s="320"/>
      <c r="E139" s="320"/>
      <c r="F139" s="311">
        <v>10</v>
      </c>
      <c r="G139" s="311"/>
      <c r="H139" s="54">
        <f>SUM(F140,F144)</f>
        <v>10</v>
      </c>
    </row>
    <row r="140" spans="1:8" ht="15.75" thickTop="1" x14ac:dyDescent="0.25">
      <c r="A140" s="59" t="s">
        <v>55</v>
      </c>
      <c r="B140" s="29"/>
      <c r="C140" s="29"/>
      <c r="D140" s="29"/>
      <c r="E140" s="29"/>
      <c r="F140" s="305">
        <v>5</v>
      </c>
      <c r="G140" s="306"/>
    </row>
    <row r="141" spans="1:8" x14ac:dyDescent="0.2">
      <c r="A141" s="303" t="s">
        <v>481</v>
      </c>
      <c r="B141" s="304"/>
      <c r="C141" s="304"/>
      <c r="D141" s="304"/>
      <c r="E141" s="304"/>
      <c r="F141" s="304"/>
      <c r="G141" s="304"/>
    </row>
    <row r="142" spans="1:8" x14ac:dyDescent="0.2">
      <c r="A142" s="304"/>
      <c r="B142" s="304"/>
      <c r="C142" s="304"/>
      <c r="D142" s="304"/>
      <c r="E142" s="304"/>
      <c r="F142" s="304"/>
      <c r="G142" s="304"/>
    </row>
    <row r="143" spans="1:8" ht="15" x14ac:dyDescent="0.25">
      <c r="A143" s="25"/>
      <c r="B143" s="29"/>
      <c r="C143" s="29"/>
      <c r="D143" s="29"/>
      <c r="E143" s="29"/>
      <c r="F143" s="29"/>
      <c r="G143" s="29"/>
    </row>
    <row r="144" spans="1:8" ht="15" x14ac:dyDescent="0.25">
      <c r="A144" s="26" t="s">
        <v>56</v>
      </c>
      <c r="B144" s="29"/>
      <c r="C144" s="29"/>
      <c r="D144" s="29"/>
      <c r="E144" s="29"/>
      <c r="F144" s="305">
        <v>5</v>
      </c>
      <c r="G144" s="306"/>
    </row>
    <row r="145" spans="1:8" x14ac:dyDescent="0.2">
      <c r="A145" s="303" t="s">
        <v>481</v>
      </c>
      <c r="B145" s="304"/>
      <c r="C145" s="304"/>
      <c r="D145" s="304"/>
      <c r="E145" s="304"/>
      <c r="F145" s="304"/>
      <c r="G145" s="304"/>
    </row>
    <row r="146" spans="1:8" x14ac:dyDescent="0.2">
      <c r="A146" s="304"/>
      <c r="B146" s="304"/>
      <c r="C146" s="304"/>
      <c r="D146" s="304"/>
      <c r="E146" s="304"/>
      <c r="F146" s="304"/>
      <c r="G146" s="304"/>
    </row>
    <row r="147" spans="1:8" ht="15" x14ac:dyDescent="0.25">
      <c r="A147" s="25"/>
      <c r="B147" s="29"/>
      <c r="C147" s="29"/>
      <c r="D147" s="29"/>
      <c r="E147" s="29"/>
      <c r="F147" s="29"/>
      <c r="G147" s="29"/>
    </row>
    <row r="148" spans="1:8" ht="15" x14ac:dyDescent="0.25">
      <c r="A148" s="25"/>
      <c r="B148" s="29"/>
      <c r="C148" s="29"/>
      <c r="D148" s="29"/>
      <c r="E148" s="29"/>
      <c r="F148" s="29"/>
      <c r="G148" s="29"/>
    </row>
    <row r="149" spans="1:8" ht="21.75" customHeight="1" thickBot="1" x14ac:dyDescent="0.3">
      <c r="A149" s="39" t="s">
        <v>30</v>
      </c>
      <c r="B149" s="60"/>
      <c r="C149" s="60"/>
      <c r="D149" s="60"/>
      <c r="E149" s="60"/>
      <c r="F149" s="311">
        <f>SUM(F150,F153)</f>
        <v>65</v>
      </c>
      <c r="G149" s="311"/>
      <c r="H149" s="54">
        <f>SUM(F150,F153)</f>
        <v>65</v>
      </c>
    </row>
    <row r="150" spans="1:8" ht="15.75" thickTop="1" x14ac:dyDescent="0.25">
      <c r="A150" s="59" t="s">
        <v>57</v>
      </c>
      <c r="B150" s="29"/>
      <c r="C150" s="29"/>
      <c r="D150" s="29"/>
      <c r="E150" s="29"/>
      <c r="F150" s="305">
        <v>50</v>
      </c>
      <c r="G150" s="306"/>
    </row>
    <row r="151" spans="1:8" ht="15" x14ac:dyDescent="0.25">
      <c r="A151" s="25" t="s">
        <v>31</v>
      </c>
      <c r="B151" s="29"/>
      <c r="C151" s="29"/>
      <c r="D151" s="29"/>
      <c r="E151" s="29"/>
      <c r="F151" s="29"/>
      <c r="G151" s="29"/>
    </row>
    <row r="152" spans="1:8" ht="15" x14ac:dyDescent="0.25">
      <c r="A152" s="25"/>
      <c r="B152" s="29"/>
      <c r="C152" s="29"/>
      <c r="D152" s="29"/>
      <c r="E152" s="29"/>
      <c r="F152" s="29"/>
      <c r="G152" s="29"/>
    </row>
    <row r="153" spans="1:8" ht="15" x14ac:dyDescent="0.25">
      <c r="A153" s="26" t="s">
        <v>58</v>
      </c>
      <c r="B153" s="29"/>
      <c r="C153" s="29"/>
      <c r="D153" s="29"/>
      <c r="E153" s="29"/>
      <c r="F153" s="305">
        <v>15</v>
      </c>
      <c r="G153" s="306"/>
    </row>
    <row r="154" spans="1:8" ht="15" x14ac:dyDescent="0.25">
      <c r="A154" s="25" t="s">
        <v>482</v>
      </c>
      <c r="B154" s="29"/>
      <c r="C154" s="29"/>
      <c r="D154" s="29"/>
      <c r="E154" s="29"/>
      <c r="F154" s="29"/>
      <c r="G154" s="29"/>
    </row>
    <row r="155" spans="1:8" ht="15" x14ac:dyDescent="0.25">
      <c r="A155" s="25"/>
      <c r="B155" s="29"/>
      <c r="C155" s="29"/>
      <c r="D155" s="29"/>
      <c r="E155" s="29"/>
      <c r="F155" s="29"/>
      <c r="G155" s="29"/>
    </row>
    <row r="156" spans="1:8" ht="15" x14ac:dyDescent="0.25">
      <c r="A156" s="25"/>
      <c r="B156" s="29"/>
      <c r="C156" s="29"/>
      <c r="D156" s="29"/>
      <c r="E156" s="29"/>
      <c r="F156" s="29"/>
      <c r="G156" s="29"/>
    </row>
    <row r="157" spans="1:8" ht="33" customHeight="1" thickBot="1" x14ac:dyDescent="0.3">
      <c r="A157" s="319" t="s">
        <v>32</v>
      </c>
      <c r="B157" s="320"/>
      <c r="C157" s="320"/>
      <c r="D157" s="320"/>
      <c r="E157" s="320"/>
      <c r="F157" s="311">
        <v>228</v>
      </c>
      <c r="G157" s="311"/>
      <c r="H157" s="54">
        <f>SUM(F158)</f>
        <v>228</v>
      </c>
    </row>
    <row r="158" spans="1:8" ht="15.75" thickTop="1" x14ac:dyDescent="0.25">
      <c r="A158" s="59" t="s">
        <v>59</v>
      </c>
      <c r="B158" s="29"/>
      <c r="C158" s="29"/>
      <c r="D158" s="29"/>
      <c r="E158" s="29"/>
      <c r="F158" s="321">
        <v>228</v>
      </c>
      <c r="G158" s="322"/>
    </row>
    <row r="159" spans="1:8" x14ac:dyDescent="0.2">
      <c r="A159" s="303" t="s">
        <v>483</v>
      </c>
      <c r="B159" s="304"/>
      <c r="C159" s="304"/>
      <c r="D159" s="304"/>
      <c r="E159" s="304"/>
      <c r="F159" s="304"/>
      <c r="G159" s="304"/>
    </row>
    <row r="160" spans="1:8" ht="12" customHeight="1" x14ac:dyDescent="0.2">
      <c r="A160" s="304"/>
      <c r="B160" s="304"/>
      <c r="C160" s="304"/>
      <c r="D160" s="304"/>
      <c r="E160" s="304"/>
      <c r="F160" s="304"/>
      <c r="G160" s="304"/>
    </row>
    <row r="161" spans="1:1" x14ac:dyDescent="0.2">
      <c r="A161" s="25"/>
    </row>
  </sheetData>
  <mergeCells count="73">
    <mergeCell ref="A159:G160"/>
    <mergeCell ref="F139:G139"/>
    <mergeCell ref="F140:G140"/>
    <mergeCell ref="A139:E139"/>
    <mergeCell ref="A141:G142"/>
    <mergeCell ref="F144:G144"/>
    <mergeCell ref="A145:G146"/>
    <mergeCell ref="F149:G149"/>
    <mergeCell ref="F150:G150"/>
    <mergeCell ref="F153:G153"/>
    <mergeCell ref="A157:E157"/>
    <mergeCell ref="F157:G157"/>
    <mergeCell ref="F158:G158"/>
    <mergeCell ref="A135:G137"/>
    <mergeCell ref="F92:G92"/>
    <mergeCell ref="A93:G104"/>
    <mergeCell ref="F106:G106"/>
    <mergeCell ref="A86:G87"/>
    <mergeCell ref="F89:G89"/>
    <mergeCell ref="A90:G90"/>
    <mergeCell ref="A129:G129"/>
    <mergeCell ref="F131:G131"/>
    <mergeCell ref="A132:G132"/>
    <mergeCell ref="A107:G107"/>
    <mergeCell ref="F109:G109"/>
    <mergeCell ref="F123:G123"/>
    <mergeCell ref="A124:G126"/>
    <mergeCell ref="A110:G111"/>
    <mergeCell ref="F113:G113"/>
    <mergeCell ref="A27:G27"/>
    <mergeCell ref="F29:G29"/>
    <mergeCell ref="F1:G1"/>
    <mergeCell ref="F128:G128"/>
    <mergeCell ref="F134:G134"/>
    <mergeCell ref="A79:G80"/>
    <mergeCell ref="A64:G65"/>
    <mergeCell ref="F67:G67"/>
    <mergeCell ref="A68:G68"/>
    <mergeCell ref="F70:G70"/>
    <mergeCell ref="A71:XFD72"/>
    <mergeCell ref="F74:G74"/>
    <mergeCell ref="A75:G76"/>
    <mergeCell ref="F78:G78"/>
    <mergeCell ref="F82:G82"/>
    <mergeCell ref="A83:G83"/>
    <mergeCell ref="F55:G55"/>
    <mergeCell ref="A56:G57"/>
    <mergeCell ref="F59:G59"/>
    <mergeCell ref="A15:C15"/>
    <mergeCell ref="F18:G18"/>
    <mergeCell ref="A20:G20"/>
    <mergeCell ref="F19:G19"/>
    <mergeCell ref="A39:G39"/>
    <mergeCell ref="F41:G41"/>
    <mergeCell ref="F22:G22"/>
    <mergeCell ref="A23:G24"/>
    <mergeCell ref="F33:G33"/>
    <mergeCell ref="A34:G34"/>
    <mergeCell ref="F37:G37"/>
    <mergeCell ref="F38:G38"/>
    <mergeCell ref="F26:G26"/>
    <mergeCell ref="F45:G45"/>
    <mergeCell ref="A46:G50"/>
    <mergeCell ref="F52:G52"/>
    <mergeCell ref="A53:G53"/>
    <mergeCell ref="A30:G31"/>
    <mergeCell ref="A42:G43"/>
    <mergeCell ref="A114:G117"/>
    <mergeCell ref="F119:G119"/>
    <mergeCell ref="A120:G121"/>
    <mergeCell ref="A60:G61"/>
    <mergeCell ref="F63:G63"/>
    <mergeCell ref="F85:G85"/>
  </mergeCells>
  <pageMargins left="0.70866141732283472" right="0.70866141732283472" top="0.78740157480314965" bottom="0.78740157480314965" header="0.31496062992125984" footer="0.31496062992125984"/>
  <pageSetup paperSize="9" scale="66" firstPageNumber="25" orientation="portrait" r:id="rId1"/>
  <headerFooter>
    <oddFooter>&amp;L&amp;"Arial,Kurzíva"&amp;10Zastupitelstvo Olomouckého kraje 19-12-2013
6. - Rozpočet Olomouckého kraje 2014 - návrh rozpočtu
Příloha č. 3a): Výdaje odborů (kanceláří)&amp;R&amp;"-,Kurzíva"Strana &amp;P (celkem 124)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228"/>
  <sheetViews>
    <sheetView view="pageLayout" topLeftCell="A121" zoomScaleNormal="100" zoomScaleSheetLayoutView="100" workbookViewId="0">
      <selection activeCell="C138" sqref="C138"/>
    </sheetView>
  </sheetViews>
  <sheetFormatPr defaultRowHeight="14.25" x14ac:dyDescent="0.2"/>
  <cols>
    <col min="1" max="1" width="8.5703125" style="17" customWidth="1"/>
    <col min="2" max="2" width="9.140625" style="17"/>
    <col min="3" max="3" width="58.7109375" style="1" customWidth="1"/>
    <col min="4" max="6" width="14.140625" style="3" customWidth="1"/>
    <col min="7" max="7" width="8.28515625" style="1" customWidth="1"/>
    <col min="8" max="8" width="13.28515625" style="1" bestFit="1" customWidth="1"/>
    <col min="9" max="11" width="9.140625" style="1"/>
    <col min="12" max="12" width="13.28515625" style="1" customWidth="1"/>
    <col min="13" max="16384" width="9.140625" style="1"/>
  </cols>
  <sheetData>
    <row r="1" spans="1:7" ht="23.25" x14ac:dyDescent="0.35">
      <c r="A1" s="61" t="s">
        <v>60</v>
      </c>
      <c r="F1" s="316" t="s">
        <v>61</v>
      </c>
      <c r="G1" s="316"/>
    </row>
    <row r="3" spans="1:7" x14ac:dyDescent="0.2">
      <c r="A3" s="25" t="s">
        <v>1</v>
      </c>
      <c r="B3" s="25" t="s">
        <v>33</v>
      </c>
    </row>
    <row r="4" spans="1:7" x14ac:dyDescent="0.2">
      <c r="B4" s="25" t="s">
        <v>34</v>
      </c>
    </row>
    <row r="5" spans="1:7" s="2" customFormat="1" ht="13.5" thickBot="1" x14ac:dyDescent="0.25">
      <c r="A5" s="18"/>
      <c r="B5" s="18"/>
      <c r="D5" s="4"/>
      <c r="E5" s="4"/>
      <c r="F5" s="4"/>
      <c r="G5" s="2" t="s">
        <v>6</v>
      </c>
    </row>
    <row r="6" spans="1:7" s="2" customFormat="1" ht="39.75" thickTop="1" thickBot="1" x14ac:dyDescent="0.25">
      <c r="A6" s="43" t="s">
        <v>2</v>
      </c>
      <c r="B6" s="44" t="s">
        <v>3</v>
      </c>
      <c r="C6" s="45" t="s">
        <v>4</v>
      </c>
      <c r="D6" s="46" t="s">
        <v>344</v>
      </c>
      <c r="E6" s="46" t="s">
        <v>345</v>
      </c>
      <c r="F6" s="46" t="s">
        <v>346</v>
      </c>
      <c r="G6" s="47" t="s">
        <v>5</v>
      </c>
    </row>
    <row r="7" spans="1:7" s="5" customFormat="1" ht="12.75" thickTop="1" thickBot="1" x14ac:dyDescent="0.25">
      <c r="A7" s="48">
        <v>1</v>
      </c>
      <c r="B7" s="49">
        <v>2</v>
      </c>
      <c r="C7" s="49">
        <v>3</v>
      </c>
      <c r="D7" s="50">
        <v>4</v>
      </c>
      <c r="E7" s="50">
        <v>5</v>
      </c>
      <c r="F7" s="50">
        <v>6</v>
      </c>
      <c r="G7" s="51" t="s">
        <v>13</v>
      </c>
    </row>
    <row r="8" spans="1:7" ht="15" thickTop="1" x14ac:dyDescent="0.2">
      <c r="A8" s="21">
        <v>2143</v>
      </c>
      <c r="B8" s="22">
        <v>51</v>
      </c>
      <c r="C8" s="8" t="s">
        <v>8</v>
      </c>
      <c r="D8" s="9">
        <v>5900</v>
      </c>
      <c r="E8" s="9">
        <v>4806</v>
      </c>
      <c r="F8" s="9">
        <f>SUM(F32)</f>
        <v>6343</v>
      </c>
      <c r="G8" s="10">
        <f t="shared" ref="G8:G29" si="0">F8/D8*100</f>
        <v>107.5084745762712</v>
      </c>
    </row>
    <row r="9" spans="1:7" x14ac:dyDescent="0.2">
      <c r="A9" s="21">
        <v>2143</v>
      </c>
      <c r="B9" s="22">
        <v>52</v>
      </c>
      <c r="C9" s="14" t="s">
        <v>10</v>
      </c>
      <c r="D9" s="9">
        <v>7096</v>
      </c>
      <c r="E9" s="9">
        <v>9824</v>
      </c>
      <c r="F9" s="9">
        <f>SUM(F100)</f>
        <v>4300</v>
      </c>
      <c r="G9" s="10">
        <f t="shared" si="0"/>
        <v>60.597519729425031</v>
      </c>
    </row>
    <row r="10" spans="1:7" ht="28.5" x14ac:dyDescent="0.2">
      <c r="A10" s="21">
        <v>2143</v>
      </c>
      <c r="B10" s="22">
        <v>53</v>
      </c>
      <c r="C10" s="14" t="s">
        <v>11</v>
      </c>
      <c r="D10" s="9">
        <v>1100</v>
      </c>
      <c r="E10" s="9">
        <v>1260</v>
      </c>
      <c r="F10" s="9">
        <v>1450</v>
      </c>
      <c r="G10" s="10">
        <f t="shared" si="0"/>
        <v>131.81818181818181</v>
      </c>
    </row>
    <row r="11" spans="1:7" x14ac:dyDescent="0.2">
      <c r="A11" s="21">
        <v>2143</v>
      </c>
      <c r="B11" s="22">
        <v>56</v>
      </c>
      <c r="C11" s="14" t="s">
        <v>63</v>
      </c>
      <c r="D11" s="9">
        <v>4235</v>
      </c>
      <c r="E11" s="9">
        <v>9366</v>
      </c>
      <c r="F11" s="9">
        <v>0</v>
      </c>
      <c r="G11" s="10"/>
    </row>
    <row r="12" spans="1:7" x14ac:dyDescent="0.2">
      <c r="A12" s="21">
        <v>2144</v>
      </c>
      <c r="B12" s="22">
        <v>51</v>
      </c>
      <c r="C12" s="14" t="s">
        <v>8</v>
      </c>
      <c r="D12" s="9">
        <v>1200</v>
      </c>
      <c r="E12" s="9">
        <v>800</v>
      </c>
      <c r="F12" s="9">
        <v>0</v>
      </c>
      <c r="G12" s="10">
        <f t="shared" si="0"/>
        <v>0</v>
      </c>
    </row>
    <row r="13" spans="1:7" x14ac:dyDescent="0.2">
      <c r="A13" s="21">
        <v>2144</v>
      </c>
      <c r="B13" s="22">
        <v>52</v>
      </c>
      <c r="C13" s="14" t="s">
        <v>10</v>
      </c>
      <c r="D13" s="9">
        <v>0</v>
      </c>
      <c r="E13" s="9">
        <v>0</v>
      </c>
      <c r="F13" s="9">
        <v>800</v>
      </c>
      <c r="G13" s="10"/>
    </row>
    <row r="14" spans="1:7" ht="28.5" x14ac:dyDescent="0.2">
      <c r="A14" s="21">
        <v>2144</v>
      </c>
      <c r="B14" s="22">
        <v>53</v>
      </c>
      <c r="C14" s="14" t="s">
        <v>11</v>
      </c>
      <c r="D14" s="9">
        <v>350</v>
      </c>
      <c r="E14" s="9">
        <v>538</v>
      </c>
      <c r="F14" s="9">
        <v>0</v>
      </c>
      <c r="G14" s="10">
        <f t="shared" si="0"/>
        <v>0</v>
      </c>
    </row>
    <row r="15" spans="1:7" x14ac:dyDescent="0.2">
      <c r="A15" s="21">
        <v>2144</v>
      </c>
      <c r="B15" s="22">
        <v>54</v>
      </c>
      <c r="C15" s="8" t="s">
        <v>12</v>
      </c>
      <c r="D15" s="9">
        <v>25</v>
      </c>
      <c r="E15" s="9">
        <v>25</v>
      </c>
      <c r="F15" s="9">
        <v>0</v>
      </c>
      <c r="G15" s="10">
        <f t="shared" si="0"/>
        <v>0</v>
      </c>
    </row>
    <row r="16" spans="1:7" x14ac:dyDescent="0.2">
      <c r="A16" s="21">
        <v>3341</v>
      </c>
      <c r="B16" s="22">
        <v>51</v>
      </c>
      <c r="C16" s="14" t="s">
        <v>8</v>
      </c>
      <c r="D16" s="9">
        <v>3000</v>
      </c>
      <c r="E16" s="9">
        <v>176</v>
      </c>
      <c r="F16" s="9">
        <v>0</v>
      </c>
      <c r="G16" s="10">
        <f t="shared" si="0"/>
        <v>0</v>
      </c>
    </row>
    <row r="17" spans="1:8" x14ac:dyDescent="0.2">
      <c r="A17" s="21">
        <v>3349</v>
      </c>
      <c r="B17" s="22">
        <v>51</v>
      </c>
      <c r="C17" s="14" t="s">
        <v>8</v>
      </c>
      <c r="D17" s="9">
        <v>7200</v>
      </c>
      <c r="E17" s="9">
        <v>2520</v>
      </c>
      <c r="F17" s="9">
        <v>0</v>
      </c>
      <c r="G17" s="10">
        <f t="shared" si="0"/>
        <v>0</v>
      </c>
    </row>
    <row r="18" spans="1:8" x14ac:dyDescent="0.2">
      <c r="A18" s="21">
        <v>5272</v>
      </c>
      <c r="B18" s="22">
        <v>51</v>
      </c>
      <c r="C18" s="14" t="s">
        <v>8</v>
      </c>
      <c r="D18" s="9">
        <v>100</v>
      </c>
      <c r="E18" s="9">
        <v>100</v>
      </c>
      <c r="F18" s="9">
        <v>70</v>
      </c>
      <c r="G18" s="10">
        <f t="shared" si="0"/>
        <v>70</v>
      </c>
    </row>
    <row r="19" spans="1:8" x14ac:dyDescent="0.2">
      <c r="A19" s="21">
        <v>5273</v>
      </c>
      <c r="B19" s="22">
        <v>51</v>
      </c>
      <c r="C19" s="14" t="s">
        <v>8</v>
      </c>
      <c r="D19" s="9">
        <v>562</v>
      </c>
      <c r="E19" s="9">
        <v>1166</v>
      </c>
      <c r="F19" s="9">
        <f>SUM(F150)</f>
        <v>372</v>
      </c>
      <c r="G19" s="10">
        <f t="shared" si="0"/>
        <v>66.192170818505332</v>
      </c>
    </row>
    <row r="20" spans="1:8" x14ac:dyDescent="0.2">
      <c r="A20" s="21">
        <v>5273</v>
      </c>
      <c r="B20" s="22">
        <v>52</v>
      </c>
      <c r="C20" s="14" t="s">
        <v>10</v>
      </c>
      <c r="D20" s="9">
        <v>200</v>
      </c>
      <c r="E20" s="9">
        <v>250</v>
      </c>
      <c r="F20" s="9">
        <f>SUM(F185)</f>
        <v>600</v>
      </c>
      <c r="G20" s="10">
        <f t="shared" si="0"/>
        <v>300</v>
      </c>
    </row>
    <row r="21" spans="1:8" x14ac:dyDescent="0.2">
      <c r="A21" s="66"/>
      <c r="B21" s="65" t="s">
        <v>66</v>
      </c>
      <c r="C21" s="14"/>
      <c r="D21" s="9"/>
      <c r="E21" s="9"/>
      <c r="F21" s="9"/>
      <c r="G21" s="10"/>
    </row>
    <row r="22" spans="1:8" x14ac:dyDescent="0.2">
      <c r="A22" s="21">
        <v>5273</v>
      </c>
      <c r="B22" s="22">
        <v>59</v>
      </c>
      <c r="C22" s="14" t="s">
        <v>62</v>
      </c>
      <c r="D22" s="9">
        <v>6000</v>
      </c>
      <c r="E22" s="9">
        <v>1453</v>
      </c>
      <c r="F22" s="9">
        <v>6000</v>
      </c>
      <c r="G22" s="10">
        <f t="shared" si="0"/>
        <v>100</v>
      </c>
    </row>
    <row r="23" spans="1:8" x14ac:dyDescent="0.2">
      <c r="A23" s="21"/>
      <c r="B23" s="65" t="s">
        <v>67</v>
      </c>
      <c r="C23" s="14"/>
      <c r="D23" s="9"/>
      <c r="E23" s="9"/>
      <c r="F23" s="9"/>
      <c r="G23" s="10"/>
    </row>
    <row r="24" spans="1:8" ht="28.5" x14ac:dyDescent="0.2">
      <c r="A24" s="21">
        <v>5512</v>
      </c>
      <c r="B24" s="22">
        <v>53</v>
      </c>
      <c r="C24" s="14" t="s">
        <v>11</v>
      </c>
      <c r="D24" s="9">
        <v>5000</v>
      </c>
      <c r="E24" s="9">
        <v>5000</v>
      </c>
      <c r="F24" s="9">
        <v>5000</v>
      </c>
      <c r="G24" s="10">
        <f t="shared" si="0"/>
        <v>100</v>
      </c>
    </row>
    <row r="25" spans="1:8" x14ac:dyDescent="0.2">
      <c r="A25" s="21">
        <v>5529</v>
      </c>
      <c r="B25" s="22">
        <v>51</v>
      </c>
      <c r="C25" s="14" t="s">
        <v>8</v>
      </c>
      <c r="D25" s="9">
        <v>40</v>
      </c>
      <c r="E25" s="9">
        <v>40</v>
      </c>
      <c r="F25" s="9">
        <v>40</v>
      </c>
      <c r="G25" s="184">
        <f t="shared" si="0"/>
        <v>100</v>
      </c>
    </row>
    <row r="26" spans="1:8" x14ac:dyDescent="0.2">
      <c r="A26" s="21">
        <v>5529</v>
      </c>
      <c r="B26" s="22">
        <v>63</v>
      </c>
      <c r="C26" s="14" t="s">
        <v>64</v>
      </c>
      <c r="D26" s="9">
        <v>0</v>
      </c>
      <c r="E26" s="9">
        <v>0</v>
      </c>
      <c r="F26" s="9">
        <v>2000</v>
      </c>
      <c r="G26" s="184"/>
    </row>
    <row r="27" spans="1:8" x14ac:dyDescent="0.2">
      <c r="A27" s="21">
        <v>6172</v>
      </c>
      <c r="B27" s="22">
        <v>51</v>
      </c>
      <c r="C27" s="14" t="s">
        <v>8</v>
      </c>
      <c r="D27" s="9">
        <v>3500</v>
      </c>
      <c r="E27" s="9">
        <v>396</v>
      </c>
      <c r="F27" s="9">
        <v>0</v>
      </c>
      <c r="G27" s="10">
        <f t="shared" si="0"/>
        <v>0</v>
      </c>
    </row>
    <row r="28" spans="1:8" ht="15" thickBot="1" x14ac:dyDescent="0.25">
      <c r="A28" s="21">
        <v>6409</v>
      </c>
      <c r="B28" s="22">
        <v>51</v>
      </c>
      <c r="C28" s="14" t="s">
        <v>8</v>
      </c>
      <c r="D28" s="9">
        <v>5400</v>
      </c>
      <c r="E28" s="9">
        <v>1361</v>
      </c>
      <c r="F28" s="9">
        <v>0</v>
      </c>
      <c r="G28" s="10">
        <f t="shared" si="0"/>
        <v>0</v>
      </c>
    </row>
    <row r="29" spans="1:8" s="16" customFormat="1" ht="16.5" thickTop="1" thickBot="1" x14ac:dyDescent="0.3">
      <c r="A29" s="308" t="s">
        <v>9</v>
      </c>
      <c r="B29" s="309"/>
      <c r="C29" s="310"/>
      <c r="D29" s="52">
        <f t="shared" ref="D29:E29" si="1">SUM(D8:D28)</f>
        <v>50908</v>
      </c>
      <c r="E29" s="52">
        <f t="shared" si="1"/>
        <v>39081</v>
      </c>
      <c r="F29" s="52">
        <f>SUM(F8:F28)</f>
        <v>26975</v>
      </c>
      <c r="G29" s="53">
        <f t="shared" si="0"/>
        <v>52.987742594484168</v>
      </c>
    </row>
    <row r="30" spans="1:8" ht="15" thickTop="1" x14ac:dyDescent="0.2"/>
    <row r="31" spans="1:8" ht="15" x14ac:dyDescent="0.25">
      <c r="A31" s="27" t="s">
        <v>14</v>
      </c>
    </row>
    <row r="32" spans="1:8" ht="15.75" thickBot="1" x14ac:dyDescent="0.3">
      <c r="A32" s="39" t="s">
        <v>65</v>
      </c>
      <c r="B32" s="40"/>
      <c r="C32" s="41"/>
      <c r="D32" s="42"/>
      <c r="E32" s="42"/>
      <c r="F32" s="311">
        <f>SUM(F33,F38,F43,F97)</f>
        <v>6343</v>
      </c>
      <c r="G32" s="311"/>
      <c r="H32" s="54">
        <f>SUM(F33,F38,F43,F97)</f>
        <v>6343</v>
      </c>
    </row>
    <row r="33" spans="1:8" ht="15.75" thickTop="1" x14ac:dyDescent="0.25">
      <c r="A33" s="26" t="s">
        <v>19</v>
      </c>
      <c r="F33" s="305">
        <v>200</v>
      </c>
      <c r="G33" s="306"/>
    </row>
    <row r="34" spans="1:8" x14ac:dyDescent="0.2">
      <c r="A34" s="303" t="s">
        <v>451</v>
      </c>
      <c r="B34" s="304"/>
      <c r="C34" s="304"/>
      <c r="D34" s="304"/>
      <c r="E34" s="304"/>
      <c r="F34" s="304"/>
      <c r="G34" s="304"/>
    </row>
    <row r="35" spans="1:8" x14ac:dyDescent="0.2">
      <c r="A35" s="304"/>
      <c r="B35" s="304"/>
      <c r="C35" s="304"/>
      <c r="D35" s="304"/>
      <c r="E35" s="304"/>
      <c r="F35" s="304"/>
      <c r="G35" s="304"/>
    </row>
    <row r="36" spans="1:8" x14ac:dyDescent="0.2">
      <c r="A36" s="307"/>
      <c r="B36" s="307"/>
      <c r="C36" s="307"/>
      <c r="D36" s="307"/>
      <c r="E36" s="307"/>
      <c r="F36" s="307"/>
      <c r="G36" s="307"/>
    </row>
    <row r="38" spans="1:8" ht="15" x14ac:dyDescent="0.25">
      <c r="A38" s="26" t="s">
        <v>20</v>
      </c>
      <c r="F38" s="305">
        <v>239</v>
      </c>
      <c r="G38" s="306"/>
    </row>
    <row r="39" spans="1:8" x14ac:dyDescent="0.2">
      <c r="A39" s="303" t="s">
        <v>452</v>
      </c>
      <c r="B39" s="304"/>
      <c r="C39" s="304"/>
      <c r="D39" s="304"/>
      <c r="E39" s="304"/>
      <c r="F39" s="304"/>
      <c r="G39" s="304"/>
    </row>
    <row r="40" spans="1:8" x14ac:dyDescent="0.2">
      <c r="A40" s="304"/>
      <c r="B40" s="304"/>
      <c r="C40" s="304"/>
      <c r="D40" s="304"/>
      <c r="E40" s="304"/>
      <c r="F40" s="304"/>
      <c r="G40" s="304"/>
    </row>
    <row r="41" spans="1:8" x14ac:dyDescent="0.2">
      <c r="A41" s="304"/>
      <c r="B41" s="304"/>
      <c r="C41" s="304"/>
      <c r="D41" s="304"/>
      <c r="E41" s="304"/>
      <c r="F41" s="304"/>
      <c r="G41" s="304"/>
    </row>
    <row r="42" spans="1:8" ht="15" x14ac:dyDescent="0.25">
      <c r="A42" s="26"/>
    </row>
    <row r="43" spans="1:8" ht="15" x14ac:dyDescent="0.25">
      <c r="A43" s="26" t="s">
        <v>22</v>
      </c>
      <c r="F43" s="305">
        <f>SUM(H43)</f>
        <v>5889</v>
      </c>
      <c r="G43" s="306"/>
      <c r="H43" s="1">
        <f>SUM(H45:H92)</f>
        <v>5889</v>
      </c>
    </row>
    <row r="44" spans="1:8" x14ac:dyDescent="0.2">
      <c r="A44" s="303" t="s">
        <v>453</v>
      </c>
      <c r="B44" s="304"/>
      <c r="C44" s="304"/>
      <c r="D44" s="304"/>
      <c r="E44" s="304"/>
      <c r="F44" s="304"/>
      <c r="G44" s="304"/>
    </row>
    <row r="45" spans="1:8" x14ac:dyDescent="0.2">
      <c r="A45" s="304"/>
      <c r="B45" s="304"/>
      <c r="C45" s="304"/>
      <c r="D45" s="304"/>
      <c r="E45" s="304"/>
      <c r="F45" s="304"/>
      <c r="G45" s="304"/>
      <c r="H45" s="1">
        <v>160</v>
      </c>
    </row>
    <row r="46" spans="1:8" x14ac:dyDescent="0.2">
      <c r="A46" s="304"/>
      <c r="B46" s="304"/>
      <c r="C46" s="304"/>
      <c r="D46" s="304"/>
      <c r="E46" s="304"/>
      <c r="F46" s="304"/>
      <c r="G46" s="304"/>
    </row>
    <row r="47" spans="1:8" x14ac:dyDescent="0.2">
      <c r="A47" s="304"/>
      <c r="B47" s="304"/>
      <c r="C47" s="304"/>
      <c r="D47" s="304"/>
      <c r="E47" s="304"/>
      <c r="F47" s="304"/>
      <c r="G47" s="304"/>
    </row>
    <row r="48" spans="1:8" x14ac:dyDescent="0.2">
      <c r="A48" s="304"/>
      <c r="B48" s="304"/>
      <c r="C48" s="304"/>
      <c r="D48" s="304"/>
      <c r="E48" s="304"/>
      <c r="F48" s="304"/>
      <c r="G48" s="304"/>
    </row>
    <row r="49" spans="1:8" x14ac:dyDescent="0.2">
      <c r="A49" s="304"/>
      <c r="B49" s="304"/>
      <c r="C49" s="304"/>
      <c r="D49" s="304"/>
      <c r="E49" s="304"/>
      <c r="F49" s="304"/>
      <c r="G49" s="304"/>
      <c r="H49" s="1">
        <v>200</v>
      </c>
    </row>
    <row r="50" spans="1:8" x14ac:dyDescent="0.2">
      <c r="A50" s="304"/>
      <c r="B50" s="304"/>
      <c r="C50" s="304"/>
      <c r="D50" s="304"/>
      <c r="E50" s="304"/>
      <c r="F50" s="304"/>
      <c r="G50" s="304"/>
    </row>
    <row r="51" spans="1:8" x14ac:dyDescent="0.2">
      <c r="A51" s="304"/>
      <c r="B51" s="304"/>
      <c r="C51" s="304"/>
      <c r="D51" s="304"/>
      <c r="E51" s="304"/>
      <c r="F51" s="304"/>
      <c r="G51" s="304"/>
    </row>
    <row r="52" spans="1:8" x14ac:dyDescent="0.2">
      <c r="A52" s="304"/>
      <c r="B52" s="304"/>
      <c r="C52" s="304"/>
      <c r="D52" s="304"/>
      <c r="E52" s="304"/>
      <c r="F52" s="304"/>
      <c r="G52" s="304"/>
    </row>
    <row r="53" spans="1:8" x14ac:dyDescent="0.2">
      <c r="A53" s="304"/>
      <c r="B53" s="304"/>
      <c r="C53" s="304"/>
      <c r="D53" s="304"/>
      <c r="E53" s="304"/>
      <c r="F53" s="304"/>
      <c r="G53" s="304"/>
    </row>
    <row r="54" spans="1:8" x14ac:dyDescent="0.2">
      <c r="A54" s="304"/>
      <c r="B54" s="304"/>
      <c r="C54" s="304"/>
      <c r="D54" s="304"/>
      <c r="E54" s="304"/>
      <c r="F54" s="304"/>
      <c r="G54" s="304"/>
    </row>
    <row r="55" spans="1:8" x14ac:dyDescent="0.2">
      <c r="A55" s="304"/>
      <c r="B55" s="304"/>
      <c r="C55" s="304"/>
      <c r="D55" s="304"/>
      <c r="E55" s="304"/>
      <c r="F55" s="304"/>
      <c r="G55" s="304"/>
    </row>
    <row r="56" spans="1:8" x14ac:dyDescent="0.2">
      <c r="A56" s="304"/>
      <c r="B56" s="304"/>
      <c r="C56" s="304"/>
      <c r="D56" s="304"/>
      <c r="E56" s="304"/>
      <c r="F56" s="304"/>
      <c r="G56" s="304"/>
    </row>
    <row r="57" spans="1:8" x14ac:dyDescent="0.2">
      <c r="A57" s="304"/>
      <c r="B57" s="304"/>
      <c r="C57" s="304"/>
      <c r="D57" s="304"/>
      <c r="E57" s="304"/>
      <c r="F57" s="304"/>
      <c r="G57" s="304"/>
    </row>
    <row r="58" spans="1:8" x14ac:dyDescent="0.2">
      <c r="A58" s="304"/>
      <c r="B58" s="304"/>
      <c r="C58" s="304"/>
      <c r="D58" s="304"/>
      <c r="E58" s="304"/>
      <c r="F58" s="304"/>
      <c r="G58" s="304"/>
      <c r="H58" s="1">
        <v>150</v>
      </c>
    </row>
    <row r="59" spans="1:8" x14ac:dyDescent="0.2">
      <c r="A59" s="304"/>
      <c r="B59" s="304"/>
      <c r="C59" s="304"/>
      <c r="D59" s="304"/>
      <c r="E59" s="304"/>
      <c r="F59" s="304"/>
      <c r="G59" s="304"/>
    </row>
    <row r="60" spans="1:8" x14ac:dyDescent="0.2">
      <c r="A60" s="304"/>
      <c r="B60" s="304"/>
      <c r="C60" s="304"/>
      <c r="D60" s="304"/>
      <c r="E60" s="304"/>
      <c r="F60" s="304"/>
      <c r="G60" s="304"/>
    </row>
    <row r="61" spans="1:8" x14ac:dyDescent="0.2">
      <c r="A61" s="304"/>
      <c r="B61" s="304"/>
      <c r="C61" s="304"/>
      <c r="D61" s="304"/>
      <c r="E61" s="304"/>
      <c r="F61" s="304"/>
      <c r="G61" s="304"/>
    </row>
    <row r="62" spans="1:8" x14ac:dyDescent="0.2">
      <c r="A62" s="304"/>
      <c r="B62" s="304"/>
      <c r="C62" s="304"/>
      <c r="D62" s="304"/>
      <c r="E62" s="304"/>
      <c r="F62" s="304"/>
      <c r="G62" s="304"/>
      <c r="H62" s="1">
        <v>1412</v>
      </c>
    </row>
    <row r="63" spans="1:8" x14ac:dyDescent="0.2">
      <c r="A63" s="304"/>
      <c r="B63" s="304"/>
      <c r="C63" s="304"/>
      <c r="D63" s="304"/>
      <c r="E63" s="304"/>
      <c r="F63" s="304"/>
      <c r="G63" s="304"/>
    </row>
    <row r="64" spans="1:8" x14ac:dyDescent="0.2">
      <c r="A64" s="304"/>
      <c r="B64" s="304"/>
      <c r="C64" s="304"/>
      <c r="D64" s="304"/>
      <c r="E64" s="304"/>
      <c r="F64" s="304"/>
      <c r="G64" s="304"/>
    </row>
    <row r="65" spans="1:8" x14ac:dyDescent="0.2">
      <c r="A65" s="304"/>
      <c r="B65" s="304"/>
      <c r="C65" s="304"/>
      <c r="D65" s="304"/>
      <c r="E65" s="304"/>
      <c r="F65" s="304"/>
      <c r="G65" s="304"/>
    </row>
    <row r="66" spans="1:8" x14ac:dyDescent="0.2">
      <c r="A66" s="304"/>
      <c r="B66" s="304"/>
      <c r="C66" s="304"/>
      <c r="D66" s="304"/>
      <c r="E66" s="304"/>
      <c r="F66" s="304"/>
      <c r="G66" s="304"/>
    </row>
    <row r="67" spans="1:8" ht="15" x14ac:dyDescent="0.25">
      <c r="A67" s="158"/>
      <c r="B67" s="158"/>
      <c r="C67" s="158"/>
      <c r="D67" s="158"/>
      <c r="E67" s="158"/>
      <c r="F67" s="158"/>
      <c r="G67" s="158"/>
    </row>
    <row r="68" spans="1:8" ht="14.25" customHeight="1" x14ac:dyDescent="0.2">
      <c r="A68" s="303" t="s">
        <v>522</v>
      </c>
      <c r="B68" s="303"/>
      <c r="C68" s="303"/>
      <c r="D68" s="303"/>
      <c r="E68" s="303"/>
      <c r="F68" s="303"/>
      <c r="G68" s="303"/>
      <c r="H68" s="1">
        <v>150</v>
      </c>
    </row>
    <row r="69" spans="1:8" ht="15" customHeight="1" x14ac:dyDescent="0.2">
      <c r="A69" s="303"/>
      <c r="B69" s="303"/>
      <c r="C69" s="303"/>
      <c r="D69" s="303"/>
      <c r="E69" s="303"/>
      <c r="F69" s="303"/>
      <c r="G69" s="303"/>
    </row>
    <row r="70" spans="1:8" ht="15" customHeight="1" x14ac:dyDescent="0.2">
      <c r="A70" s="303"/>
      <c r="B70" s="303"/>
      <c r="C70" s="303"/>
      <c r="D70" s="303"/>
      <c r="E70" s="303"/>
      <c r="F70" s="303"/>
      <c r="G70" s="303"/>
    </row>
    <row r="71" spans="1:8" ht="15" customHeight="1" x14ac:dyDescent="0.2">
      <c r="A71" s="303"/>
      <c r="B71" s="303"/>
      <c r="C71" s="303"/>
      <c r="D71" s="303"/>
      <c r="E71" s="303"/>
      <c r="F71" s="303"/>
      <c r="G71" s="303"/>
    </row>
    <row r="72" spans="1:8" ht="15" customHeight="1" x14ac:dyDescent="0.2">
      <c r="A72" s="303"/>
      <c r="B72" s="303"/>
      <c r="C72" s="303"/>
      <c r="D72" s="303"/>
      <c r="E72" s="303"/>
      <c r="F72" s="303"/>
      <c r="G72" s="303"/>
    </row>
    <row r="73" spans="1:8" ht="15" customHeight="1" x14ac:dyDescent="0.2">
      <c r="A73" s="303"/>
      <c r="B73" s="303"/>
      <c r="C73" s="303"/>
      <c r="D73" s="303"/>
      <c r="E73" s="303"/>
      <c r="F73" s="303"/>
      <c r="G73" s="303"/>
    </row>
    <row r="74" spans="1:8" ht="14.25" customHeight="1" x14ac:dyDescent="0.2">
      <c r="A74" s="303" t="s">
        <v>504</v>
      </c>
      <c r="B74" s="303"/>
      <c r="C74" s="303"/>
      <c r="D74" s="303"/>
      <c r="E74" s="303"/>
      <c r="F74" s="303"/>
      <c r="G74" s="303"/>
      <c r="H74" s="1">
        <v>217</v>
      </c>
    </row>
    <row r="75" spans="1:8" ht="14.25" customHeight="1" x14ac:dyDescent="0.2">
      <c r="A75" s="303"/>
      <c r="B75" s="303"/>
      <c r="C75" s="303"/>
      <c r="D75" s="303"/>
      <c r="E75" s="303"/>
      <c r="F75" s="303"/>
      <c r="G75" s="303"/>
    </row>
    <row r="76" spans="1:8" ht="14.25" customHeight="1" x14ac:dyDescent="0.2">
      <c r="A76" s="303"/>
      <c r="B76" s="303"/>
      <c r="C76" s="303"/>
      <c r="D76" s="303"/>
      <c r="E76" s="303"/>
      <c r="F76" s="303"/>
      <c r="G76" s="303"/>
    </row>
    <row r="77" spans="1:8" ht="14.25" customHeight="1" x14ac:dyDescent="0.2">
      <c r="A77" s="303"/>
      <c r="B77" s="303"/>
      <c r="C77" s="303"/>
      <c r="D77" s="303"/>
      <c r="E77" s="303"/>
      <c r="F77" s="303"/>
      <c r="G77" s="303"/>
    </row>
    <row r="78" spans="1:8" ht="14.25" customHeight="1" x14ac:dyDescent="0.2">
      <c r="A78" s="303"/>
      <c r="B78" s="303"/>
      <c r="C78" s="303"/>
      <c r="D78" s="303"/>
      <c r="E78" s="303"/>
      <c r="F78" s="303"/>
      <c r="G78" s="303"/>
    </row>
    <row r="79" spans="1:8" ht="14.25" customHeight="1" x14ac:dyDescent="0.2">
      <c r="A79" s="303"/>
      <c r="B79" s="303"/>
      <c r="C79" s="303"/>
      <c r="D79" s="303"/>
      <c r="E79" s="303"/>
      <c r="F79" s="303"/>
      <c r="G79" s="303"/>
    </row>
    <row r="80" spans="1:8" ht="15" customHeight="1" x14ac:dyDescent="0.2">
      <c r="A80" s="303"/>
      <c r="B80" s="303"/>
      <c r="C80" s="303"/>
      <c r="D80" s="303"/>
      <c r="E80" s="303"/>
      <c r="F80" s="303"/>
      <c r="G80" s="303"/>
      <c r="H80" s="1">
        <v>1500</v>
      </c>
    </row>
    <row r="81" spans="1:8" ht="15" customHeight="1" x14ac:dyDescent="0.2">
      <c r="A81" s="303"/>
      <c r="B81" s="303"/>
      <c r="C81" s="303"/>
      <c r="D81" s="303"/>
      <c r="E81" s="303"/>
      <c r="F81" s="303"/>
      <c r="G81" s="303"/>
    </row>
    <row r="82" spans="1:8" ht="15" customHeight="1" x14ac:dyDescent="0.2">
      <c r="A82" s="303"/>
      <c r="B82" s="303"/>
      <c r="C82" s="303"/>
      <c r="D82" s="303"/>
      <c r="E82" s="303"/>
      <c r="F82" s="303"/>
      <c r="G82" s="303"/>
    </row>
    <row r="83" spans="1:8" ht="15" customHeight="1" x14ac:dyDescent="0.2">
      <c r="A83" s="303"/>
      <c r="B83" s="303"/>
      <c r="C83" s="303"/>
      <c r="D83" s="303"/>
      <c r="E83" s="303"/>
      <c r="F83" s="303"/>
      <c r="G83" s="303"/>
    </row>
    <row r="84" spans="1:8" ht="15" x14ac:dyDescent="0.25">
      <c r="A84" s="26"/>
    </row>
    <row r="85" spans="1:8" ht="15" customHeight="1" x14ac:dyDescent="0.2">
      <c r="A85" s="328" t="s">
        <v>505</v>
      </c>
      <c r="B85" s="328"/>
      <c r="C85" s="328"/>
      <c r="D85" s="328"/>
      <c r="E85" s="328"/>
      <c r="F85" s="328"/>
      <c r="G85" s="328"/>
    </row>
    <row r="86" spans="1:8" ht="15" customHeight="1" x14ac:dyDescent="0.2">
      <c r="A86" s="328"/>
      <c r="B86" s="328"/>
      <c r="C86" s="328"/>
      <c r="D86" s="328"/>
      <c r="E86" s="328"/>
      <c r="F86" s="328"/>
      <c r="G86" s="328"/>
      <c r="H86" s="1">
        <v>950</v>
      </c>
    </row>
    <row r="87" spans="1:8" ht="15" customHeight="1" x14ac:dyDescent="0.2">
      <c r="A87" s="328"/>
      <c r="B87" s="328"/>
      <c r="C87" s="328"/>
      <c r="D87" s="328"/>
      <c r="E87" s="328"/>
      <c r="F87" s="328"/>
      <c r="G87" s="328"/>
    </row>
    <row r="88" spans="1:8" ht="15" customHeight="1" x14ac:dyDescent="0.2">
      <c r="A88" s="328"/>
      <c r="B88" s="328"/>
      <c r="C88" s="328"/>
      <c r="D88" s="328"/>
      <c r="E88" s="328"/>
      <c r="F88" s="328"/>
      <c r="G88" s="328"/>
    </row>
    <row r="89" spans="1:8" ht="15" x14ac:dyDescent="0.25">
      <c r="A89" s="26"/>
    </row>
    <row r="90" spans="1:8" ht="15" customHeight="1" x14ac:dyDescent="0.2">
      <c r="A90" s="303" t="s">
        <v>454</v>
      </c>
      <c r="B90" s="318"/>
      <c r="C90" s="318"/>
      <c r="D90" s="318"/>
      <c r="E90" s="318"/>
      <c r="F90" s="318"/>
      <c r="G90" s="318"/>
      <c r="H90" s="1">
        <v>1150</v>
      </c>
    </row>
    <row r="91" spans="1:8" ht="15" customHeight="1" x14ac:dyDescent="0.2">
      <c r="A91" s="318"/>
      <c r="B91" s="318"/>
      <c r="C91" s="318"/>
      <c r="D91" s="318"/>
      <c r="E91" s="318"/>
      <c r="F91" s="318"/>
      <c r="G91" s="318"/>
    </row>
    <row r="92" spans="1:8" ht="15" customHeight="1" x14ac:dyDescent="0.2">
      <c r="A92" s="318"/>
      <c r="B92" s="318"/>
      <c r="C92" s="318"/>
      <c r="D92" s="318"/>
      <c r="E92" s="318"/>
      <c r="F92" s="318"/>
      <c r="G92" s="318"/>
    </row>
    <row r="93" spans="1:8" ht="15" customHeight="1" x14ac:dyDescent="0.2">
      <c r="A93" s="318"/>
      <c r="B93" s="318"/>
      <c r="C93" s="318"/>
      <c r="D93" s="318"/>
      <c r="E93" s="318"/>
      <c r="F93" s="318"/>
      <c r="G93" s="318"/>
    </row>
    <row r="94" spans="1:8" ht="11.25" customHeight="1" x14ac:dyDescent="0.2">
      <c r="A94" s="318"/>
      <c r="B94" s="318"/>
      <c r="C94" s="318"/>
      <c r="D94" s="318"/>
      <c r="E94" s="318"/>
      <c r="F94" s="318"/>
      <c r="G94" s="318"/>
    </row>
    <row r="95" spans="1:8" ht="15" customHeight="1" x14ac:dyDescent="0.2">
      <c r="A95" s="318"/>
      <c r="B95" s="318"/>
      <c r="C95" s="318"/>
      <c r="D95" s="318"/>
      <c r="E95" s="318"/>
      <c r="F95" s="318"/>
      <c r="G95" s="318"/>
    </row>
    <row r="96" spans="1:8" ht="15" x14ac:dyDescent="0.25">
      <c r="A96" s="26"/>
    </row>
    <row r="97" spans="1:8" ht="15" x14ac:dyDescent="0.25">
      <c r="A97" s="26" t="s">
        <v>50</v>
      </c>
      <c r="F97" s="305">
        <v>15</v>
      </c>
      <c r="G97" s="306"/>
    </row>
    <row r="98" spans="1:8" ht="15" x14ac:dyDescent="0.25">
      <c r="A98" s="303" t="s">
        <v>68</v>
      </c>
      <c r="B98" s="304"/>
      <c r="C98" s="304"/>
      <c r="D98" s="304"/>
      <c r="E98" s="304"/>
      <c r="F98" s="304"/>
      <c r="G98" s="304"/>
    </row>
    <row r="99" spans="1:8" ht="15" x14ac:dyDescent="0.25">
      <c r="A99" s="26"/>
    </row>
    <row r="100" spans="1:8" ht="15.75" thickBot="1" x14ac:dyDescent="0.3">
      <c r="A100" s="39" t="s">
        <v>69</v>
      </c>
      <c r="B100" s="40"/>
      <c r="C100" s="41"/>
      <c r="D100" s="42"/>
      <c r="E100" s="42"/>
      <c r="F100" s="311">
        <f>SUM(F101,F105,F110)</f>
        <v>4300</v>
      </c>
      <c r="G100" s="311"/>
      <c r="H100" s="54">
        <f>SUM(F101,F105,F110)</f>
        <v>4300</v>
      </c>
    </row>
    <row r="101" spans="1:8" ht="15.75" thickTop="1" x14ac:dyDescent="0.25">
      <c r="A101" s="26" t="s">
        <v>70</v>
      </c>
      <c r="F101" s="305">
        <v>400</v>
      </c>
      <c r="G101" s="306"/>
    </row>
    <row r="102" spans="1:8" ht="14.25" customHeight="1" x14ac:dyDescent="0.2">
      <c r="A102" s="303" t="s">
        <v>613</v>
      </c>
      <c r="B102" s="303"/>
      <c r="C102" s="303"/>
      <c r="D102" s="303"/>
      <c r="E102" s="303"/>
      <c r="F102" s="303"/>
      <c r="G102" s="303"/>
    </row>
    <row r="103" spans="1:8" ht="15" customHeight="1" x14ac:dyDescent="0.2">
      <c r="A103" s="303"/>
      <c r="B103" s="303"/>
      <c r="C103" s="303"/>
      <c r="D103" s="303"/>
      <c r="E103" s="303"/>
      <c r="F103" s="303"/>
      <c r="G103" s="303"/>
    </row>
    <row r="104" spans="1:8" ht="15" x14ac:dyDescent="0.25">
      <c r="A104" s="26"/>
    </row>
    <row r="105" spans="1:8" ht="15" x14ac:dyDescent="0.25">
      <c r="A105" s="26" t="s">
        <v>71</v>
      </c>
      <c r="F105" s="305">
        <v>400</v>
      </c>
      <c r="G105" s="306"/>
    </row>
    <row r="106" spans="1:8" x14ac:dyDescent="0.2">
      <c r="A106" s="303" t="s">
        <v>455</v>
      </c>
      <c r="B106" s="304"/>
      <c r="C106" s="304"/>
      <c r="D106" s="304"/>
      <c r="E106" s="304"/>
      <c r="F106" s="304"/>
      <c r="G106" s="304"/>
    </row>
    <row r="107" spans="1:8" x14ac:dyDescent="0.2">
      <c r="A107" s="304"/>
      <c r="B107" s="304"/>
      <c r="C107" s="304"/>
      <c r="D107" s="304"/>
      <c r="E107" s="304"/>
      <c r="F107" s="304"/>
      <c r="G107" s="304"/>
    </row>
    <row r="108" spans="1:8" x14ac:dyDescent="0.2">
      <c r="A108" s="304"/>
      <c r="B108" s="304"/>
      <c r="C108" s="304"/>
      <c r="D108" s="304"/>
      <c r="E108" s="304"/>
      <c r="F108" s="304"/>
      <c r="G108" s="304"/>
    </row>
    <row r="109" spans="1:8" ht="15" x14ac:dyDescent="0.25">
      <c r="A109" s="26"/>
    </row>
    <row r="110" spans="1:8" ht="15" x14ac:dyDescent="0.25">
      <c r="A110" s="26" t="s">
        <v>54</v>
      </c>
      <c r="F110" s="305">
        <v>3500</v>
      </c>
      <c r="G110" s="306"/>
    </row>
    <row r="111" spans="1:8" x14ac:dyDescent="0.2">
      <c r="A111" s="303" t="s">
        <v>456</v>
      </c>
      <c r="B111" s="304"/>
      <c r="C111" s="304"/>
      <c r="D111" s="304"/>
      <c r="E111" s="304"/>
      <c r="F111" s="304"/>
      <c r="G111" s="304"/>
    </row>
    <row r="112" spans="1:8" x14ac:dyDescent="0.2">
      <c r="A112" s="304"/>
      <c r="B112" s="304"/>
      <c r="C112" s="304"/>
      <c r="D112" s="304"/>
      <c r="E112" s="304"/>
      <c r="F112" s="304"/>
      <c r="G112" s="304"/>
    </row>
    <row r="113" spans="1:8" x14ac:dyDescent="0.2">
      <c r="A113" s="304"/>
      <c r="B113" s="304"/>
      <c r="C113" s="304"/>
      <c r="D113" s="304"/>
      <c r="E113" s="304"/>
      <c r="F113" s="304"/>
      <c r="G113" s="304"/>
    </row>
    <row r="114" spans="1:8" x14ac:dyDescent="0.2">
      <c r="A114" s="304"/>
      <c r="B114" s="304"/>
      <c r="C114" s="304"/>
      <c r="D114" s="304"/>
      <c r="E114" s="304"/>
      <c r="F114" s="304"/>
      <c r="G114" s="304"/>
    </row>
    <row r="115" spans="1:8" x14ac:dyDescent="0.2">
      <c r="A115" s="304"/>
      <c r="B115" s="304"/>
      <c r="C115" s="304"/>
      <c r="D115" s="304"/>
      <c r="E115" s="304"/>
      <c r="F115" s="304"/>
      <c r="G115" s="304"/>
    </row>
    <row r="116" spans="1:8" x14ac:dyDescent="0.2">
      <c r="A116" s="304"/>
      <c r="B116" s="304"/>
      <c r="C116" s="304"/>
      <c r="D116" s="304"/>
      <c r="E116" s="304"/>
      <c r="F116" s="304"/>
      <c r="G116" s="304"/>
    </row>
    <row r="117" spans="1:8" ht="15" customHeight="1" x14ac:dyDescent="0.25">
      <c r="A117" s="26"/>
    </row>
    <row r="118" spans="1:8" ht="31.5" customHeight="1" thickBot="1" x14ac:dyDescent="0.3">
      <c r="A118" s="319" t="s">
        <v>72</v>
      </c>
      <c r="B118" s="320"/>
      <c r="C118" s="320"/>
      <c r="D118" s="320"/>
      <c r="E118" s="320"/>
      <c r="F118" s="311">
        <f>SUM(F119,F125,F132)</f>
        <v>1450</v>
      </c>
      <c r="G118" s="311"/>
      <c r="H118" s="54">
        <f>SUM(F119,F125)</f>
        <v>1150</v>
      </c>
    </row>
    <row r="119" spans="1:8" ht="15.75" thickTop="1" x14ac:dyDescent="0.25">
      <c r="A119" s="26" t="s">
        <v>74</v>
      </c>
      <c r="F119" s="305">
        <v>800</v>
      </c>
      <c r="G119" s="306"/>
    </row>
    <row r="120" spans="1:8" x14ac:dyDescent="0.2">
      <c r="A120" s="303" t="s">
        <v>500</v>
      </c>
      <c r="B120" s="304"/>
      <c r="C120" s="304"/>
      <c r="D120" s="304"/>
      <c r="E120" s="304"/>
      <c r="F120" s="304"/>
      <c r="G120" s="304"/>
    </row>
    <row r="121" spans="1:8" x14ac:dyDescent="0.2">
      <c r="A121" s="304"/>
      <c r="B121" s="304"/>
      <c r="C121" s="304"/>
      <c r="D121" s="304"/>
      <c r="E121" s="304"/>
      <c r="F121" s="304"/>
      <c r="G121" s="304"/>
    </row>
    <row r="122" spans="1:8" x14ac:dyDescent="0.2">
      <c r="A122" s="304"/>
      <c r="B122" s="304"/>
      <c r="C122" s="304"/>
      <c r="D122" s="304"/>
      <c r="E122" s="304"/>
      <c r="F122" s="304"/>
      <c r="G122" s="304"/>
    </row>
    <row r="123" spans="1:8" x14ac:dyDescent="0.2">
      <c r="A123" s="304"/>
      <c r="B123" s="304"/>
      <c r="C123" s="304"/>
      <c r="D123" s="304"/>
      <c r="E123" s="304"/>
      <c r="F123" s="304"/>
      <c r="G123" s="304"/>
    </row>
    <row r="124" spans="1:8" x14ac:dyDescent="0.2">
      <c r="A124" s="25"/>
    </row>
    <row r="125" spans="1:8" ht="15" x14ac:dyDescent="0.25">
      <c r="A125" s="26" t="s">
        <v>73</v>
      </c>
      <c r="F125" s="305">
        <v>350</v>
      </c>
      <c r="G125" s="306"/>
    </row>
    <row r="126" spans="1:8" ht="14.25" customHeight="1" x14ac:dyDescent="0.2">
      <c r="A126" s="303" t="s">
        <v>457</v>
      </c>
      <c r="B126" s="303"/>
      <c r="C126" s="303"/>
      <c r="D126" s="303"/>
      <c r="E126" s="303"/>
      <c r="F126" s="303"/>
      <c r="G126" s="303"/>
    </row>
    <row r="127" spans="1:8" ht="14.25" customHeight="1" x14ac:dyDescent="0.2">
      <c r="A127" s="303"/>
      <c r="B127" s="303"/>
      <c r="C127" s="303"/>
      <c r="D127" s="303"/>
      <c r="E127" s="303"/>
      <c r="F127" s="303"/>
      <c r="G127" s="303"/>
    </row>
    <row r="128" spans="1:8" ht="14.25" customHeight="1" x14ac:dyDescent="0.2">
      <c r="A128" s="303"/>
      <c r="B128" s="303"/>
      <c r="C128" s="303"/>
      <c r="D128" s="303"/>
      <c r="E128" s="303"/>
      <c r="F128" s="303"/>
      <c r="G128" s="303"/>
    </row>
    <row r="129" spans="1:8" ht="12" customHeight="1" x14ac:dyDescent="0.2">
      <c r="A129" s="303"/>
      <c r="B129" s="303"/>
      <c r="C129" s="303"/>
      <c r="D129" s="303"/>
      <c r="E129" s="303"/>
      <c r="F129" s="303"/>
      <c r="G129" s="303"/>
    </row>
    <row r="130" spans="1:8" ht="15.75" customHeight="1" x14ac:dyDescent="0.2">
      <c r="A130" s="303"/>
      <c r="B130" s="303"/>
      <c r="C130" s="303"/>
      <c r="D130" s="303"/>
      <c r="E130" s="303"/>
      <c r="F130" s="303"/>
      <c r="G130" s="303"/>
    </row>
    <row r="131" spans="1:8" ht="12" customHeight="1" x14ac:dyDescent="0.2">
      <c r="A131" s="25"/>
    </row>
    <row r="132" spans="1:8" ht="17.25" customHeight="1" x14ac:dyDescent="0.25">
      <c r="A132" s="26" t="s">
        <v>73</v>
      </c>
      <c r="F132" s="305">
        <v>300</v>
      </c>
      <c r="G132" s="306"/>
    </row>
    <row r="133" spans="1:8" ht="12" customHeight="1" x14ac:dyDescent="0.2">
      <c r="A133" s="318" t="s">
        <v>458</v>
      </c>
      <c r="B133" s="318"/>
      <c r="C133" s="318"/>
      <c r="D133" s="318"/>
      <c r="E133" s="318"/>
      <c r="F133" s="318"/>
      <c r="G133" s="318"/>
    </row>
    <row r="134" spans="1:8" ht="15.75" customHeight="1" x14ac:dyDescent="0.2">
      <c r="A134" s="318"/>
      <c r="B134" s="318"/>
      <c r="C134" s="318"/>
      <c r="D134" s="318"/>
      <c r="E134" s="318"/>
      <c r="F134" s="318"/>
      <c r="G134" s="318"/>
    </row>
    <row r="135" spans="1:8" ht="12" customHeight="1" x14ac:dyDescent="0.2">
      <c r="A135" s="25"/>
    </row>
    <row r="136" spans="1:8" ht="15.75" thickBot="1" x14ac:dyDescent="0.3">
      <c r="A136" s="379" t="s">
        <v>69</v>
      </c>
      <c r="B136" s="380"/>
      <c r="C136" s="41"/>
      <c r="D136" s="42"/>
      <c r="E136" s="42"/>
      <c r="F136" s="311">
        <f>SUM(F138)</f>
        <v>800</v>
      </c>
      <c r="G136" s="311"/>
      <c r="H136" s="54">
        <f>SUM(F137)</f>
        <v>0</v>
      </c>
    </row>
    <row r="137" spans="1:8" ht="15.75" thickTop="1" x14ac:dyDescent="0.25">
      <c r="A137" s="329" t="s">
        <v>545</v>
      </c>
      <c r="B137" s="330"/>
      <c r="C137" s="330"/>
      <c r="D137" s="330"/>
      <c r="E137" s="330"/>
      <c r="F137" s="232"/>
      <c r="G137" s="232"/>
    </row>
    <row r="138" spans="1:8" ht="15" x14ac:dyDescent="0.25">
      <c r="A138" s="26" t="s">
        <v>550</v>
      </c>
      <c r="B138" s="237"/>
      <c r="C138" s="237"/>
      <c r="D138" s="237"/>
      <c r="E138" s="237"/>
      <c r="F138" s="305">
        <v>800</v>
      </c>
      <c r="G138" s="306"/>
    </row>
    <row r="139" spans="1:8" ht="15" x14ac:dyDescent="0.25">
      <c r="A139" s="235" t="s">
        <v>549</v>
      </c>
      <c r="F139" s="232"/>
      <c r="G139" s="232"/>
    </row>
    <row r="140" spans="1:8" ht="12" customHeight="1" x14ac:dyDescent="0.2">
      <c r="A140" s="235"/>
    </row>
    <row r="141" spans="1:8" ht="15.75" thickBot="1" x14ac:dyDescent="0.3">
      <c r="A141" s="39" t="s">
        <v>76</v>
      </c>
      <c r="B141" s="40"/>
      <c r="C141" s="41"/>
      <c r="D141" s="42"/>
      <c r="E141" s="42"/>
      <c r="F141" s="311">
        <v>70</v>
      </c>
      <c r="G141" s="311"/>
      <c r="H141" s="54">
        <f>SUM(F142)</f>
        <v>70</v>
      </c>
    </row>
    <row r="142" spans="1:8" ht="15.75" thickTop="1" x14ac:dyDescent="0.25">
      <c r="A142" s="26" t="s">
        <v>77</v>
      </c>
      <c r="F142" s="305">
        <v>70</v>
      </c>
      <c r="G142" s="306"/>
    </row>
    <row r="143" spans="1:8" x14ac:dyDescent="0.2">
      <c r="A143" s="303" t="s">
        <v>459</v>
      </c>
      <c r="B143" s="304"/>
      <c r="C143" s="304"/>
      <c r="D143" s="304"/>
      <c r="E143" s="304"/>
      <c r="F143" s="304"/>
      <c r="G143" s="304"/>
    </row>
    <row r="144" spans="1:8" x14ac:dyDescent="0.2">
      <c r="A144" s="304"/>
      <c r="B144" s="304"/>
      <c r="C144" s="304"/>
      <c r="D144" s="304"/>
      <c r="E144" s="304"/>
      <c r="F144" s="304"/>
      <c r="G144" s="304"/>
    </row>
    <row r="145" spans="1:8" x14ac:dyDescent="0.2">
      <c r="A145" s="307"/>
      <c r="B145" s="307"/>
      <c r="C145" s="307"/>
      <c r="D145" s="307"/>
      <c r="E145" s="307"/>
      <c r="F145" s="307"/>
      <c r="G145" s="307"/>
    </row>
    <row r="146" spans="1:8" ht="15" x14ac:dyDescent="0.25">
      <c r="A146" s="26"/>
      <c r="F146" s="37"/>
      <c r="G146" s="38"/>
    </row>
    <row r="147" spans="1:8" ht="15" x14ac:dyDescent="0.25">
      <c r="A147" s="26"/>
      <c r="F147" s="283"/>
      <c r="G147" s="284"/>
    </row>
    <row r="148" spans="1:8" ht="15" x14ac:dyDescent="0.25">
      <c r="A148" s="26"/>
      <c r="F148" s="279"/>
      <c r="G148" s="280"/>
    </row>
    <row r="149" spans="1:8" ht="12" customHeight="1" x14ac:dyDescent="0.25">
      <c r="A149" s="26"/>
      <c r="F149" s="37"/>
      <c r="G149" s="38"/>
    </row>
    <row r="150" spans="1:8" ht="15.75" thickBot="1" x14ac:dyDescent="0.3">
      <c r="A150" s="39" t="s">
        <v>78</v>
      </c>
      <c r="B150" s="40"/>
      <c r="C150" s="41"/>
      <c r="D150" s="42"/>
      <c r="E150" s="42"/>
      <c r="F150" s="311">
        <f>SUM(F151,F155,F159,F162,F167,F173,F179)</f>
        <v>372</v>
      </c>
      <c r="G150" s="311"/>
      <c r="H150" s="54">
        <f>SUM(F151,F155,F159,F162,F167,F173,F179)</f>
        <v>372</v>
      </c>
    </row>
    <row r="151" spans="1:8" ht="15.75" thickTop="1" x14ac:dyDescent="0.25">
      <c r="A151" s="26" t="s">
        <v>79</v>
      </c>
      <c r="F151" s="305">
        <v>5</v>
      </c>
      <c r="G151" s="306"/>
    </row>
    <row r="152" spans="1:8" x14ac:dyDescent="0.2">
      <c r="A152" s="303" t="s">
        <v>460</v>
      </c>
      <c r="B152" s="304"/>
      <c r="C152" s="304"/>
      <c r="D152" s="304"/>
      <c r="E152" s="304"/>
      <c r="F152" s="304"/>
      <c r="G152" s="304"/>
    </row>
    <row r="153" spans="1:8" x14ac:dyDescent="0.2">
      <c r="A153" s="307"/>
      <c r="B153" s="307"/>
      <c r="C153" s="307"/>
      <c r="D153" s="307"/>
      <c r="E153" s="307"/>
      <c r="F153" s="307"/>
      <c r="G153" s="307"/>
    </row>
    <row r="154" spans="1:8" ht="11.25" customHeight="1" x14ac:dyDescent="0.25">
      <c r="A154" s="26"/>
      <c r="F154" s="37"/>
      <c r="G154" s="38"/>
    </row>
    <row r="155" spans="1:8" ht="15" x14ac:dyDescent="0.25">
      <c r="A155" s="26" t="s">
        <v>17</v>
      </c>
      <c r="F155" s="305">
        <v>2</v>
      </c>
      <c r="G155" s="306"/>
    </row>
    <row r="156" spans="1:8" x14ac:dyDescent="0.2">
      <c r="A156" s="303" t="s">
        <v>80</v>
      </c>
      <c r="B156" s="304"/>
      <c r="C156" s="304"/>
      <c r="D156" s="304"/>
      <c r="E156" s="304"/>
      <c r="F156" s="304"/>
      <c r="G156" s="304"/>
    </row>
    <row r="157" spans="1:8" x14ac:dyDescent="0.2">
      <c r="A157" s="304"/>
      <c r="B157" s="304"/>
      <c r="C157" s="304"/>
      <c r="D157" s="304"/>
      <c r="E157" s="304"/>
      <c r="F157" s="304"/>
      <c r="G157" s="304"/>
    </row>
    <row r="158" spans="1:8" ht="9" customHeight="1" x14ac:dyDescent="0.25">
      <c r="A158" s="26"/>
      <c r="F158" s="37"/>
      <c r="G158" s="38"/>
    </row>
    <row r="159" spans="1:8" ht="15" x14ac:dyDescent="0.25">
      <c r="A159" s="26" t="s">
        <v>18</v>
      </c>
      <c r="F159" s="305">
        <v>5</v>
      </c>
      <c r="G159" s="306"/>
    </row>
    <row r="160" spans="1:8" ht="15" x14ac:dyDescent="0.25">
      <c r="A160" s="25" t="s">
        <v>81</v>
      </c>
      <c r="F160" s="37"/>
      <c r="G160" s="38"/>
    </row>
    <row r="161" spans="1:7" ht="9.75" customHeight="1" x14ac:dyDescent="0.25">
      <c r="A161" s="26"/>
      <c r="F161" s="37"/>
      <c r="G161" s="38"/>
    </row>
    <row r="162" spans="1:7" ht="15" x14ac:dyDescent="0.25">
      <c r="A162" s="26" t="s">
        <v>19</v>
      </c>
      <c r="F162" s="305">
        <v>80</v>
      </c>
      <c r="G162" s="306"/>
    </row>
    <row r="163" spans="1:7" x14ac:dyDescent="0.2">
      <c r="A163" s="303" t="s">
        <v>461</v>
      </c>
      <c r="B163" s="304"/>
      <c r="C163" s="304"/>
      <c r="D163" s="304"/>
      <c r="E163" s="304"/>
      <c r="F163" s="304"/>
      <c r="G163" s="304"/>
    </row>
    <row r="164" spans="1:7" x14ac:dyDescent="0.2">
      <c r="A164" s="304"/>
      <c r="B164" s="304"/>
      <c r="C164" s="304"/>
      <c r="D164" s="304"/>
      <c r="E164" s="304"/>
      <c r="F164" s="304"/>
      <c r="G164" s="304"/>
    </row>
    <row r="165" spans="1:7" x14ac:dyDescent="0.2">
      <c r="A165" s="304"/>
      <c r="B165" s="304"/>
      <c r="C165" s="304"/>
      <c r="D165" s="304"/>
      <c r="E165" s="304"/>
      <c r="F165" s="304"/>
      <c r="G165" s="304"/>
    </row>
    <row r="166" spans="1:7" ht="10.5" customHeight="1" x14ac:dyDescent="0.25">
      <c r="A166" s="26"/>
      <c r="F166" s="37"/>
      <c r="G166" s="38"/>
    </row>
    <row r="167" spans="1:7" ht="15" x14ac:dyDescent="0.25">
      <c r="A167" s="26" t="s">
        <v>82</v>
      </c>
      <c r="F167" s="305">
        <v>10</v>
      </c>
      <c r="G167" s="306"/>
    </row>
    <row r="168" spans="1:7" x14ac:dyDescent="0.2">
      <c r="A168" s="303" t="s">
        <v>83</v>
      </c>
      <c r="B168" s="304"/>
      <c r="C168" s="304"/>
      <c r="D168" s="304"/>
      <c r="E168" s="304"/>
      <c r="F168" s="304"/>
      <c r="G168" s="304"/>
    </row>
    <row r="169" spans="1:7" x14ac:dyDescent="0.2">
      <c r="A169" s="304"/>
      <c r="B169" s="304"/>
      <c r="C169" s="304"/>
      <c r="D169" s="304"/>
      <c r="E169" s="304"/>
      <c r="F169" s="304"/>
      <c r="G169" s="304"/>
    </row>
    <row r="170" spans="1:7" x14ac:dyDescent="0.2">
      <c r="A170" s="304"/>
      <c r="B170" s="304"/>
      <c r="C170" s="304"/>
      <c r="D170" s="304"/>
      <c r="E170" s="304"/>
      <c r="F170" s="304"/>
      <c r="G170" s="304"/>
    </row>
    <row r="171" spans="1:7" x14ac:dyDescent="0.2">
      <c r="A171" s="304"/>
      <c r="B171" s="304"/>
      <c r="C171" s="304"/>
      <c r="D171" s="304"/>
      <c r="E171" s="304"/>
      <c r="F171" s="304"/>
      <c r="G171" s="304"/>
    </row>
    <row r="172" spans="1:7" ht="12.75" customHeight="1" x14ac:dyDescent="0.25">
      <c r="A172" s="26"/>
      <c r="F172" s="55"/>
      <c r="G172" s="56"/>
    </row>
    <row r="173" spans="1:7" ht="15" x14ac:dyDescent="0.25">
      <c r="A173" s="26" t="s">
        <v>22</v>
      </c>
      <c r="F173" s="305">
        <v>150</v>
      </c>
      <c r="G173" s="306"/>
    </row>
    <row r="174" spans="1:7" x14ac:dyDescent="0.2">
      <c r="A174" s="303" t="s">
        <v>84</v>
      </c>
      <c r="B174" s="304"/>
      <c r="C174" s="304"/>
      <c r="D174" s="304"/>
      <c r="E174" s="304"/>
      <c r="F174" s="304"/>
      <c r="G174" s="304"/>
    </row>
    <row r="175" spans="1:7" x14ac:dyDescent="0.2">
      <c r="A175" s="304"/>
      <c r="B175" s="304"/>
      <c r="C175" s="304"/>
      <c r="D175" s="304"/>
      <c r="E175" s="304"/>
      <c r="F175" s="304"/>
      <c r="G175" s="304"/>
    </row>
    <row r="176" spans="1:7" x14ac:dyDescent="0.2">
      <c r="A176" s="304"/>
      <c r="B176" s="304"/>
      <c r="C176" s="304"/>
      <c r="D176" s="304"/>
      <c r="E176" s="304"/>
      <c r="F176" s="304"/>
      <c r="G176" s="304"/>
    </row>
    <row r="177" spans="1:8" x14ac:dyDescent="0.2">
      <c r="A177" s="304"/>
      <c r="B177" s="304"/>
      <c r="C177" s="304"/>
      <c r="D177" s="304"/>
      <c r="E177" s="304"/>
      <c r="F177" s="304"/>
      <c r="G177" s="304"/>
    </row>
    <row r="178" spans="1:8" ht="11.25" customHeight="1" x14ac:dyDescent="0.25">
      <c r="A178" s="63"/>
      <c r="B178" s="58"/>
      <c r="C178" s="58"/>
      <c r="D178" s="58"/>
      <c r="E178" s="58"/>
      <c r="F178" s="58"/>
      <c r="G178" s="58"/>
    </row>
    <row r="179" spans="1:8" ht="15" x14ac:dyDescent="0.25">
      <c r="A179" s="26" t="s">
        <v>50</v>
      </c>
      <c r="B179" s="57"/>
      <c r="C179" s="57"/>
      <c r="D179" s="57"/>
      <c r="E179" s="57"/>
      <c r="F179" s="305">
        <v>120</v>
      </c>
      <c r="G179" s="306"/>
    </row>
    <row r="180" spans="1:8" x14ac:dyDescent="0.2">
      <c r="A180" s="303" t="s">
        <v>85</v>
      </c>
      <c r="B180" s="304"/>
      <c r="C180" s="304"/>
      <c r="D180" s="304"/>
      <c r="E180" s="304"/>
      <c r="F180" s="304"/>
      <c r="G180" s="304"/>
    </row>
    <row r="181" spans="1:8" x14ac:dyDescent="0.2">
      <c r="A181" s="304"/>
      <c r="B181" s="304"/>
      <c r="C181" s="304"/>
      <c r="D181" s="304"/>
      <c r="E181" s="304"/>
      <c r="F181" s="304"/>
      <c r="G181" s="304"/>
    </row>
    <row r="182" spans="1:8" x14ac:dyDescent="0.2">
      <c r="A182" s="304"/>
      <c r="B182" s="304"/>
      <c r="C182" s="304"/>
      <c r="D182" s="304"/>
      <c r="E182" s="304"/>
      <c r="F182" s="304"/>
      <c r="G182" s="304"/>
    </row>
    <row r="183" spans="1:8" x14ac:dyDescent="0.2">
      <c r="A183" s="304"/>
      <c r="B183" s="304"/>
      <c r="C183" s="304"/>
      <c r="D183" s="304"/>
      <c r="E183" s="304"/>
      <c r="F183" s="304"/>
      <c r="G183" s="304"/>
    </row>
    <row r="184" spans="1:8" ht="15" x14ac:dyDescent="0.25">
      <c r="A184" s="26"/>
      <c r="B184" s="57"/>
      <c r="C184" s="57"/>
      <c r="D184" s="57"/>
      <c r="E184" s="57"/>
      <c r="F184" s="57"/>
      <c r="G184" s="57"/>
    </row>
    <row r="185" spans="1:8" ht="15.75" thickBot="1" x14ac:dyDescent="0.3">
      <c r="A185" s="39" t="s">
        <v>86</v>
      </c>
      <c r="B185" s="40"/>
      <c r="C185" s="41"/>
      <c r="D185" s="42"/>
      <c r="E185" s="42"/>
      <c r="F185" s="311">
        <f>SUM(F186,F194)</f>
        <v>600</v>
      </c>
      <c r="G185" s="311"/>
      <c r="H185" s="54">
        <f>SUM(F186)</f>
        <v>300</v>
      </c>
    </row>
    <row r="186" spans="1:8" ht="15.75" thickTop="1" x14ac:dyDescent="0.25">
      <c r="A186" s="26" t="s">
        <v>71</v>
      </c>
      <c r="F186" s="305">
        <v>300</v>
      </c>
      <c r="G186" s="306"/>
    </row>
    <row r="187" spans="1:8" ht="14.25" customHeight="1" x14ac:dyDescent="0.2">
      <c r="A187" s="303" t="s">
        <v>614</v>
      </c>
      <c r="B187" s="303"/>
      <c r="C187" s="303"/>
      <c r="D187" s="303"/>
      <c r="E187" s="303"/>
      <c r="F187" s="303"/>
      <c r="G187" s="303"/>
    </row>
    <row r="188" spans="1:8" ht="14.25" customHeight="1" x14ac:dyDescent="0.2">
      <c r="A188" s="303"/>
      <c r="B188" s="303"/>
      <c r="C188" s="303"/>
      <c r="D188" s="303"/>
      <c r="E188" s="303"/>
      <c r="F188" s="303"/>
      <c r="G188" s="303"/>
    </row>
    <row r="189" spans="1:8" ht="15" customHeight="1" x14ac:dyDescent="0.2">
      <c r="A189" s="303"/>
      <c r="B189" s="303"/>
      <c r="C189" s="303"/>
      <c r="D189" s="303"/>
      <c r="E189" s="303"/>
      <c r="F189" s="303"/>
      <c r="G189" s="303"/>
    </row>
    <row r="190" spans="1:8" ht="15" customHeight="1" x14ac:dyDescent="0.2">
      <c r="A190" s="303"/>
      <c r="B190" s="303"/>
      <c r="C190" s="303"/>
      <c r="D190" s="303"/>
      <c r="E190" s="303"/>
      <c r="F190" s="303"/>
      <c r="G190" s="303"/>
    </row>
    <row r="191" spans="1:8" ht="15" customHeight="1" x14ac:dyDescent="0.2">
      <c r="A191" s="303"/>
      <c r="B191" s="303"/>
      <c r="C191" s="303"/>
      <c r="D191" s="303"/>
      <c r="E191" s="303"/>
      <c r="F191" s="303"/>
      <c r="G191" s="303"/>
    </row>
    <row r="192" spans="1:8" ht="15" x14ac:dyDescent="0.25">
      <c r="A192" s="232"/>
      <c r="B192" s="232"/>
      <c r="C192" s="232"/>
      <c r="D192" s="232"/>
      <c r="E192" s="232"/>
      <c r="F192" s="232"/>
      <c r="G192" s="232"/>
    </row>
    <row r="193" spans="1:8" ht="15" x14ac:dyDescent="0.25">
      <c r="A193" s="329" t="s">
        <v>545</v>
      </c>
      <c r="B193" s="330"/>
      <c r="C193" s="330"/>
      <c r="D193" s="330"/>
      <c r="E193" s="330"/>
      <c r="F193" s="232"/>
      <c r="G193" s="232"/>
    </row>
    <row r="194" spans="1:8" ht="15" x14ac:dyDescent="0.25">
      <c r="A194" s="26" t="s">
        <v>71</v>
      </c>
      <c r="B194" s="237"/>
      <c r="C194" s="237"/>
      <c r="D194" s="237"/>
      <c r="E194" s="237"/>
      <c r="F194" s="305">
        <v>300</v>
      </c>
      <c r="G194" s="306"/>
    </row>
    <row r="195" spans="1:8" ht="15" x14ac:dyDescent="0.25">
      <c r="A195" s="235" t="s">
        <v>549</v>
      </c>
      <c r="F195" s="232"/>
      <c r="G195" s="232"/>
    </row>
    <row r="196" spans="1:8" ht="15" x14ac:dyDescent="0.25">
      <c r="A196" s="26"/>
      <c r="F196" s="55"/>
      <c r="G196" s="56"/>
    </row>
    <row r="197" spans="1:8" ht="15" x14ac:dyDescent="0.25">
      <c r="A197" s="324" t="s">
        <v>66</v>
      </c>
      <c r="B197" s="325"/>
      <c r="C197" s="325"/>
      <c r="D197" s="325"/>
      <c r="E197" s="326"/>
      <c r="F197" s="55"/>
      <c r="G197" s="56"/>
    </row>
    <row r="198" spans="1:8" ht="15.75" thickBot="1" x14ac:dyDescent="0.3">
      <c r="A198" s="39" t="s">
        <v>87</v>
      </c>
      <c r="B198" s="40"/>
      <c r="C198" s="41"/>
      <c r="D198" s="42"/>
      <c r="E198" s="42"/>
      <c r="F198" s="311">
        <v>6000</v>
      </c>
      <c r="G198" s="311"/>
      <c r="H198" s="54">
        <f>SUM(F199)</f>
        <v>6000</v>
      </c>
    </row>
    <row r="199" spans="1:8" ht="15.75" thickTop="1" x14ac:dyDescent="0.25">
      <c r="A199" s="26" t="s">
        <v>88</v>
      </c>
      <c r="F199" s="305">
        <v>6000</v>
      </c>
      <c r="G199" s="306"/>
    </row>
    <row r="200" spans="1:8" x14ac:dyDescent="0.2">
      <c r="A200" s="303" t="s">
        <v>89</v>
      </c>
      <c r="B200" s="304"/>
      <c r="C200" s="304"/>
      <c r="D200" s="304"/>
      <c r="E200" s="304"/>
      <c r="F200" s="304"/>
      <c r="G200" s="304"/>
    </row>
    <row r="201" spans="1:8" x14ac:dyDescent="0.2">
      <c r="A201" s="304"/>
      <c r="B201" s="304"/>
      <c r="C201" s="304"/>
      <c r="D201" s="304"/>
      <c r="E201" s="304"/>
      <c r="F201" s="304"/>
      <c r="G201" s="304"/>
    </row>
    <row r="202" spans="1:8" x14ac:dyDescent="0.2">
      <c r="A202" s="304"/>
      <c r="B202" s="304"/>
      <c r="C202" s="304"/>
      <c r="D202" s="304"/>
      <c r="E202" s="304"/>
      <c r="F202" s="304"/>
      <c r="G202" s="304"/>
    </row>
    <row r="203" spans="1:8" x14ac:dyDescent="0.2">
      <c r="A203" s="304"/>
      <c r="B203" s="304"/>
      <c r="C203" s="304"/>
      <c r="D203" s="304"/>
      <c r="E203" s="304"/>
      <c r="F203" s="304"/>
      <c r="G203" s="304"/>
    </row>
    <row r="204" spans="1:8" x14ac:dyDescent="0.2">
      <c r="A204" s="304"/>
      <c r="B204" s="304"/>
      <c r="C204" s="304"/>
      <c r="D204" s="304"/>
      <c r="E204" s="304"/>
      <c r="F204" s="304"/>
      <c r="G204" s="304"/>
    </row>
    <row r="205" spans="1:8" ht="6.75" customHeight="1" x14ac:dyDescent="0.25">
      <c r="A205" s="26"/>
      <c r="F205" s="55"/>
      <c r="G205" s="56"/>
    </row>
    <row r="206" spans="1:8" ht="15" x14ac:dyDescent="0.25">
      <c r="A206" s="324" t="str">
        <f>B23</f>
        <v xml:space="preserve">Dotace na jednotky sborů dobrovolných hasičů - z rozpočtu kraje </v>
      </c>
      <c r="B206" s="325"/>
      <c r="C206" s="325"/>
      <c r="D206" s="325"/>
      <c r="E206" s="326"/>
      <c r="F206" s="55"/>
      <c r="G206" s="56"/>
    </row>
    <row r="207" spans="1:8" ht="31.5" customHeight="1" thickBot="1" x14ac:dyDescent="0.3">
      <c r="A207" s="319" t="s">
        <v>90</v>
      </c>
      <c r="B207" s="320"/>
      <c r="C207" s="320"/>
      <c r="D207" s="320"/>
      <c r="E207" s="320"/>
      <c r="F207" s="311">
        <v>5000</v>
      </c>
      <c r="G207" s="311"/>
      <c r="H207" s="54" t="e">
        <f>SUM(F208,#REF!)</f>
        <v>#REF!</v>
      </c>
    </row>
    <row r="208" spans="1:8" ht="15.75" thickTop="1" x14ac:dyDescent="0.25">
      <c r="A208" s="26" t="s">
        <v>74</v>
      </c>
      <c r="F208" s="305">
        <v>5000</v>
      </c>
      <c r="G208" s="306"/>
    </row>
    <row r="209" spans="1:8" ht="14.25" customHeight="1" x14ac:dyDescent="0.2">
      <c r="A209" s="303" t="s">
        <v>462</v>
      </c>
      <c r="B209" s="303"/>
      <c r="C209" s="303"/>
      <c r="D209" s="303"/>
      <c r="E209" s="303"/>
      <c r="F209" s="303"/>
      <c r="G209" s="303"/>
    </row>
    <row r="210" spans="1:8" ht="14.25" customHeight="1" x14ac:dyDescent="0.2">
      <c r="A210" s="303"/>
      <c r="B210" s="303"/>
      <c r="C210" s="303"/>
      <c r="D210" s="303"/>
      <c r="E210" s="303"/>
      <c r="F210" s="303"/>
      <c r="G210" s="303"/>
    </row>
    <row r="211" spans="1:8" ht="14.25" customHeight="1" x14ac:dyDescent="0.2">
      <c r="A211" s="303"/>
      <c r="B211" s="303"/>
      <c r="C211" s="303"/>
      <c r="D211" s="303"/>
      <c r="E211" s="303"/>
      <c r="F211" s="303"/>
      <c r="G211" s="303"/>
    </row>
    <row r="212" spans="1:8" ht="14.25" customHeight="1" x14ac:dyDescent="0.2">
      <c r="A212" s="303"/>
      <c r="B212" s="303"/>
      <c r="C212" s="303"/>
      <c r="D212" s="303"/>
      <c r="E212" s="303"/>
      <c r="F212" s="303"/>
      <c r="G212" s="303"/>
    </row>
    <row r="213" spans="1:8" ht="15" customHeight="1" x14ac:dyDescent="0.2">
      <c r="A213" s="303"/>
      <c r="B213" s="303"/>
      <c r="C213" s="303"/>
      <c r="D213" s="303"/>
      <c r="E213" s="303"/>
      <c r="F213" s="303"/>
      <c r="G213" s="303"/>
    </row>
    <row r="214" spans="1:8" ht="15" customHeight="1" x14ac:dyDescent="0.2">
      <c r="A214" s="303"/>
      <c r="B214" s="303"/>
      <c r="C214" s="303"/>
      <c r="D214" s="303"/>
      <c r="E214" s="303"/>
      <c r="F214" s="303"/>
      <c r="G214" s="303"/>
    </row>
    <row r="215" spans="1:8" ht="15" x14ac:dyDescent="0.25">
      <c r="A215" s="26"/>
      <c r="F215" s="178"/>
      <c r="G215" s="179"/>
    </row>
    <row r="216" spans="1:8" ht="15.75" thickBot="1" x14ac:dyDescent="0.3">
      <c r="A216" s="39" t="s">
        <v>91</v>
      </c>
      <c r="B216" s="40"/>
      <c r="C216" s="41"/>
      <c r="D216" s="42"/>
      <c r="E216" s="42"/>
      <c r="F216" s="311">
        <v>40</v>
      </c>
      <c r="G216" s="311"/>
      <c r="H216" s="54" t="e">
        <f>SUM(#REF!)</f>
        <v>#REF!</v>
      </c>
    </row>
    <row r="217" spans="1:8" ht="15.75" thickTop="1" x14ac:dyDescent="0.25">
      <c r="A217" s="177" t="s">
        <v>22</v>
      </c>
      <c r="B217" s="185"/>
      <c r="C217" s="79"/>
      <c r="D217" s="186"/>
      <c r="E217" s="186"/>
      <c r="F217" s="321">
        <v>40</v>
      </c>
      <c r="G217" s="322"/>
      <c r="H217" s="79"/>
    </row>
    <row r="218" spans="1:8" ht="15" customHeight="1" x14ac:dyDescent="0.2">
      <c r="A218" s="327" t="s">
        <v>463</v>
      </c>
      <c r="B218" s="327"/>
      <c r="C218" s="327"/>
      <c r="D218" s="327"/>
      <c r="E218" s="327"/>
      <c r="F218" s="327"/>
      <c r="G218" s="327"/>
      <c r="H218" s="79"/>
    </row>
    <row r="219" spans="1:8" ht="15" customHeight="1" x14ac:dyDescent="0.2">
      <c r="A219" s="327"/>
      <c r="B219" s="327"/>
      <c r="C219" s="327"/>
      <c r="D219" s="327"/>
      <c r="E219" s="327"/>
      <c r="F219" s="327"/>
      <c r="G219" s="327"/>
      <c r="H219" s="79"/>
    </row>
    <row r="220" spans="1:8" ht="10.5" customHeight="1" x14ac:dyDescent="0.25">
      <c r="A220" s="26"/>
      <c r="F220" s="180"/>
      <c r="G220" s="181"/>
    </row>
    <row r="221" spans="1:8" ht="15.75" thickBot="1" x14ac:dyDescent="0.3">
      <c r="A221" s="39" t="s">
        <v>501</v>
      </c>
      <c r="B221" s="40"/>
      <c r="C221" s="41"/>
      <c r="D221" s="42"/>
      <c r="E221" s="42"/>
      <c r="F221" s="311">
        <v>2000</v>
      </c>
      <c r="G221" s="311"/>
      <c r="H221" s="54">
        <f>SUM(F222)</f>
        <v>2000</v>
      </c>
    </row>
    <row r="222" spans="1:8" s="79" customFormat="1" ht="15.75" thickTop="1" x14ac:dyDescent="0.25">
      <c r="A222" s="177" t="s">
        <v>502</v>
      </c>
      <c r="B222" s="185"/>
      <c r="D222" s="186"/>
      <c r="E222" s="186"/>
      <c r="F222" s="321">
        <v>2000</v>
      </c>
      <c r="G222" s="322"/>
    </row>
    <row r="223" spans="1:8" s="79" customFormat="1" ht="14.25" customHeight="1" x14ac:dyDescent="0.2">
      <c r="A223" s="323" t="s">
        <v>503</v>
      </c>
      <c r="B223" s="323"/>
      <c r="C223" s="323"/>
      <c r="D223" s="323"/>
      <c r="E223" s="323"/>
      <c r="F223" s="323"/>
      <c r="G223" s="323"/>
    </row>
    <row r="224" spans="1:8" s="79" customFormat="1" ht="14.25" customHeight="1" x14ac:dyDescent="0.2">
      <c r="A224" s="323"/>
      <c r="B224" s="323"/>
      <c r="C224" s="323"/>
      <c r="D224" s="323"/>
      <c r="E224" s="323"/>
      <c r="F224" s="323"/>
      <c r="G224" s="323"/>
    </row>
    <row r="225" spans="1:7" s="79" customFormat="1" ht="15" customHeight="1" x14ac:dyDescent="0.2">
      <c r="A225" s="323"/>
      <c r="B225" s="323"/>
      <c r="C225" s="323"/>
      <c r="D225" s="323"/>
      <c r="E225" s="323"/>
      <c r="F225" s="323"/>
      <c r="G225" s="323"/>
    </row>
    <row r="226" spans="1:7" s="79" customFormat="1" ht="15" customHeight="1" x14ac:dyDescent="0.2">
      <c r="A226" s="323"/>
      <c r="B226" s="323"/>
      <c r="C226" s="323"/>
      <c r="D226" s="323"/>
      <c r="E226" s="323"/>
      <c r="F226" s="323"/>
      <c r="G226" s="323"/>
    </row>
    <row r="227" spans="1:7" ht="15" x14ac:dyDescent="0.25">
      <c r="A227" s="26"/>
      <c r="F227" s="180"/>
      <c r="G227" s="181"/>
    </row>
    <row r="228" spans="1:7" ht="9.75" customHeight="1" x14ac:dyDescent="0.25">
      <c r="A228" s="26"/>
      <c r="F228" s="55"/>
      <c r="G228" s="56"/>
    </row>
  </sheetData>
  <mergeCells count="70">
    <mergeCell ref="A193:E193"/>
    <mergeCell ref="F194:G194"/>
    <mergeCell ref="F136:G136"/>
    <mergeCell ref="A137:E137"/>
    <mergeCell ref="F138:G138"/>
    <mergeCell ref="A187:G191"/>
    <mergeCell ref="A68:G73"/>
    <mergeCell ref="A74:G83"/>
    <mergeCell ref="A90:G95"/>
    <mergeCell ref="A34:G36"/>
    <mergeCell ref="F38:G38"/>
    <mergeCell ref="A39:G41"/>
    <mergeCell ref="F43:G43"/>
    <mergeCell ref="A44:G66"/>
    <mergeCell ref="F1:G1"/>
    <mergeCell ref="A29:C29"/>
    <mergeCell ref="F33:G33"/>
    <mergeCell ref="F32:G32"/>
    <mergeCell ref="F167:G167"/>
    <mergeCell ref="A143:G145"/>
    <mergeCell ref="F119:G119"/>
    <mergeCell ref="A126:G130"/>
    <mergeCell ref="A133:G134"/>
    <mergeCell ref="A106:G108"/>
    <mergeCell ref="F110:G110"/>
    <mergeCell ref="F159:G159"/>
    <mergeCell ref="F162:G162"/>
    <mergeCell ref="A163:G165"/>
    <mergeCell ref="A85:G88"/>
    <mergeCell ref="F100:G100"/>
    <mergeCell ref="F221:G221"/>
    <mergeCell ref="F222:G222"/>
    <mergeCell ref="A206:E206"/>
    <mergeCell ref="A200:G204"/>
    <mergeCell ref="F207:G207"/>
    <mergeCell ref="F198:G198"/>
    <mergeCell ref="F199:G199"/>
    <mergeCell ref="F208:G208"/>
    <mergeCell ref="F216:G216"/>
    <mergeCell ref="A218:G219"/>
    <mergeCell ref="F217:G217"/>
    <mergeCell ref="A98:G98"/>
    <mergeCell ref="F141:G141"/>
    <mergeCell ref="F142:G142"/>
    <mergeCell ref="A180:G183"/>
    <mergeCell ref="F185:G185"/>
    <mergeCell ref="F179:G179"/>
    <mergeCell ref="A120:G123"/>
    <mergeCell ref="F125:G125"/>
    <mergeCell ref="A152:G153"/>
    <mergeCell ref="A156:G157"/>
    <mergeCell ref="F155:G155"/>
    <mergeCell ref="A168:G171"/>
    <mergeCell ref="F105:G105"/>
    <mergeCell ref="A223:G226"/>
    <mergeCell ref="A209:G214"/>
    <mergeCell ref="A207:E207"/>
    <mergeCell ref="F97:G97"/>
    <mergeCell ref="F101:G101"/>
    <mergeCell ref="F118:G118"/>
    <mergeCell ref="A111:G116"/>
    <mergeCell ref="A102:G103"/>
    <mergeCell ref="A118:E118"/>
    <mergeCell ref="F150:G150"/>
    <mergeCell ref="F151:G151"/>
    <mergeCell ref="F173:G173"/>
    <mergeCell ref="A174:G177"/>
    <mergeCell ref="F132:G132"/>
    <mergeCell ref="A197:E197"/>
    <mergeCell ref="F186:G186"/>
  </mergeCells>
  <pageMargins left="0.70866141732283472" right="0.70866141732283472" top="0.78740157480314965" bottom="0.78740157480314965" header="0.31496062992125984" footer="0.31496062992125984"/>
  <pageSetup paperSize="9" scale="66" firstPageNumber="28" orientation="portrait" r:id="rId1"/>
  <headerFooter>
    <oddFooter>&amp;L&amp;"-,Kurzíva"Zastupitelstvo Olomouckého kraje 19-12-2013
6. - Rozpočet Olomouckého kraje 2014 - návrh rozpočtu
Příloha č. 3a): Výdaje odborů (kanceláří)&amp;R&amp;"-,Kurzíva"Strana &amp;P (celkem 124)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218"/>
  <sheetViews>
    <sheetView view="pageBreakPreview" zoomScaleNormal="100" zoomScaleSheetLayoutView="100" workbookViewId="0">
      <selection activeCell="H24" sqref="H24"/>
    </sheetView>
  </sheetViews>
  <sheetFormatPr defaultRowHeight="14.25" x14ac:dyDescent="0.2"/>
  <cols>
    <col min="1" max="1" width="8.5703125" style="17" customWidth="1"/>
    <col min="2" max="2" width="9.140625" style="17"/>
    <col min="3" max="3" width="58.7109375" style="1" customWidth="1"/>
    <col min="4" max="6" width="14.140625" style="3" customWidth="1"/>
    <col min="7" max="7" width="8.28515625" style="1" customWidth="1"/>
    <col min="8" max="8" width="21" style="1" customWidth="1"/>
    <col min="9" max="11" width="9.140625" style="1"/>
    <col min="12" max="12" width="13.28515625" style="1" customWidth="1"/>
    <col min="13" max="16384" width="9.140625" style="1"/>
  </cols>
  <sheetData>
    <row r="1" spans="1:7" ht="23.25" x14ac:dyDescent="0.35">
      <c r="A1" s="61" t="s">
        <v>93</v>
      </c>
      <c r="F1" s="316" t="s">
        <v>94</v>
      </c>
      <c r="G1" s="316"/>
    </row>
    <row r="3" spans="1:7" x14ac:dyDescent="0.2">
      <c r="A3" s="25" t="s">
        <v>1</v>
      </c>
      <c r="B3" s="25" t="s">
        <v>526</v>
      </c>
    </row>
    <row r="4" spans="1:7" x14ac:dyDescent="0.2">
      <c r="B4" s="25" t="s">
        <v>95</v>
      </c>
    </row>
    <row r="6" spans="1:7" s="2" customFormat="1" ht="13.5" thickBot="1" x14ac:dyDescent="0.25">
      <c r="A6" s="18"/>
      <c r="B6" s="18"/>
      <c r="D6" s="4"/>
      <c r="E6" s="4"/>
      <c r="F6" s="4"/>
      <c r="G6" s="2" t="s">
        <v>6</v>
      </c>
    </row>
    <row r="7" spans="1:7" s="2" customFormat="1" ht="39.75" thickTop="1" thickBot="1" x14ac:dyDescent="0.25">
      <c r="A7" s="43" t="s">
        <v>2</v>
      </c>
      <c r="B7" s="44" t="s">
        <v>3</v>
      </c>
      <c r="C7" s="45" t="s">
        <v>4</v>
      </c>
      <c r="D7" s="46" t="s">
        <v>344</v>
      </c>
      <c r="E7" s="46" t="s">
        <v>345</v>
      </c>
      <c r="F7" s="46" t="s">
        <v>346</v>
      </c>
      <c r="G7" s="47" t="s">
        <v>5</v>
      </c>
    </row>
    <row r="8" spans="1:7" s="5" customFormat="1" ht="12.75" thickTop="1" thickBot="1" x14ac:dyDescent="0.25">
      <c r="A8" s="48">
        <v>1</v>
      </c>
      <c r="B8" s="49">
        <v>2</v>
      </c>
      <c r="C8" s="49">
        <v>3</v>
      </c>
      <c r="D8" s="50">
        <v>4</v>
      </c>
      <c r="E8" s="50">
        <v>5</v>
      </c>
      <c r="F8" s="50">
        <v>6</v>
      </c>
      <c r="G8" s="51" t="s">
        <v>13</v>
      </c>
    </row>
    <row r="9" spans="1:7" ht="15" thickTop="1" x14ac:dyDescent="0.2">
      <c r="A9" s="19">
        <v>6172</v>
      </c>
      <c r="B9" s="20">
        <v>50</v>
      </c>
      <c r="C9" s="13" t="s">
        <v>7</v>
      </c>
      <c r="D9" s="6">
        <v>230200</v>
      </c>
      <c r="E9" s="6">
        <v>232110</v>
      </c>
      <c r="F9" s="6">
        <f>SUM(F18)</f>
        <v>238950</v>
      </c>
      <c r="G9" s="7">
        <f>F9/D9*100</f>
        <v>103.80104257167679</v>
      </c>
    </row>
    <row r="10" spans="1:7" x14ac:dyDescent="0.2">
      <c r="A10" s="21">
        <v>6172</v>
      </c>
      <c r="B10" s="22">
        <v>51</v>
      </c>
      <c r="C10" s="8" t="s">
        <v>8</v>
      </c>
      <c r="D10" s="9">
        <v>55331</v>
      </c>
      <c r="E10" s="9">
        <v>56041</v>
      </c>
      <c r="F10" s="9">
        <f>SUM(F48)</f>
        <v>54511</v>
      </c>
      <c r="G10" s="10">
        <f t="shared" ref="G10:G14" si="0">F10/D10*100</f>
        <v>98.518009795593784</v>
      </c>
    </row>
    <row r="11" spans="1:7" ht="28.5" x14ac:dyDescent="0.2">
      <c r="A11" s="21">
        <v>6172</v>
      </c>
      <c r="B11" s="22">
        <v>53</v>
      </c>
      <c r="C11" s="14" t="s">
        <v>11</v>
      </c>
      <c r="D11" s="9">
        <v>220</v>
      </c>
      <c r="E11" s="9">
        <v>220</v>
      </c>
      <c r="F11" s="9">
        <v>190</v>
      </c>
      <c r="G11" s="10">
        <f t="shared" si="0"/>
        <v>86.36363636363636</v>
      </c>
    </row>
    <row r="12" spans="1:7" x14ac:dyDescent="0.2">
      <c r="A12" s="21">
        <v>6172</v>
      </c>
      <c r="B12" s="22">
        <v>54</v>
      </c>
      <c r="C12" s="8" t="s">
        <v>12</v>
      </c>
      <c r="D12" s="9">
        <v>1000</v>
      </c>
      <c r="E12" s="9">
        <v>1003</v>
      </c>
      <c r="F12" s="9">
        <v>1000</v>
      </c>
      <c r="G12" s="10">
        <f t="shared" si="0"/>
        <v>100</v>
      </c>
    </row>
    <row r="13" spans="1:7" ht="29.25" thickBot="1" x14ac:dyDescent="0.25">
      <c r="A13" s="23">
        <v>6330</v>
      </c>
      <c r="B13" s="24">
        <v>53</v>
      </c>
      <c r="C13" s="15" t="s">
        <v>11</v>
      </c>
      <c r="D13" s="11">
        <v>5100</v>
      </c>
      <c r="E13" s="11">
        <v>5100</v>
      </c>
      <c r="F13" s="11">
        <v>6160</v>
      </c>
      <c r="G13" s="12">
        <f t="shared" si="0"/>
        <v>120.78431372549019</v>
      </c>
    </row>
    <row r="14" spans="1:7" s="16" customFormat="1" ht="16.5" thickTop="1" thickBot="1" x14ac:dyDescent="0.3">
      <c r="A14" s="308" t="s">
        <v>9</v>
      </c>
      <c r="B14" s="309"/>
      <c r="C14" s="310"/>
      <c r="D14" s="52">
        <f>SUM(D9:D13)</f>
        <v>291851</v>
      </c>
      <c r="E14" s="52">
        <f>SUM(E9:E13)</f>
        <v>294474</v>
      </c>
      <c r="F14" s="52">
        <f>SUM(F9:F13)</f>
        <v>300811</v>
      </c>
      <c r="G14" s="53">
        <f t="shared" si="0"/>
        <v>103.07005972225554</v>
      </c>
    </row>
    <row r="15" spans="1:7" ht="15" thickTop="1" x14ac:dyDescent="0.2">
      <c r="A15" s="202"/>
      <c r="B15" s="202"/>
      <c r="C15" s="202"/>
      <c r="D15" s="202"/>
      <c r="E15" s="202"/>
      <c r="F15" s="202"/>
      <c r="G15" s="202"/>
    </row>
    <row r="16" spans="1:7" x14ac:dyDescent="0.2">
      <c r="A16" s="331"/>
      <c r="B16" s="331"/>
      <c r="C16" s="331"/>
      <c r="D16" s="331"/>
      <c r="E16" s="331"/>
      <c r="F16" s="331"/>
      <c r="G16" s="331"/>
    </row>
    <row r="17" spans="1:8" ht="15" x14ac:dyDescent="0.25">
      <c r="A17" s="27" t="s">
        <v>14</v>
      </c>
    </row>
    <row r="18" spans="1:8" ht="17.25" customHeight="1" thickBot="1" x14ac:dyDescent="0.3">
      <c r="A18" s="39" t="s">
        <v>97</v>
      </c>
      <c r="B18" s="40"/>
      <c r="C18" s="41"/>
      <c r="D18" s="42"/>
      <c r="E18" s="42"/>
      <c r="F18" s="311">
        <f>SUM(F19,F24,F31,F33,F37,F41,F46)</f>
        <v>238950</v>
      </c>
      <c r="G18" s="311"/>
      <c r="H18" s="54">
        <f>SUM(F19,F24,F31,F33,F37,F41,F46)</f>
        <v>238950</v>
      </c>
    </row>
    <row r="19" spans="1:8" ht="15.75" thickTop="1" x14ac:dyDescent="0.25">
      <c r="A19" s="26" t="s">
        <v>98</v>
      </c>
      <c r="F19" s="305">
        <v>176000</v>
      </c>
      <c r="G19" s="306"/>
    </row>
    <row r="20" spans="1:8" ht="15" customHeight="1" x14ac:dyDescent="0.2">
      <c r="A20" s="303" t="s">
        <v>405</v>
      </c>
      <c r="B20" s="303"/>
      <c r="C20" s="303"/>
      <c r="D20" s="303"/>
      <c r="E20" s="303"/>
      <c r="F20" s="303"/>
      <c r="G20" s="303"/>
    </row>
    <row r="21" spans="1:8" ht="15" customHeight="1" x14ac:dyDescent="0.2">
      <c r="A21" s="303"/>
      <c r="B21" s="303"/>
      <c r="C21" s="303"/>
      <c r="D21" s="303"/>
      <c r="E21" s="303"/>
      <c r="F21" s="303"/>
      <c r="G21" s="303"/>
    </row>
    <row r="22" spans="1:8" ht="15" customHeight="1" x14ac:dyDescent="0.2">
      <c r="A22" s="303"/>
      <c r="B22" s="303"/>
      <c r="C22" s="303"/>
      <c r="D22" s="303"/>
      <c r="E22" s="303"/>
      <c r="F22" s="303"/>
      <c r="G22" s="303"/>
    </row>
    <row r="23" spans="1:8" ht="15" x14ac:dyDescent="0.25">
      <c r="A23" s="26"/>
    </row>
    <row r="24" spans="1:8" ht="15" x14ac:dyDescent="0.25">
      <c r="A24" s="26" t="s">
        <v>36</v>
      </c>
      <c r="F24" s="305">
        <v>1500</v>
      </c>
      <c r="G24" s="306"/>
    </row>
    <row r="25" spans="1:8" x14ac:dyDescent="0.2">
      <c r="A25" s="303" t="s">
        <v>99</v>
      </c>
      <c r="B25" s="304"/>
      <c r="C25" s="304"/>
      <c r="D25" s="304"/>
      <c r="E25" s="304"/>
      <c r="F25" s="304"/>
      <c r="G25" s="304"/>
    </row>
    <row r="26" spans="1:8" x14ac:dyDescent="0.2">
      <c r="A26" s="304"/>
      <c r="B26" s="304"/>
      <c r="C26" s="304"/>
      <c r="D26" s="304"/>
      <c r="E26" s="304"/>
      <c r="F26" s="304"/>
      <c r="G26" s="304"/>
    </row>
    <row r="27" spans="1:8" x14ac:dyDescent="0.2">
      <c r="A27" s="304"/>
      <c r="B27" s="304"/>
      <c r="C27" s="304"/>
      <c r="D27" s="304"/>
      <c r="E27" s="304"/>
      <c r="F27" s="304"/>
      <c r="G27" s="304"/>
    </row>
    <row r="28" spans="1:8" x14ac:dyDescent="0.2">
      <c r="A28" s="307"/>
      <c r="B28" s="307"/>
      <c r="C28" s="307"/>
      <c r="D28" s="307"/>
      <c r="E28" s="307"/>
      <c r="F28" s="307"/>
      <c r="G28" s="307"/>
    </row>
    <row r="29" spans="1:8" ht="13.5" customHeight="1" x14ac:dyDescent="0.2">
      <c r="A29" s="307"/>
      <c r="B29" s="307"/>
      <c r="C29" s="307"/>
      <c r="D29" s="307"/>
      <c r="E29" s="307"/>
      <c r="F29" s="307"/>
      <c r="G29" s="307"/>
    </row>
    <row r="30" spans="1:8" ht="15" x14ac:dyDescent="0.25">
      <c r="A30" s="26"/>
    </row>
    <row r="31" spans="1:8" ht="15" x14ac:dyDescent="0.25">
      <c r="A31" s="26" t="s">
        <v>100</v>
      </c>
      <c r="F31" s="305">
        <v>100</v>
      </c>
      <c r="G31" s="306"/>
    </row>
    <row r="32" spans="1:8" ht="15" x14ac:dyDescent="0.25">
      <c r="A32" s="26"/>
    </row>
    <row r="33" spans="1:8" ht="15" x14ac:dyDescent="0.25">
      <c r="A33" s="26" t="s">
        <v>38</v>
      </c>
      <c r="F33" s="305">
        <v>44500</v>
      </c>
      <c r="G33" s="306"/>
    </row>
    <row r="34" spans="1:8" x14ac:dyDescent="0.2">
      <c r="A34" s="303" t="s">
        <v>101</v>
      </c>
      <c r="B34" s="304"/>
      <c r="C34" s="304"/>
      <c r="D34" s="304"/>
      <c r="E34" s="304"/>
      <c r="F34" s="304"/>
      <c r="G34" s="304"/>
    </row>
    <row r="35" spans="1:8" x14ac:dyDescent="0.2">
      <c r="A35" s="304"/>
      <c r="B35" s="304"/>
      <c r="C35" s="304"/>
      <c r="D35" s="304"/>
      <c r="E35" s="304"/>
      <c r="F35" s="304"/>
      <c r="G35" s="304"/>
    </row>
    <row r="36" spans="1:8" ht="15" x14ac:dyDescent="0.25">
      <c r="A36" s="26"/>
    </row>
    <row r="37" spans="1:8" ht="15" x14ac:dyDescent="0.25">
      <c r="A37" s="26" t="s">
        <v>102</v>
      </c>
      <c r="F37" s="305">
        <v>16000</v>
      </c>
      <c r="G37" s="306"/>
    </row>
    <row r="38" spans="1:8" x14ac:dyDescent="0.2">
      <c r="A38" s="303" t="s">
        <v>103</v>
      </c>
      <c r="B38" s="304"/>
      <c r="C38" s="304"/>
      <c r="D38" s="304"/>
      <c r="E38" s="304"/>
      <c r="F38" s="304"/>
      <c r="G38" s="304"/>
    </row>
    <row r="39" spans="1:8" x14ac:dyDescent="0.2">
      <c r="A39" s="304"/>
      <c r="B39" s="304"/>
      <c r="C39" s="304"/>
      <c r="D39" s="304"/>
      <c r="E39" s="304"/>
      <c r="F39" s="304"/>
      <c r="G39" s="304"/>
    </row>
    <row r="40" spans="1:8" ht="15" x14ac:dyDescent="0.25">
      <c r="A40" s="26"/>
    </row>
    <row r="41" spans="1:8" ht="15" x14ac:dyDescent="0.25">
      <c r="A41" s="26" t="s">
        <v>104</v>
      </c>
      <c r="F41" s="305">
        <v>800</v>
      </c>
      <c r="G41" s="306"/>
    </row>
    <row r="42" spans="1:8" x14ac:dyDescent="0.2">
      <c r="A42" s="303" t="s">
        <v>406</v>
      </c>
      <c r="B42" s="304"/>
      <c r="C42" s="304"/>
      <c r="D42" s="304"/>
      <c r="E42" s="304"/>
      <c r="F42" s="304"/>
      <c r="G42" s="304"/>
    </row>
    <row r="43" spans="1:8" x14ac:dyDescent="0.2">
      <c r="A43" s="304"/>
      <c r="B43" s="304"/>
      <c r="C43" s="304"/>
      <c r="D43" s="304"/>
      <c r="E43" s="304"/>
      <c r="F43" s="304"/>
      <c r="G43" s="304"/>
    </row>
    <row r="44" spans="1:8" x14ac:dyDescent="0.2">
      <c r="A44" s="304"/>
      <c r="B44" s="304"/>
      <c r="C44" s="304"/>
      <c r="D44" s="304"/>
      <c r="E44" s="304"/>
      <c r="F44" s="304"/>
      <c r="G44" s="304"/>
    </row>
    <row r="45" spans="1:8" ht="15" x14ac:dyDescent="0.25">
      <c r="A45" s="26"/>
    </row>
    <row r="46" spans="1:8" ht="15" x14ac:dyDescent="0.25">
      <c r="A46" s="26" t="s">
        <v>39</v>
      </c>
      <c r="F46" s="305">
        <v>50</v>
      </c>
      <c r="G46" s="306"/>
    </row>
    <row r="47" spans="1:8" ht="15" x14ac:dyDescent="0.25">
      <c r="A47" s="26"/>
    </row>
    <row r="48" spans="1:8" ht="15.75" thickBot="1" x14ac:dyDescent="0.3">
      <c r="A48" s="39" t="s">
        <v>92</v>
      </c>
      <c r="B48" s="40"/>
      <c r="C48" s="41"/>
      <c r="D48" s="42"/>
      <c r="E48" s="42"/>
      <c r="F48" s="311">
        <f>SUM(F49,F53,F57,F61,F68,F74,F80,F84,F93,F96,F100,F103,F106,F115,F118,F129,F135,F139,F166,F181,F185,F188,F191)</f>
        <v>54511</v>
      </c>
      <c r="G48" s="311"/>
      <c r="H48" s="54">
        <f>SUM(F49,F53,F57,F61,F68,F74,F80,F84,F93,F96,F100,F103,F106,F115,F118,F129,F135,F139,F166,F181,F185,F188,F191)</f>
        <v>54511</v>
      </c>
    </row>
    <row r="49" spans="1:8" ht="15.75" thickTop="1" x14ac:dyDescent="0.25">
      <c r="A49" s="26" t="s">
        <v>407</v>
      </c>
      <c r="F49" s="305">
        <v>40</v>
      </c>
      <c r="G49" s="306"/>
    </row>
    <row r="50" spans="1:8" x14ac:dyDescent="0.2">
      <c r="A50" s="303" t="s">
        <v>408</v>
      </c>
      <c r="B50" s="304"/>
      <c r="C50" s="304"/>
      <c r="D50" s="304"/>
      <c r="E50" s="304"/>
      <c r="F50" s="304"/>
      <c r="G50" s="304"/>
    </row>
    <row r="51" spans="1:8" x14ac:dyDescent="0.2">
      <c r="A51" s="304"/>
      <c r="B51" s="304"/>
      <c r="C51" s="304"/>
      <c r="D51" s="304"/>
      <c r="E51" s="304"/>
      <c r="F51" s="304"/>
      <c r="G51" s="304"/>
    </row>
    <row r="52" spans="1:8" ht="15" x14ac:dyDescent="0.25">
      <c r="A52" s="26"/>
    </row>
    <row r="53" spans="1:8" ht="15" x14ac:dyDescent="0.25">
      <c r="A53" s="26" t="s">
        <v>17</v>
      </c>
      <c r="F53" s="305">
        <v>500</v>
      </c>
      <c r="G53" s="306"/>
    </row>
    <row r="54" spans="1:8" x14ac:dyDescent="0.2">
      <c r="A54" s="25" t="s">
        <v>409</v>
      </c>
    </row>
    <row r="55" spans="1:8" x14ac:dyDescent="0.2">
      <c r="A55" s="25" t="s">
        <v>410</v>
      </c>
    </row>
    <row r="56" spans="1:8" ht="15" x14ac:dyDescent="0.25">
      <c r="A56" s="26"/>
    </row>
    <row r="57" spans="1:8" ht="15" x14ac:dyDescent="0.25">
      <c r="A57" s="26" t="s">
        <v>18</v>
      </c>
      <c r="F57" s="305">
        <v>500</v>
      </c>
      <c r="G57" s="306"/>
    </row>
    <row r="58" spans="1:8" x14ac:dyDescent="0.2">
      <c r="A58" s="303" t="s">
        <v>411</v>
      </c>
      <c r="B58" s="304"/>
      <c r="C58" s="304"/>
      <c r="D58" s="304"/>
      <c r="E58" s="304"/>
      <c r="F58" s="304"/>
      <c r="G58" s="304"/>
    </row>
    <row r="59" spans="1:8" x14ac:dyDescent="0.2">
      <c r="A59" s="304"/>
      <c r="B59" s="304"/>
      <c r="C59" s="304"/>
      <c r="D59" s="304"/>
      <c r="E59" s="304"/>
      <c r="F59" s="304"/>
      <c r="G59" s="304"/>
    </row>
    <row r="60" spans="1:8" ht="15" x14ac:dyDescent="0.25">
      <c r="A60" s="26"/>
    </row>
    <row r="61" spans="1:8" ht="15" x14ac:dyDescent="0.25">
      <c r="A61" s="26" t="s">
        <v>19</v>
      </c>
      <c r="F61" s="305">
        <v>3050</v>
      </c>
      <c r="G61" s="306"/>
      <c r="H61" s="1">
        <f>SUM(H62:H66)</f>
        <v>3050</v>
      </c>
    </row>
    <row r="62" spans="1:8" ht="15" customHeight="1" x14ac:dyDescent="0.2">
      <c r="A62" s="303" t="s">
        <v>416</v>
      </c>
      <c r="B62" s="303"/>
      <c r="C62" s="303"/>
      <c r="D62" s="303"/>
      <c r="E62" s="303"/>
      <c r="F62" s="303"/>
      <c r="G62" s="303"/>
      <c r="H62" s="1">
        <v>1000</v>
      </c>
    </row>
    <row r="63" spans="1:8" x14ac:dyDescent="0.2">
      <c r="A63" s="318" t="s">
        <v>412</v>
      </c>
      <c r="B63" s="318"/>
      <c r="C63" s="318"/>
      <c r="D63" s="318"/>
      <c r="E63" s="318"/>
      <c r="F63" s="318"/>
      <c r="G63" s="318"/>
      <c r="H63" s="1">
        <v>200</v>
      </c>
    </row>
    <row r="64" spans="1:8" x14ac:dyDescent="0.2">
      <c r="A64" s="318" t="s">
        <v>413</v>
      </c>
      <c r="B64" s="318"/>
      <c r="C64" s="318"/>
      <c r="D64" s="318"/>
      <c r="E64" s="318"/>
      <c r="F64" s="318"/>
      <c r="G64" s="318"/>
      <c r="H64" s="1">
        <v>700</v>
      </c>
    </row>
    <row r="65" spans="1:8" x14ac:dyDescent="0.2">
      <c r="A65" s="318" t="s">
        <v>414</v>
      </c>
      <c r="B65" s="318"/>
      <c r="C65" s="318"/>
      <c r="D65" s="318"/>
      <c r="E65" s="318"/>
      <c r="F65" s="318"/>
      <c r="G65" s="318"/>
      <c r="H65" s="1">
        <v>700</v>
      </c>
    </row>
    <row r="66" spans="1:8" x14ac:dyDescent="0.2">
      <c r="A66" s="318" t="s">
        <v>415</v>
      </c>
      <c r="B66" s="318"/>
      <c r="C66" s="318"/>
      <c r="D66" s="318"/>
      <c r="E66" s="318"/>
      <c r="F66" s="318"/>
      <c r="G66" s="318"/>
      <c r="H66" s="1">
        <v>450</v>
      </c>
    </row>
    <row r="67" spans="1:8" x14ac:dyDescent="0.2">
      <c r="A67" s="318"/>
      <c r="B67" s="318"/>
      <c r="C67" s="318"/>
      <c r="D67" s="318"/>
      <c r="E67" s="318"/>
      <c r="F67" s="318"/>
      <c r="G67" s="318"/>
    </row>
    <row r="68" spans="1:8" ht="15" x14ac:dyDescent="0.25">
      <c r="A68" s="26" t="s">
        <v>41</v>
      </c>
      <c r="F68" s="305">
        <v>440</v>
      </c>
      <c r="G68" s="306"/>
    </row>
    <row r="69" spans="1:8" x14ac:dyDescent="0.2">
      <c r="A69" s="303" t="s">
        <v>417</v>
      </c>
      <c r="B69" s="304"/>
      <c r="C69" s="304"/>
      <c r="D69" s="304"/>
      <c r="E69" s="304"/>
      <c r="F69" s="304"/>
      <c r="G69" s="304"/>
    </row>
    <row r="70" spans="1:8" x14ac:dyDescent="0.2">
      <c r="A70" s="304"/>
      <c r="B70" s="304"/>
      <c r="C70" s="304"/>
      <c r="D70" s="304"/>
      <c r="E70" s="304"/>
      <c r="F70" s="304"/>
      <c r="G70" s="304"/>
    </row>
    <row r="71" spans="1:8" x14ac:dyDescent="0.2">
      <c r="A71" s="303" t="s">
        <v>418</v>
      </c>
      <c r="B71" s="304"/>
      <c r="C71" s="304"/>
      <c r="D71" s="304"/>
      <c r="E71" s="304"/>
      <c r="F71" s="304"/>
      <c r="G71" s="304"/>
    </row>
    <row r="72" spans="1:8" x14ac:dyDescent="0.2">
      <c r="A72" s="304"/>
      <c r="B72" s="304"/>
      <c r="C72" s="304"/>
      <c r="D72" s="304"/>
      <c r="E72" s="304"/>
      <c r="F72" s="304"/>
      <c r="G72" s="304"/>
    </row>
    <row r="73" spans="1:8" ht="15" x14ac:dyDescent="0.25">
      <c r="A73" s="26"/>
    </row>
    <row r="74" spans="1:8" ht="15" x14ac:dyDescent="0.25">
      <c r="A74" s="26" t="s">
        <v>42</v>
      </c>
      <c r="F74" s="305">
        <v>3205</v>
      </c>
      <c r="G74" s="306"/>
    </row>
    <row r="75" spans="1:8" x14ac:dyDescent="0.2">
      <c r="A75" s="25" t="s">
        <v>421</v>
      </c>
    </row>
    <row r="76" spans="1:8" x14ac:dyDescent="0.2">
      <c r="A76" s="303" t="s">
        <v>419</v>
      </c>
      <c r="B76" s="304"/>
      <c r="C76" s="304"/>
      <c r="D76" s="304"/>
      <c r="E76" s="304"/>
      <c r="F76" s="304"/>
      <c r="G76" s="304"/>
    </row>
    <row r="77" spans="1:8" x14ac:dyDescent="0.2">
      <c r="A77" s="304"/>
      <c r="B77" s="304"/>
      <c r="C77" s="304"/>
      <c r="D77" s="304"/>
      <c r="E77" s="304"/>
      <c r="F77" s="304"/>
      <c r="G77" s="304"/>
    </row>
    <row r="78" spans="1:8" x14ac:dyDescent="0.2">
      <c r="A78" s="25" t="s">
        <v>420</v>
      </c>
    </row>
    <row r="79" spans="1:8" ht="15" x14ac:dyDescent="0.25">
      <c r="A79" s="26"/>
    </row>
    <row r="80" spans="1:8" ht="15" x14ac:dyDescent="0.25">
      <c r="A80" s="26" t="s">
        <v>105</v>
      </c>
      <c r="F80" s="305">
        <v>100</v>
      </c>
      <c r="G80" s="306"/>
    </row>
    <row r="81" spans="1:8" x14ac:dyDescent="0.2">
      <c r="A81" s="303" t="s">
        <v>422</v>
      </c>
      <c r="B81" s="304"/>
      <c r="C81" s="304"/>
      <c r="D81" s="304"/>
      <c r="E81" s="304"/>
      <c r="F81" s="304"/>
      <c r="G81" s="304"/>
    </row>
    <row r="82" spans="1:8" x14ac:dyDescent="0.2">
      <c r="A82" s="304"/>
      <c r="B82" s="304"/>
      <c r="C82" s="304"/>
      <c r="D82" s="304"/>
      <c r="E82" s="304"/>
      <c r="F82" s="304"/>
      <c r="G82" s="304"/>
    </row>
    <row r="83" spans="1:8" ht="15" x14ac:dyDescent="0.25">
      <c r="A83" s="26"/>
    </row>
    <row r="84" spans="1:8" ht="15" x14ac:dyDescent="0.25">
      <c r="A84" s="26" t="s">
        <v>43</v>
      </c>
      <c r="F84" s="305">
        <v>3652</v>
      </c>
      <c r="G84" s="306"/>
      <c r="H84" s="1">
        <f>SUM(H85:H90)</f>
        <v>3652</v>
      </c>
    </row>
    <row r="85" spans="1:8" ht="14.25" customHeight="1" x14ac:dyDescent="0.2">
      <c r="A85" s="303" t="s">
        <v>559</v>
      </c>
      <c r="B85" s="303"/>
      <c r="C85" s="303"/>
      <c r="D85" s="303"/>
      <c r="E85" s="303"/>
      <c r="F85" s="303"/>
      <c r="G85" s="303"/>
    </row>
    <row r="86" spans="1:8" ht="14.25" customHeight="1" x14ac:dyDescent="0.2">
      <c r="A86" s="303"/>
      <c r="B86" s="303"/>
      <c r="C86" s="303"/>
      <c r="D86" s="303"/>
      <c r="E86" s="303"/>
      <c r="F86" s="303"/>
      <c r="G86" s="303"/>
      <c r="H86" s="1">
        <v>2200</v>
      </c>
    </row>
    <row r="87" spans="1:8" ht="14.25" customHeight="1" x14ac:dyDescent="0.2">
      <c r="A87" s="303"/>
      <c r="B87" s="303"/>
      <c r="C87" s="303"/>
      <c r="D87" s="303"/>
      <c r="E87" s="303"/>
      <c r="F87" s="303"/>
      <c r="G87" s="303"/>
      <c r="H87" s="1">
        <v>1388</v>
      </c>
    </row>
    <row r="88" spans="1:8" ht="14.25" customHeight="1" x14ac:dyDescent="0.2">
      <c r="A88" s="303"/>
      <c r="B88" s="303"/>
      <c r="C88" s="303"/>
      <c r="D88" s="303"/>
      <c r="E88" s="303"/>
      <c r="F88" s="303"/>
      <c r="G88" s="303"/>
      <c r="H88" s="1">
        <v>12</v>
      </c>
    </row>
    <row r="89" spans="1:8" ht="14.25" customHeight="1" x14ac:dyDescent="0.2">
      <c r="A89" s="303"/>
      <c r="B89" s="303"/>
      <c r="C89" s="303"/>
      <c r="D89" s="303"/>
      <c r="E89" s="303"/>
      <c r="F89" s="303"/>
      <c r="G89" s="303"/>
      <c r="H89" s="1">
        <v>2</v>
      </c>
    </row>
    <row r="90" spans="1:8" ht="15" customHeight="1" x14ac:dyDescent="0.2">
      <c r="A90" s="303"/>
      <c r="B90" s="303"/>
      <c r="C90" s="303"/>
      <c r="D90" s="303"/>
      <c r="E90" s="303"/>
      <c r="F90" s="303"/>
      <c r="G90" s="303"/>
      <c r="H90" s="1">
        <v>50</v>
      </c>
    </row>
    <row r="91" spans="1:8" ht="15" customHeight="1" x14ac:dyDescent="0.2">
      <c r="A91" s="303"/>
      <c r="B91" s="303"/>
      <c r="C91" s="303"/>
      <c r="D91" s="303"/>
      <c r="E91" s="303"/>
      <c r="F91" s="303"/>
      <c r="G91" s="303"/>
    </row>
    <row r="92" spans="1:8" ht="15" x14ac:dyDescent="0.25">
      <c r="A92" s="26"/>
    </row>
    <row r="93" spans="1:8" ht="15" x14ac:dyDescent="0.25">
      <c r="A93" s="26" t="s">
        <v>44</v>
      </c>
      <c r="F93" s="305">
        <v>1200</v>
      </c>
      <c r="G93" s="306"/>
    </row>
    <row r="94" spans="1:8" x14ac:dyDescent="0.2">
      <c r="A94" s="25" t="s">
        <v>423</v>
      </c>
    </row>
    <row r="95" spans="1:8" ht="15" x14ac:dyDescent="0.25">
      <c r="A95" s="26"/>
    </row>
    <row r="96" spans="1:8" ht="15" x14ac:dyDescent="0.25">
      <c r="A96" s="26" t="s">
        <v>106</v>
      </c>
      <c r="F96" s="305">
        <v>120</v>
      </c>
      <c r="G96" s="306"/>
    </row>
    <row r="97" spans="1:8" x14ac:dyDescent="0.2">
      <c r="A97" s="303" t="s">
        <v>107</v>
      </c>
      <c r="B97" s="304"/>
      <c r="C97" s="304"/>
      <c r="D97" s="304"/>
      <c r="E97" s="304"/>
      <c r="F97" s="304"/>
      <c r="G97" s="304"/>
    </row>
    <row r="98" spans="1:8" x14ac:dyDescent="0.2">
      <c r="A98" s="304"/>
      <c r="B98" s="304"/>
      <c r="C98" s="304"/>
      <c r="D98" s="304"/>
      <c r="E98" s="304"/>
      <c r="F98" s="304"/>
      <c r="G98" s="304"/>
    </row>
    <row r="99" spans="1:8" ht="15" x14ac:dyDescent="0.25">
      <c r="A99" s="26"/>
    </row>
    <row r="100" spans="1:8" ht="15" x14ac:dyDescent="0.25">
      <c r="A100" s="26" t="s">
        <v>108</v>
      </c>
      <c r="F100" s="305">
        <v>25</v>
      </c>
      <c r="G100" s="306"/>
    </row>
    <row r="101" spans="1:8" x14ac:dyDescent="0.2">
      <c r="A101" s="25" t="s">
        <v>109</v>
      </c>
    </row>
    <row r="102" spans="1:8" ht="15" x14ac:dyDescent="0.25">
      <c r="A102" s="26"/>
    </row>
    <row r="103" spans="1:8" ht="15" x14ac:dyDescent="0.25">
      <c r="A103" s="26" t="s">
        <v>45</v>
      </c>
      <c r="F103" s="305">
        <v>1000</v>
      </c>
      <c r="G103" s="306"/>
    </row>
    <row r="104" spans="1:8" x14ac:dyDescent="0.2">
      <c r="A104" s="25" t="s">
        <v>110</v>
      </c>
    </row>
    <row r="105" spans="1:8" ht="15" x14ac:dyDescent="0.25">
      <c r="A105" s="26"/>
    </row>
    <row r="106" spans="1:8" ht="15" x14ac:dyDescent="0.25">
      <c r="A106" s="26" t="s">
        <v>46</v>
      </c>
      <c r="F106" s="305">
        <v>1800</v>
      </c>
      <c r="G106" s="306"/>
      <c r="H106" s="1">
        <f>SUM(H107:H113)</f>
        <v>1800</v>
      </c>
    </row>
    <row r="107" spans="1:8" x14ac:dyDescent="0.2">
      <c r="A107" s="303" t="s">
        <v>560</v>
      </c>
      <c r="B107" s="304"/>
      <c r="C107" s="304"/>
      <c r="D107" s="304"/>
      <c r="E107" s="304"/>
      <c r="F107" s="304"/>
      <c r="G107" s="304"/>
      <c r="H107" s="1">
        <v>900</v>
      </c>
    </row>
    <row r="108" spans="1:8" x14ac:dyDescent="0.2">
      <c r="A108" s="304"/>
      <c r="B108" s="304"/>
      <c r="C108" s="304"/>
      <c r="D108" s="304"/>
      <c r="E108" s="304"/>
      <c r="F108" s="304"/>
      <c r="G108" s="304"/>
      <c r="H108" s="1">
        <v>555</v>
      </c>
    </row>
    <row r="109" spans="1:8" x14ac:dyDescent="0.2">
      <c r="A109" s="304"/>
      <c r="B109" s="304"/>
      <c r="C109" s="304"/>
      <c r="D109" s="304"/>
      <c r="E109" s="304"/>
      <c r="F109" s="304"/>
      <c r="G109" s="304"/>
    </row>
    <row r="110" spans="1:8" x14ac:dyDescent="0.2">
      <c r="A110" s="304"/>
      <c r="B110" s="304"/>
      <c r="C110" s="304"/>
      <c r="D110" s="304"/>
      <c r="E110" s="304"/>
      <c r="F110" s="304"/>
      <c r="G110" s="304"/>
    </row>
    <row r="111" spans="1:8" x14ac:dyDescent="0.2">
      <c r="A111" s="304"/>
      <c r="B111" s="304"/>
      <c r="C111" s="304"/>
      <c r="D111" s="304"/>
      <c r="E111" s="304"/>
      <c r="F111" s="304"/>
      <c r="G111" s="304"/>
      <c r="H111" s="1">
        <v>300</v>
      </c>
    </row>
    <row r="112" spans="1:8" x14ac:dyDescent="0.2">
      <c r="A112" s="304"/>
      <c r="B112" s="304"/>
      <c r="C112" s="304"/>
      <c r="D112" s="304"/>
      <c r="E112" s="304"/>
      <c r="F112" s="304"/>
      <c r="G112" s="304"/>
      <c r="H112" s="1">
        <v>44</v>
      </c>
    </row>
    <row r="113" spans="1:8" x14ac:dyDescent="0.2">
      <c r="A113" s="304"/>
      <c r="B113" s="304"/>
      <c r="C113" s="304"/>
      <c r="D113" s="304"/>
      <c r="E113" s="304"/>
      <c r="F113" s="304"/>
      <c r="G113" s="304"/>
      <c r="H113" s="1">
        <v>1</v>
      </c>
    </row>
    <row r="114" spans="1:8" ht="15" x14ac:dyDescent="0.25">
      <c r="A114" s="26"/>
      <c r="B114" s="58"/>
      <c r="C114" s="58"/>
      <c r="D114" s="58"/>
      <c r="E114" s="58"/>
      <c r="F114" s="58"/>
      <c r="G114" s="58"/>
    </row>
    <row r="115" spans="1:8" ht="15" x14ac:dyDescent="0.25">
      <c r="A115" s="26" t="s">
        <v>47</v>
      </c>
      <c r="B115" s="58"/>
      <c r="C115" s="58"/>
      <c r="D115" s="58"/>
      <c r="E115" s="58"/>
      <c r="F115" s="305">
        <v>100</v>
      </c>
      <c r="G115" s="306"/>
    </row>
    <row r="116" spans="1:8" ht="15" x14ac:dyDescent="0.25">
      <c r="A116" s="303" t="s">
        <v>424</v>
      </c>
      <c r="B116" s="304"/>
      <c r="C116" s="304"/>
      <c r="D116" s="304"/>
      <c r="E116" s="304"/>
      <c r="F116" s="304"/>
      <c r="G116" s="304"/>
    </row>
    <row r="117" spans="1:8" ht="15" x14ac:dyDescent="0.25">
      <c r="A117" s="26"/>
      <c r="B117" s="58"/>
      <c r="C117" s="58"/>
      <c r="D117" s="58"/>
      <c r="E117" s="58"/>
      <c r="F117" s="58"/>
      <c r="G117" s="58"/>
    </row>
    <row r="118" spans="1:8" ht="15" x14ac:dyDescent="0.25">
      <c r="A118" s="26" t="s">
        <v>82</v>
      </c>
      <c r="B118" s="58"/>
      <c r="C118" s="58"/>
      <c r="D118" s="58"/>
      <c r="E118" s="58"/>
      <c r="F118" s="305">
        <v>17001</v>
      </c>
      <c r="G118" s="306"/>
      <c r="H118" s="1">
        <f>SUM(H119:H127)</f>
        <v>17001</v>
      </c>
    </row>
    <row r="119" spans="1:8" ht="15" customHeight="1" x14ac:dyDescent="0.2">
      <c r="A119" s="318" t="s">
        <v>425</v>
      </c>
      <c r="B119" s="318"/>
      <c r="C119" s="318"/>
      <c r="D119" s="318"/>
      <c r="E119" s="318"/>
      <c r="F119" s="318"/>
      <c r="G119" s="318"/>
    </row>
    <row r="120" spans="1:8" ht="15" customHeight="1" x14ac:dyDescent="0.2">
      <c r="A120" s="318"/>
      <c r="B120" s="318"/>
      <c r="C120" s="318"/>
      <c r="D120" s="318"/>
      <c r="E120" s="318"/>
      <c r="F120" s="318"/>
      <c r="G120" s="318"/>
      <c r="H120" s="1">
        <v>15920</v>
      </c>
    </row>
    <row r="121" spans="1:8" x14ac:dyDescent="0.2">
      <c r="A121" s="318" t="s">
        <v>426</v>
      </c>
      <c r="B121" s="318"/>
      <c r="C121" s="318"/>
      <c r="D121" s="318"/>
      <c r="E121" s="318"/>
      <c r="F121" s="318"/>
      <c r="G121" s="318"/>
      <c r="H121" s="1">
        <v>120</v>
      </c>
    </row>
    <row r="122" spans="1:8" x14ac:dyDescent="0.2">
      <c r="A122" s="318" t="s">
        <v>427</v>
      </c>
      <c r="B122" s="318"/>
      <c r="C122" s="318"/>
      <c r="D122" s="318"/>
      <c r="E122" s="318"/>
      <c r="F122" s="318"/>
      <c r="G122" s="318"/>
      <c r="H122" s="1">
        <v>356</v>
      </c>
    </row>
    <row r="123" spans="1:8" x14ac:dyDescent="0.2">
      <c r="A123" s="318" t="s">
        <v>428</v>
      </c>
      <c r="B123" s="318"/>
      <c r="C123" s="318"/>
      <c r="D123" s="318"/>
      <c r="E123" s="318"/>
      <c r="F123" s="318"/>
      <c r="G123" s="318"/>
      <c r="H123" s="1">
        <v>125</v>
      </c>
    </row>
    <row r="124" spans="1:8" x14ac:dyDescent="0.2">
      <c r="A124" s="303" t="s">
        <v>561</v>
      </c>
      <c r="B124" s="303"/>
      <c r="C124" s="303"/>
      <c r="D124" s="303"/>
      <c r="E124" s="303"/>
      <c r="F124" s="303"/>
      <c r="G124" s="303"/>
    </row>
    <row r="125" spans="1:8" x14ac:dyDescent="0.2">
      <c r="A125" s="307"/>
      <c r="B125" s="307"/>
      <c r="C125" s="307"/>
      <c r="D125" s="307"/>
      <c r="E125" s="307"/>
      <c r="F125" s="307"/>
      <c r="G125" s="307"/>
      <c r="H125" s="1">
        <v>381</v>
      </c>
    </row>
    <row r="126" spans="1:8" ht="15" customHeight="1" x14ac:dyDescent="0.2">
      <c r="A126" s="318" t="s">
        <v>429</v>
      </c>
      <c r="B126" s="318"/>
      <c r="C126" s="318"/>
      <c r="D126" s="318"/>
      <c r="E126" s="318"/>
      <c r="F126" s="318"/>
      <c r="G126" s="318"/>
    </row>
    <row r="127" spans="1:8" ht="15" customHeight="1" x14ac:dyDescent="0.2">
      <c r="A127" s="318"/>
      <c r="B127" s="318"/>
      <c r="C127" s="318"/>
      <c r="D127" s="318"/>
      <c r="E127" s="318"/>
      <c r="F127" s="318"/>
      <c r="G127" s="318"/>
      <c r="H127" s="1">
        <v>99</v>
      </c>
    </row>
    <row r="128" spans="1:8" ht="15" x14ac:dyDescent="0.25">
      <c r="A128" s="26"/>
      <c r="B128" s="58"/>
      <c r="C128" s="58"/>
      <c r="D128" s="58"/>
      <c r="E128" s="58"/>
      <c r="F128" s="58"/>
      <c r="G128" s="58"/>
    </row>
    <row r="129" spans="1:8" ht="15" x14ac:dyDescent="0.25">
      <c r="A129" s="26" t="s">
        <v>20</v>
      </c>
      <c r="B129" s="58"/>
      <c r="C129" s="58"/>
      <c r="D129" s="58"/>
      <c r="E129" s="58"/>
      <c r="F129" s="305">
        <v>200</v>
      </c>
      <c r="G129" s="306"/>
    </row>
    <row r="130" spans="1:8" x14ac:dyDescent="0.2">
      <c r="A130" s="303" t="s">
        <v>562</v>
      </c>
      <c r="B130" s="304"/>
      <c r="C130" s="304"/>
      <c r="D130" s="304"/>
      <c r="E130" s="304"/>
      <c r="F130" s="304"/>
      <c r="G130" s="304"/>
    </row>
    <row r="131" spans="1:8" x14ac:dyDescent="0.2">
      <c r="A131" s="304"/>
      <c r="B131" s="304"/>
      <c r="C131" s="304"/>
      <c r="D131" s="304"/>
      <c r="E131" s="304"/>
      <c r="F131" s="304"/>
      <c r="G131" s="304"/>
    </row>
    <row r="132" spans="1:8" x14ac:dyDescent="0.2">
      <c r="A132" s="304"/>
      <c r="B132" s="304"/>
      <c r="C132" s="304"/>
      <c r="D132" s="304"/>
      <c r="E132" s="304"/>
      <c r="F132" s="304"/>
      <c r="G132" s="304"/>
    </row>
    <row r="133" spans="1:8" x14ac:dyDescent="0.2">
      <c r="A133" s="307"/>
      <c r="B133" s="307"/>
      <c r="C133" s="307"/>
      <c r="D133" s="307"/>
      <c r="E133" s="307"/>
      <c r="F133" s="307"/>
      <c r="G133" s="307"/>
    </row>
    <row r="134" spans="1:8" ht="15" x14ac:dyDescent="0.25">
      <c r="A134" s="26"/>
      <c r="B134" s="58"/>
      <c r="C134" s="58"/>
      <c r="D134" s="58"/>
      <c r="E134" s="58"/>
      <c r="F134" s="58"/>
      <c r="G134" s="58"/>
    </row>
    <row r="135" spans="1:8" ht="15" x14ac:dyDescent="0.25">
      <c r="A135" s="26" t="s">
        <v>21</v>
      </c>
      <c r="B135" s="58"/>
      <c r="C135" s="58"/>
      <c r="D135" s="58"/>
      <c r="E135" s="58"/>
      <c r="F135" s="305">
        <v>2000</v>
      </c>
      <c r="G135" s="306"/>
    </row>
    <row r="136" spans="1:8" x14ac:dyDescent="0.2">
      <c r="A136" s="303" t="s">
        <v>430</v>
      </c>
      <c r="B136" s="304"/>
      <c r="C136" s="304"/>
      <c r="D136" s="304"/>
      <c r="E136" s="304"/>
      <c r="F136" s="304"/>
      <c r="G136" s="304"/>
    </row>
    <row r="137" spans="1:8" x14ac:dyDescent="0.2">
      <c r="A137" s="304"/>
      <c r="B137" s="304"/>
      <c r="C137" s="304"/>
      <c r="D137" s="304"/>
      <c r="E137" s="304"/>
      <c r="F137" s="304"/>
      <c r="G137" s="304"/>
    </row>
    <row r="138" spans="1:8" ht="15" x14ac:dyDescent="0.25">
      <c r="A138" s="26"/>
      <c r="B138" s="58"/>
      <c r="C138" s="58"/>
      <c r="D138" s="58"/>
      <c r="E138" s="58"/>
      <c r="F138" s="58"/>
      <c r="G138" s="58"/>
    </row>
    <row r="139" spans="1:8" ht="15" x14ac:dyDescent="0.25">
      <c r="A139" s="26" t="s">
        <v>22</v>
      </c>
      <c r="B139" s="58"/>
      <c r="C139" s="58"/>
      <c r="D139" s="58"/>
      <c r="E139" s="58"/>
      <c r="F139" s="305">
        <v>13000</v>
      </c>
      <c r="G139" s="306"/>
      <c r="H139" s="1">
        <f>SUM(H140:H164)</f>
        <v>13000</v>
      </c>
    </row>
    <row r="140" spans="1:8" ht="15" customHeight="1" x14ac:dyDescent="0.2">
      <c r="A140" s="318" t="s">
        <v>431</v>
      </c>
      <c r="B140" s="318"/>
      <c r="C140" s="318"/>
      <c r="D140" s="318"/>
      <c r="E140" s="318"/>
      <c r="F140" s="318"/>
      <c r="G140" s="318"/>
      <c r="H140" s="1">
        <v>2600</v>
      </c>
    </row>
    <row r="141" spans="1:8" x14ac:dyDescent="0.2">
      <c r="A141" s="318" t="s">
        <v>432</v>
      </c>
      <c r="B141" s="318"/>
      <c r="C141" s="318"/>
      <c r="D141" s="318"/>
      <c r="E141" s="318"/>
      <c r="F141" s="318"/>
      <c r="G141" s="318"/>
    </row>
    <row r="142" spans="1:8" x14ac:dyDescent="0.2">
      <c r="A142" s="318"/>
      <c r="B142" s="318"/>
      <c r="C142" s="318"/>
      <c r="D142" s="318"/>
      <c r="E142" s="318"/>
      <c r="F142" s="318"/>
      <c r="G142" s="318"/>
      <c r="H142" s="1">
        <v>1809</v>
      </c>
    </row>
    <row r="143" spans="1:8" x14ac:dyDescent="0.2">
      <c r="A143" s="318" t="s">
        <v>433</v>
      </c>
      <c r="B143" s="318"/>
      <c r="C143" s="318"/>
      <c r="D143" s="318"/>
      <c r="E143" s="318"/>
      <c r="F143" s="318"/>
      <c r="G143" s="318"/>
    </row>
    <row r="144" spans="1:8" x14ac:dyDescent="0.2">
      <c r="A144" s="318"/>
      <c r="B144" s="318"/>
      <c r="C144" s="318"/>
      <c r="D144" s="318"/>
      <c r="E144" s="318"/>
      <c r="F144" s="318"/>
      <c r="G144" s="318"/>
      <c r="H144" s="1">
        <v>1476</v>
      </c>
    </row>
    <row r="145" spans="1:8" x14ac:dyDescent="0.2">
      <c r="A145" s="318" t="s">
        <v>434</v>
      </c>
      <c r="B145" s="318"/>
      <c r="C145" s="318"/>
      <c r="D145" s="318"/>
      <c r="E145" s="318"/>
      <c r="F145" s="318"/>
      <c r="G145" s="318"/>
      <c r="H145" s="1">
        <v>1300</v>
      </c>
    </row>
    <row r="146" spans="1:8" x14ac:dyDescent="0.2">
      <c r="A146" s="318" t="s">
        <v>435</v>
      </c>
      <c r="B146" s="318"/>
      <c r="C146" s="318"/>
      <c r="D146" s="318"/>
      <c r="E146" s="318"/>
      <c r="F146" s="318"/>
      <c r="G146" s="318"/>
      <c r="H146" s="1">
        <v>803</v>
      </c>
    </row>
    <row r="147" spans="1:8" x14ac:dyDescent="0.2">
      <c r="A147" s="318" t="s">
        <v>563</v>
      </c>
      <c r="B147" s="318"/>
      <c r="C147" s="318"/>
      <c r="D147" s="318"/>
      <c r="E147" s="318"/>
      <c r="F147" s="318"/>
      <c r="G147" s="318"/>
      <c r="H147" s="1">
        <v>720</v>
      </c>
    </row>
    <row r="148" spans="1:8" x14ac:dyDescent="0.2">
      <c r="A148" s="318" t="s">
        <v>436</v>
      </c>
      <c r="B148" s="318"/>
      <c r="C148" s="318"/>
      <c r="D148" s="318"/>
      <c r="E148" s="318"/>
      <c r="F148" s="318"/>
      <c r="G148" s="318"/>
      <c r="H148" s="1">
        <v>330</v>
      </c>
    </row>
    <row r="149" spans="1:8" x14ac:dyDescent="0.2">
      <c r="A149" s="318" t="s">
        <v>437</v>
      </c>
      <c r="B149" s="318"/>
      <c r="C149" s="318"/>
      <c r="D149" s="318"/>
      <c r="E149" s="318"/>
      <c r="F149" s="318"/>
      <c r="G149" s="318"/>
    </row>
    <row r="150" spans="1:8" x14ac:dyDescent="0.2">
      <c r="A150" s="318"/>
      <c r="B150" s="318"/>
      <c r="C150" s="318"/>
      <c r="D150" s="318"/>
      <c r="E150" s="318"/>
      <c r="F150" s="318"/>
      <c r="G150" s="318"/>
    </row>
    <row r="151" spans="1:8" x14ac:dyDescent="0.2">
      <c r="A151" s="318"/>
      <c r="B151" s="318"/>
      <c r="C151" s="318"/>
      <c r="D151" s="318"/>
      <c r="E151" s="318"/>
      <c r="F151" s="318"/>
      <c r="G151" s="318"/>
      <c r="H151" s="1">
        <v>327</v>
      </c>
    </row>
    <row r="152" spans="1:8" x14ac:dyDescent="0.2">
      <c r="A152" s="318" t="s">
        <v>438</v>
      </c>
      <c r="B152" s="318"/>
      <c r="C152" s="318"/>
      <c r="D152" s="318"/>
      <c r="E152" s="318"/>
      <c r="F152" s="318"/>
      <c r="G152" s="318"/>
      <c r="H152" s="1">
        <v>217</v>
      </c>
    </row>
    <row r="153" spans="1:8" ht="14.25" customHeight="1" x14ac:dyDescent="0.2">
      <c r="A153" s="303" t="s">
        <v>439</v>
      </c>
      <c r="B153" s="303"/>
      <c r="C153" s="303"/>
      <c r="D153" s="303"/>
      <c r="E153" s="303"/>
      <c r="F153" s="303"/>
      <c r="G153" s="303"/>
    </row>
    <row r="154" spans="1:8" x14ac:dyDescent="0.2">
      <c r="A154" s="303"/>
      <c r="B154" s="303"/>
      <c r="C154" s="303"/>
      <c r="D154" s="303"/>
      <c r="E154" s="303"/>
      <c r="F154" s="303"/>
      <c r="G154" s="303"/>
      <c r="H154" s="1">
        <v>172</v>
      </c>
    </row>
    <row r="155" spans="1:8" x14ac:dyDescent="0.2">
      <c r="A155" s="318" t="s">
        <v>440</v>
      </c>
      <c r="B155" s="318"/>
      <c r="C155" s="318"/>
      <c r="D155" s="318"/>
      <c r="E155" s="318"/>
      <c r="F155" s="318"/>
      <c r="G155" s="318"/>
      <c r="H155" s="1">
        <v>156</v>
      </c>
    </row>
    <row r="156" spans="1:8" x14ac:dyDescent="0.2">
      <c r="A156" s="318" t="s">
        <v>564</v>
      </c>
      <c r="B156" s="318"/>
      <c r="C156" s="318"/>
      <c r="D156" s="318"/>
      <c r="E156" s="318"/>
      <c r="F156" s="318"/>
      <c r="G156" s="318"/>
    </row>
    <row r="157" spans="1:8" x14ac:dyDescent="0.2">
      <c r="A157" s="318"/>
      <c r="B157" s="318"/>
      <c r="C157" s="318"/>
      <c r="D157" s="318"/>
      <c r="E157" s="318"/>
      <c r="F157" s="318"/>
      <c r="G157" s="318"/>
      <c r="H157" s="1">
        <v>150</v>
      </c>
    </row>
    <row r="158" spans="1:8" x14ac:dyDescent="0.2">
      <c r="A158" s="318" t="s">
        <v>441</v>
      </c>
      <c r="B158" s="318"/>
      <c r="C158" s="318"/>
      <c r="D158" s="318"/>
      <c r="E158" s="318"/>
      <c r="F158" s="318"/>
      <c r="G158" s="318"/>
      <c r="H158" s="1">
        <v>150</v>
      </c>
    </row>
    <row r="159" spans="1:8" x14ac:dyDescent="0.2">
      <c r="A159" s="318" t="s">
        <v>442</v>
      </c>
      <c r="B159" s="318"/>
      <c r="C159" s="318"/>
      <c r="D159" s="318"/>
      <c r="E159" s="318"/>
      <c r="F159" s="318"/>
      <c r="G159" s="318"/>
      <c r="H159" s="1">
        <v>76</v>
      </c>
    </row>
    <row r="160" spans="1:8" x14ac:dyDescent="0.2">
      <c r="A160" s="318" t="s">
        <v>443</v>
      </c>
      <c r="B160" s="318"/>
      <c r="C160" s="318"/>
      <c r="D160" s="318"/>
      <c r="E160" s="318"/>
      <c r="F160" s="318"/>
      <c r="G160" s="318"/>
      <c r="H160" s="1">
        <v>100</v>
      </c>
    </row>
    <row r="161" spans="1:8" x14ac:dyDescent="0.2">
      <c r="A161" s="318" t="s">
        <v>444</v>
      </c>
      <c r="B161" s="318"/>
      <c r="C161" s="318"/>
      <c r="D161" s="318"/>
      <c r="E161" s="318"/>
      <c r="F161" s="318"/>
      <c r="G161" s="318"/>
    </row>
    <row r="162" spans="1:8" x14ac:dyDescent="0.2">
      <c r="A162" s="318"/>
      <c r="B162" s="318"/>
      <c r="C162" s="318"/>
      <c r="D162" s="318"/>
      <c r="E162" s="318"/>
      <c r="F162" s="318"/>
      <c r="G162" s="318"/>
    </row>
    <row r="163" spans="1:8" x14ac:dyDescent="0.2">
      <c r="A163" s="318"/>
      <c r="B163" s="318"/>
      <c r="C163" s="318"/>
      <c r="D163" s="318"/>
      <c r="E163" s="318"/>
      <c r="F163" s="318"/>
      <c r="G163" s="318"/>
      <c r="H163" s="1">
        <v>1014</v>
      </c>
    </row>
    <row r="164" spans="1:8" x14ac:dyDescent="0.2">
      <c r="A164" s="318" t="s">
        <v>445</v>
      </c>
      <c r="B164" s="318"/>
      <c r="C164" s="318"/>
      <c r="D164" s="318"/>
      <c r="E164" s="318"/>
      <c r="F164" s="318"/>
      <c r="G164" s="318"/>
      <c r="H164" s="1">
        <v>1600</v>
      </c>
    </row>
    <row r="165" spans="1:8" ht="15" x14ac:dyDescent="0.25">
      <c r="A165" s="26"/>
      <c r="B165" s="158"/>
      <c r="C165" s="158"/>
      <c r="D165" s="158"/>
      <c r="E165" s="158"/>
      <c r="F165" s="158"/>
      <c r="G165" s="158"/>
    </row>
    <row r="166" spans="1:8" ht="15" x14ac:dyDescent="0.25">
      <c r="A166" s="26" t="s">
        <v>23</v>
      </c>
      <c r="B166" s="58"/>
      <c r="C166" s="58"/>
      <c r="D166" s="58"/>
      <c r="E166" s="58"/>
      <c r="F166" s="305">
        <f>SUM(H166)</f>
        <v>2778</v>
      </c>
      <c r="G166" s="306"/>
      <c r="H166" s="1">
        <f>SUM(H168:H179)</f>
        <v>2778</v>
      </c>
    </row>
    <row r="167" spans="1:8" ht="14.25" customHeight="1" x14ac:dyDescent="0.2">
      <c r="A167" s="303" t="s">
        <v>565</v>
      </c>
      <c r="B167" s="303"/>
      <c r="C167" s="303"/>
      <c r="D167" s="303"/>
      <c r="E167" s="303"/>
      <c r="F167" s="303"/>
      <c r="G167" s="303"/>
    </row>
    <row r="168" spans="1:8" ht="14.25" customHeight="1" x14ac:dyDescent="0.2">
      <c r="A168" s="303"/>
      <c r="B168" s="303"/>
      <c r="C168" s="303"/>
      <c r="D168" s="303"/>
      <c r="E168" s="303"/>
      <c r="F168" s="303"/>
      <c r="G168" s="303"/>
      <c r="H168" s="1">
        <v>100</v>
      </c>
    </row>
    <row r="169" spans="1:8" ht="14.25" customHeight="1" x14ac:dyDescent="0.2">
      <c r="A169" s="303"/>
      <c r="B169" s="303"/>
      <c r="C169" s="303"/>
      <c r="D169" s="303"/>
      <c r="E169" s="303"/>
      <c r="F169" s="303"/>
      <c r="G169" s="303"/>
    </row>
    <row r="170" spans="1:8" ht="14.25" customHeight="1" x14ac:dyDescent="0.2">
      <c r="A170" s="303"/>
      <c r="B170" s="303"/>
      <c r="C170" s="303"/>
      <c r="D170" s="303"/>
      <c r="E170" s="303"/>
      <c r="F170" s="303"/>
      <c r="G170" s="303"/>
      <c r="H170" s="1">
        <v>120</v>
      </c>
    </row>
    <row r="171" spans="1:8" ht="14.25" customHeight="1" x14ac:dyDescent="0.2">
      <c r="A171" s="303"/>
      <c r="B171" s="303"/>
      <c r="C171" s="303"/>
      <c r="D171" s="303"/>
      <c r="E171" s="303"/>
      <c r="F171" s="303"/>
      <c r="G171" s="303"/>
      <c r="H171" s="1">
        <v>107</v>
      </c>
    </row>
    <row r="172" spans="1:8" ht="14.25" customHeight="1" x14ac:dyDescent="0.2">
      <c r="A172" s="303"/>
      <c r="B172" s="303"/>
      <c r="C172" s="303"/>
      <c r="D172" s="303"/>
      <c r="E172" s="303"/>
      <c r="F172" s="303"/>
      <c r="G172" s="303"/>
      <c r="H172" s="1">
        <v>1000</v>
      </c>
    </row>
    <row r="173" spans="1:8" ht="15.75" customHeight="1" x14ac:dyDescent="0.2">
      <c r="A173" s="303"/>
      <c r="B173" s="303"/>
      <c r="C173" s="303"/>
      <c r="D173" s="303"/>
      <c r="E173" s="303"/>
      <c r="F173" s="303"/>
      <c r="G173" s="303"/>
      <c r="H173" s="1">
        <v>500</v>
      </c>
    </row>
    <row r="174" spans="1:8" ht="9" hidden="1" customHeight="1" x14ac:dyDescent="0.2">
      <c r="A174" s="303"/>
      <c r="B174" s="303"/>
      <c r="C174" s="303"/>
      <c r="D174" s="303"/>
      <c r="E174" s="303"/>
      <c r="F174" s="303"/>
      <c r="G174" s="303"/>
    </row>
    <row r="175" spans="1:8" ht="14.25" hidden="1" customHeight="1" x14ac:dyDescent="0.2">
      <c r="A175" s="303"/>
      <c r="B175" s="303"/>
      <c r="C175" s="303"/>
      <c r="D175" s="303"/>
      <c r="E175" s="303"/>
      <c r="F175" s="303"/>
      <c r="G175" s="303"/>
    </row>
    <row r="176" spans="1:8" ht="14.25" customHeight="1" x14ac:dyDescent="0.2">
      <c r="A176" s="303"/>
      <c r="B176" s="303"/>
      <c r="C176" s="303"/>
      <c r="D176" s="303"/>
      <c r="E176" s="303"/>
      <c r="F176" s="303"/>
      <c r="G176" s="303"/>
    </row>
    <row r="177" spans="1:8" ht="18.75" customHeight="1" x14ac:dyDescent="0.2">
      <c r="A177" s="303"/>
      <c r="B177" s="303"/>
      <c r="C177" s="303"/>
      <c r="D177" s="303"/>
      <c r="E177" s="303"/>
      <c r="F177" s="303"/>
      <c r="G177" s="303"/>
    </row>
    <row r="178" spans="1:8" ht="19.5" customHeight="1" x14ac:dyDescent="0.2">
      <c r="A178" s="303"/>
      <c r="B178" s="303"/>
      <c r="C178" s="303"/>
      <c r="D178" s="303"/>
      <c r="E178" s="303"/>
      <c r="F178" s="303"/>
      <c r="G178" s="303"/>
      <c r="H178" s="1">
        <v>451</v>
      </c>
    </row>
    <row r="179" spans="1:8" ht="19.5" customHeight="1" x14ac:dyDescent="0.2">
      <c r="A179" s="303"/>
      <c r="B179" s="303"/>
      <c r="C179" s="303"/>
      <c r="D179" s="303"/>
      <c r="E179" s="303"/>
      <c r="F179" s="303"/>
      <c r="G179" s="303"/>
      <c r="H179" s="1">
        <v>500</v>
      </c>
    </row>
    <row r="180" spans="1:8" ht="15" x14ac:dyDescent="0.25">
      <c r="A180" s="26"/>
      <c r="B180" s="58"/>
      <c r="C180" s="58"/>
      <c r="D180" s="58"/>
      <c r="E180" s="58"/>
      <c r="F180" s="58"/>
      <c r="G180" s="58"/>
    </row>
    <row r="181" spans="1:8" ht="15" x14ac:dyDescent="0.25">
      <c r="A181" s="26" t="s">
        <v>49</v>
      </c>
      <c r="B181" s="58"/>
      <c r="C181" s="58"/>
      <c r="D181" s="58"/>
      <c r="E181" s="58"/>
      <c r="F181" s="305">
        <v>3000</v>
      </c>
      <c r="G181" s="306"/>
    </row>
    <row r="182" spans="1:8" x14ac:dyDescent="0.2">
      <c r="A182" s="303" t="s">
        <v>446</v>
      </c>
      <c r="B182" s="304"/>
      <c r="C182" s="304"/>
      <c r="D182" s="304"/>
      <c r="E182" s="304"/>
      <c r="F182" s="304"/>
      <c r="G182" s="304"/>
    </row>
    <row r="183" spans="1:8" x14ac:dyDescent="0.2">
      <c r="A183" s="304"/>
      <c r="B183" s="304"/>
      <c r="C183" s="304"/>
      <c r="D183" s="304"/>
      <c r="E183" s="304"/>
      <c r="F183" s="304"/>
      <c r="G183" s="304"/>
    </row>
    <row r="184" spans="1:8" ht="15" x14ac:dyDescent="0.25">
      <c r="A184" s="26"/>
      <c r="B184" s="58"/>
      <c r="C184" s="58"/>
      <c r="D184" s="58"/>
      <c r="E184" s="58"/>
      <c r="F184" s="58"/>
      <c r="G184" s="58"/>
    </row>
    <row r="185" spans="1:8" ht="15" x14ac:dyDescent="0.25">
      <c r="A185" s="26" t="s">
        <v>50</v>
      </c>
      <c r="B185" s="58"/>
      <c r="C185" s="58"/>
      <c r="D185" s="58"/>
      <c r="E185" s="58"/>
      <c r="F185" s="305">
        <v>500</v>
      </c>
      <c r="G185" s="306"/>
    </row>
    <row r="186" spans="1:8" ht="15" x14ac:dyDescent="0.25">
      <c r="A186" s="25" t="s">
        <v>111</v>
      </c>
      <c r="B186" s="58"/>
      <c r="C186" s="58"/>
      <c r="D186" s="58"/>
      <c r="E186" s="58"/>
      <c r="F186" s="58"/>
      <c r="G186" s="58"/>
    </row>
    <row r="187" spans="1:8" ht="15" x14ac:dyDescent="0.25">
      <c r="A187" s="26"/>
      <c r="B187" s="58"/>
      <c r="C187" s="58"/>
      <c r="D187" s="58"/>
      <c r="E187" s="58"/>
      <c r="F187" s="58"/>
      <c r="G187" s="58"/>
    </row>
    <row r="188" spans="1:8" ht="15" x14ac:dyDescent="0.25">
      <c r="A188" s="26" t="s">
        <v>51</v>
      </c>
      <c r="B188" s="58"/>
      <c r="C188" s="58"/>
      <c r="D188" s="58"/>
      <c r="E188" s="58"/>
      <c r="F188" s="305">
        <v>200</v>
      </c>
      <c r="G188" s="306"/>
    </row>
    <row r="189" spans="1:8" ht="15" x14ac:dyDescent="0.25">
      <c r="A189" s="25" t="s">
        <v>447</v>
      </c>
      <c r="B189" s="58"/>
      <c r="C189" s="58"/>
      <c r="D189" s="58"/>
      <c r="E189" s="58"/>
      <c r="F189" s="58"/>
      <c r="G189" s="58"/>
    </row>
    <row r="190" spans="1:8" ht="15" x14ac:dyDescent="0.25">
      <c r="A190" s="26"/>
      <c r="B190" s="58"/>
      <c r="C190" s="58"/>
      <c r="D190" s="58"/>
      <c r="E190" s="58"/>
      <c r="F190" s="58"/>
      <c r="G190" s="58"/>
    </row>
    <row r="191" spans="1:8" ht="15" x14ac:dyDescent="0.25">
      <c r="A191" s="26" t="s">
        <v>112</v>
      </c>
      <c r="B191" s="58"/>
      <c r="C191" s="58"/>
      <c r="D191" s="58"/>
      <c r="E191" s="58"/>
      <c r="F191" s="305">
        <v>100</v>
      </c>
      <c r="G191" s="306"/>
    </row>
    <row r="192" spans="1:8" ht="15" x14ac:dyDescent="0.25">
      <c r="A192" s="25" t="s">
        <v>566</v>
      </c>
      <c r="B192" s="58"/>
      <c r="C192" s="58"/>
      <c r="D192" s="58"/>
      <c r="E192" s="58"/>
      <c r="F192" s="58"/>
      <c r="G192" s="58"/>
    </row>
    <row r="193" spans="1:8" ht="15" x14ac:dyDescent="0.25">
      <c r="A193" s="26"/>
      <c r="B193" s="58"/>
      <c r="C193" s="58"/>
      <c r="D193" s="58"/>
      <c r="E193" s="58"/>
      <c r="F193" s="58"/>
      <c r="G193" s="58"/>
    </row>
    <row r="194" spans="1:8" ht="15" x14ac:dyDescent="0.25">
      <c r="A194" s="26"/>
      <c r="B194" s="58"/>
      <c r="C194" s="58"/>
      <c r="D194" s="58"/>
      <c r="E194" s="58"/>
      <c r="F194" s="58"/>
      <c r="G194" s="58"/>
    </row>
    <row r="195" spans="1:8" ht="31.5" customHeight="1" thickBot="1" x14ac:dyDescent="0.3">
      <c r="A195" s="319" t="s">
        <v>113</v>
      </c>
      <c r="B195" s="320"/>
      <c r="C195" s="320"/>
      <c r="D195" s="320"/>
      <c r="E195" s="320"/>
      <c r="F195" s="311">
        <f>SUM(F196,F199,F202)</f>
        <v>190</v>
      </c>
      <c r="G195" s="311"/>
      <c r="H195" s="54">
        <f>SUM(F196,F199,F202)</f>
        <v>190</v>
      </c>
    </row>
    <row r="196" spans="1:8" ht="15.75" thickTop="1" x14ac:dyDescent="0.25">
      <c r="A196" s="26" t="s">
        <v>73</v>
      </c>
      <c r="F196" s="305">
        <v>40</v>
      </c>
      <c r="G196" s="306"/>
    </row>
    <row r="197" spans="1:8" ht="15" x14ac:dyDescent="0.25">
      <c r="A197" s="25" t="s">
        <v>114</v>
      </c>
      <c r="F197" s="55"/>
      <c r="G197" s="56"/>
    </row>
    <row r="198" spans="1:8" ht="15" x14ac:dyDescent="0.25">
      <c r="A198" s="26"/>
      <c r="F198" s="55"/>
      <c r="G198" s="56"/>
    </row>
    <row r="199" spans="1:8" ht="15" x14ac:dyDescent="0.25">
      <c r="A199" s="26" t="s">
        <v>55</v>
      </c>
      <c r="F199" s="305">
        <v>100</v>
      </c>
      <c r="G199" s="306"/>
    </row>
    <row r="200" spans="1:8" ht="15" x14ac:dyDescent="0.25">
      <c r="A200" s="25" t="s">
        <v>96</v>
      </c>
      <c r="F200" s="55"/>
      <c r="G200" s="56"/>
    </row>
    <row r="201" spans="1:8" ht="15" x14ac:dyDescent="0.25">
      <c r="A201" s="26"/>
      <c r="F201" s="55"/>
      <c r="G201" s="56"/>
    </row>
    <row r="202" spans="1:8" ht="15" x14ac:dyDescent="0.25">
      <c r="A202" s="26" t="s">
        <v>56</v>
      </c>
      <c r="F202" s="305">
        <v>50</v>
      </c>
      <c r="G202" s="306"/>
    </row>
    <row r="203" spans="1:8" ht="15" x14ac:dyDescent="0.25">
      <c r="A203" s="25" t="s">
        <v>448</v>
      </c>
      <c r="F203" s="55"/>
      <c r="G203" s="56"/>
    </row>
    <row r="204" spans="1:8" ht="15" x14ac:dyDescent="0.25">
      <c r="A204" s="26"/>
      <c r="F204" s="55"/>
      <c r="G204" s="56"/>
    </row>
    <row r="205" spans="1:8" ht="15" x14ac:dyDescent="0.25">
      <c r="A205" s="26"/>
      <c r="F205" s="55"/>
      <c r="G205" s="56"/>
    </row>
    <row r="206" spans="1:8" ht="15.75" thickBot="1" x14ac:dyDescent="0.3">
      <c r="A206" s="39" t="s">
        <v>115</v>
      </c>
      <c r="B206" s="40"/>
      <c r="C206" s="41"/>
      <c r="D206" s="42"/>
      <c r="E206" s="42"/>
      <c r="F206" s="311">
        <v>1000</v>
      </c>
      <c r="G206" s="311"/>
      <c r="H206" s="54">
        <f>SUM(F207)</f>
        <v>1000</v>
      </c>
    </row>
    <row r="207" spans="1:8" ht="15.75" thickTop="1" x14ac:dyDescent="0.25">
      <c r="A207" s="26" t="s">
        <v>57</v>
      </c>
      <c r="F207" s="305">
        <v>1000</v>
      </c>
      <c r="G207" s="306"/>
    </row>
    <row r="208" spans="1:8" ht="15" x14ac:dyDescent="0.25">
      <c r="A208" s="25" t="s">
        <v>449</v>
      </c>
      <c r="F208" s="55"/>
      <c r="G208" s="56"/>
    </row>
    <row r="209" spans="1:12" ht="15" x14ac:dyDescent="0.25">
      <c r="A209" s="26"/>
      <c r="F209" s="55"/>
      <c r="G209" s="56"/>
    </row>
    <row r="210" spans="1:12" ht="15" x14ac:dyDescent="0.25">
      <c r="A210" s="26"/>
      <c r="F210" s="55"/>
      <c r="G210" s="56"/>
    </row>
    <row r="211" spans="1:12" ht="33" customHeight="1" thickBot="1" x14ac:dyDescent="0.3">
      <c r="A211" s="319" t="s">
        <v>32</v>
      </c>
      <c r="B211" s="320"/>
      <c r="C211" s="320"/>
      <c r="D211" s="320"/>
      <c r="E211" s="320"/>
      <c r="F211" s="311">
        <f>SUM(F212)</f>
        <v>6160</v>
      </c>
      <c r="G211" s="311"/>
      <c r="H211" s="54">
        <f>SUM(F212)</f>
        <v>6160</v>
      </c>
    </row>
    <row r="212" spans="1:12" ht="15.75" thickTop="1" x14ac:dyDescent="0.25">
      <c r="A212" s="59" t="s">
        <v>59</v>
      </c>
      <c r="B212" s="58"/>
      <c r="C212" s="58"/>
      <c r="D212" s="58"/>
      <c r="E212" s="58"/>
      <c r="F212" s="305">
        <v>6160</v>
      </c>
      <c r="G212" s="306"/>
      <c r="H212" s="1">
        <f>F19*0.035</f>
        <v>6160.0000000000009</v>
      </c>
    </row>
    <row r="213" spans="1:12" ht="15" x14ac:dyDescent="0.25">
      <c r="A213" s="25" t="s">
        <v>450</v>
      </c>
      <c r="B213" s="58"/>
      <c r="C213" s="58"/>
      <c r="D213" s="58"/>
      <c r="E213" s="58"/>
      <c r="F213" s="58"/>
      <c r="G213" s="58"/>
    </row>
    <row r="214" spans="1:12" ht="15" x14ac:dyDescent="0.25">
      <c r="A214" s="26"/>
    </row>
    <row r="215" spans="1:12" s="32" customFormat="1" ht="0.75" hidden="1" customHeight="1" x14ac:dyDescent="0.25">
      <c r="B215" s="34"/>
      <c r="C215" s="62"/>
      <c r="D215" s="62"/>
      <c r="E215" s="62"/>
      <c r="F215" s="62"/>
      <c r="G215" s="62"/>
      <c r="H215" s="62"/>
      <c r="I215" s="62"/>
      <c r="J215" s="62"/>
      <c r="K215" s="62"/>
      <c r="L215" s="33"/>
    </row>
    <row r="216" spans="1:12" s="32" customFormat="1" ht="0.75" hidden="1" customHeight="1" x14ac:dyDescent="0.25">
      <c r="B216" s="34"/>
      <c r="C216" s="62"/>
      <c r="D216" s="62"/>
      <c r="E216" s="62"/>
      <c r="F216" s="62"/>
      <c r="G216" s="62"/>
      <c r="H216" s="62"/>
      <c r="I216" s="62"/>
      <c r="J216" s="62"/>
      <c r="K216" s="62"/>
      <c r="L216" s="33"/>
    </row>
    <row r="217" spans="1:12" s="32" customFormat="1" ht="0.75" hidden="1" customHeight="1" x14ac:dyDescent="0.25">
      <c r="B217" s="34"/>
      <c r="C217" s="62"/>
      <c r="D217" s="62"/>
      <c r="E217" s="62"/>
      <c r="F217" s="62"/>
      <c r="G217" s="62"/>
      <c r="H217" s="62"/>
      <c r="I217" s="62"/>
      <c r="J217" s="62"/>
      <c r="K217" s="62"/>
      <c r="L217" s="33"/>
    </row>
    <row r="218" spans="1:12" s="32" customFormat="1" ht="0.75" customHeight="1" x14ac:dyDescent="0.25">
      <c r="B218" s="34"/>
      <c r="C218" s="62"/>
      <c r="D218" s="62"/>
      <c r="E218" s="62"/>
      <c r="F218" s="62"/>
      <c r="G218" s="62"/>
      <c r="H218" s="62"/>
      <c r="I218" s="62"/>
      <c r="J218" s="62"/>
      <c r="K218" s="62"/>
      <c r="L218" s="33"/>
    </row>
  </sheetData>
  <mergeCells count="93">
    <mergeCell ref="A124:G125"/>
    <mergeCell ref="F1:G1"/>
    <mergeCell ref="A14:C14"/>
    <mergeCell ref="F33:G33"/>
    <mergeCell ref="A34:G35"/>
    <mergeCell ref="A38:G39"/>
    <mergeCell ref="F18:G18"/>
    <mergeCell ref="F19:G19"/>
    <mergeCell ref="F24:G24"/>
    <mergeCell ref="A25:G29"/>
    <mergeCell ref="F31:G31"/>
    <mergeCell ref="F37:G37"/>
    <mergeCell ref="A20:G22"/>
    <mergeCell ref="A42:G44"/>
    <mergeCell ref="F46:G46"/>
    <mergeCell ref="F41:G41"/>
    <mergeCell ref="F115:G115"/>
    <mergeCell ref="F80:G80"/>
    <mergeCell ref="A81:G82"/>
    <mergeCell ref="F106:G106"/>
    <mergeCell ref="F84:G84"/>
    <mergeCell ref="A107:G113"/>
    <mergeCell ref="A97:G98"/>
    <mergeCell ref="F100:G100"/>
    <mergeCell ref="F103:G103"/>
    <mergeCell ref="A85:G91"/>
    <mergeCell ref="F48:G48"/>
    <mergeCell ref="F49:G49"/>
    <mergeCell ref="A50:G51"/>
    <mergeCell ref="F57:G57"/>
    <mergeCell ref="F74:G74"/>
    <mergeCell ref="A116:G116"/>
    <mergeCell ref="A58:G59"/>
    <mergeCell ref="A76:G77"/>
    <mergeCell ref="F53:G53"/>
    <mergeCell ref="F61:G61"/>
    <mergeCell ref="A63:G63"/>
    <mergeCell ref="A64:G64"/>
    <mergeCell ref="A65:G65"/>
    <mergeCell ref="A66:G66"/>
    <mergeCell ref="A67:G67"/>
    <mergeCell ref="F93:G93"/>
    <mergeCell ref="F96:G96"/>
    <mergeCell ref="A62:G62"/>
    <mergeCell ref="F68:G68"/>
    <mergeCell ref="A71:G72"/>
    <mergeCell ref="A69:G70"/>
    <mergeCell ref="F129:G129"/>
    <mergeCell ref="F118:G118"/>
    <mergeCell ref="A211:E211"/>
    <mergeCell ref="F207:G207"/>
    <mergeCell ref="A130:G133"/>
    <mergeCell ref="F135:G135"/>
    <mergeCell ref="A136:G137"/>
    <mergeCell ref="F139:G139"/>
    <mergeCell ref="F202:G202"/>
    <mergeCell ref="A119:G120"/>
    <mergeCell ref="A121:G121"/>
    <mergeCell ref="A140:G140"/>
    <mergeCell ref="A126:G127"/>
    <mergeCell ref="A122:G122"/>
    <mergeCell ref="A123:G123"/>
    <mergeCell ref="A161:G163"/>
    <mergeCell ref="F212:G212"/>
    <mergeCell ref="F166:G166"/>
    <mergeCell ref="F211:G211"/>
    <mergeCell ref="A195:E195"/>
    <mergeCell ref="F195:G195"/>
    <mergeCell ref="F188:G188"/>
    <mergeCell ref="F181:G181"/>
    <mergeCell ref="A182:G183"/>
    <mergeCell ref="F185:G185"/>
    <mergeCell ref="F206:G206"/>
    <mergeCell ref="F191:G191"/>
    <mergeCell ref="F196:G196"/>
    <mergeCell ref="F199:G199"/>
    <mergeCell ref="A167:G179"/>
    <mergeCell ref="A16:G16"/>
    <mergeCell ref="A164:G164"/>
    <mergeCell ref="A158:G158"/>
    <mergeCell ref="A159:G159"/>
    <mergeCell ref="A160:G160"/>
    <mergeCell ref="A141:G142"/>
    <mergeCell ref="A143:G144"/>
    <mergeCell ref="A149:G151"/>
    <mergeCell ref="A153:G154"/>
    <mergeCell ref="A156:G157"/>
    <mergeCell ref="A152:G152"/>
    <mergeCell ref="A155:G155"/>
    <mergeCell ref="A146:G146"/>
    <mergeCell ref="A147:G147"/>
    <mergeCell ref="A148:G148"/>
    <mergeCell ref="A145:G145"/>
  </mergeCells>
  <pageMargins left="0.70866141732283472" right="0.70866141732283472" top="0.78740157480314965" bottom="0.78740157480314965" header="0.31496062992125984" footer="0.31496062992125984"/>
  <pageSetup paperSize="9" scale="66" firstPageNumber="32" orientation="portrait" r:id="rId1"/>
  <headerFooter>
    <oddFooter>&amp;L&amp;"-,Kurzíva"Zastupitelstvo Olomouckého kraje 19-12-2013
6. - Rozpočet Olomouckého kraje  2014 - návrh rozpočtu
Příloha č. 3a): Výdaje odborů (kanceláří)&amp;R&amp;"-,Kurzíva"Strana &amp;P (celkem 124)</oddFooter>
  </headerFooter>
  <colBreaks count="1" manualBreakCount="1">
    <brk id="11" max="10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62"/>
  <sheetViews>
    <sheetView view="pageBreakPreview" zoomScaleNormal="100" zoomScaleSheetLayoutView="100" workbookViewId="0"/>
  </sheetViews>
  <sheetFormatPr defaultRowHeight="14.25" x14ac:dyDescent="0.2"/>
  <cols>
    <col min="1" max="1" width="8.5703125" style="17" customWidth="1"/>
    <col min="2" max="2" width="9.140625" style="17"/>
    <col min="3" max="3" width="58.7109375" style="1" customWidth="1"/>
    <col min="4" max="6" width="14.140625" style="3" customWidth="1"/>
    <col min="7" max="7" width="9.140625" style="1" customWidth="1"/>
    <col min="8" max="8" width="13.5703125" style="1" customWidth="1"/>
    <col min="9" max="11" width="9.140625" style="1"/>
    <col min="12" max="12" width="13.28515625" style="1" customWidth="1"/>
    <col min="13" max="16384" width="9.140625" style="1"/>
  </cols>
  <sheetData>
    <row r="1" spans="1:7" ht="23.25" x14ac:dyDescent="0.35">
      <c r="A1" s="61" t="s">
        <v>118</v>
      </c>
      <c r="F1" s="316" t="s">
        <v>116</v>
      </c>
      <c r="G1" s="316"/>
    </row>
    <row r="3" spans="1:7" x14ac:dyDescent="0.2">
      <c r="A3" s="25" t="s">
        <v>1</v>
      </c>
      <c r="B3" s="25" t="s">
        <v>119</v>
      </c>
    </row>
    <row r="4" spans="1:7" x14ac:dyDescent="0.2">
      <c r="B4" s="25" t="s">
        <v>120</v>
      </c>
    </row>
    <row r="6" spans="1:7" s="2" customFormat="1" ht="13.5" thickBot="1" x14ac:dyDescent="0.25">
      <c r="A6" s="18"/>
      <c r="B6" s="18"/>
      <c r="D6" s="4"/>
      <c r="E6" s="4"/>
      <c r="F6" s="4"/>
      <c r="G6" s="2" t="s">
        <v>6</v>
      </c>
    </row>
    <row r="7" spans="1:7" s="2" customFormat="1" ht="39.75" thickTop="1" thickBot="1" x14ac:dyDescent="0.25">
      <c r="A7" s="43" t="s">
        <v>2</v>
      </c>
      <c r="B7" s="44" t="s">
        <v>3</v>
      </c>
      <c r="C7" s="45" t="s">
        <v>4</v>
      </c>
      <c r="D7" s="46" t="s">
        <v>344</v>
      </c>
      <c r="E7" s="46" t="s">
        <v>345</v>
      </c>
      <c r="F7" s="46" t="s">
        <v>346</v>
      </c>
      <c r="G7" s="47" t="s">
        <v>5</v>
      </c>
    </row>
    <row r="8" spans="1:7" s="5" customFormat="1" ht="12.75" thickTop="1" thickBot="1" x14ac:dyDescent="0.25">
      <c r="A8" s="48">
        <v>1</v>
      </c>
      <c r="B8" s="49">
        <v>2</v>
      </c>
      <c r="C8" s="49">
        <v>3</v>
      </c>
      <c r="D8" s="50">
        <v>4</v>
      </c>
      <c r="E8" s="50">
        <v>5</v>
      </c>
      <c r="F8" s="50">
        <v>6</v>
      </c>
      <c r="G8" s="51" t="s">
        <v>13</v>
      </c>
    </row>
    <row r="9" spans="1:7" ht="15" thickTop="1" x14ac:dyDescent="0.2">
      <c r="A9" s="21">
        <v>6172</v>
      </c>
      <c r="B9" s="22">
        <v>51</v>
      </c>
      <c r="C9" s="8" t="s">
        <v>8</v>
      </c>
      <c r="D9" s="9">
        <v>34211</v>
      </c>
      <c r="E9" s="9">
        <v>34261</v>
      </c>
      <c r="F9" s="9">
        <f>SUM(F17)</f>
        <v>34161</v>
      </c>
      <c r="G9" s="10">
        <f t="shared" ref="G9:G13" si="0">F9/D9*100</f>
        <v>99.853848177486768</v>
      </c>
    </row>
    <row r="10" spans="1:7" ht="28.5" x14ac:dyDescent="0.2">
      <c r="A10" s="21">
        <v>6172</v>
      </c>
      <c r="B10" s="22">
        <v>53</v>
      </c>
      <c r="C10" s="14" t="s">
        <v>11</v>
      </c>
      <c r="D10" s="9">
        <v>80</v>
      </c>
      <c r="E10" s="9">
        <v>80</v>
      </c>
      <c r="F10" s="9">
        <v>40</v>
      </c>
      <c r="G10" s="10">
        <f t="shared" si="0"/>
        <v>50</v>
      </c>
    </row>
    <row r="11" spans="1:7" x14ac:dyDescent="0.2">
      <c r="A11" s="21">
        <v>6172</v>
      </c>
      <c r="B11" s="22">
        <v>54</v>
      </c>
      <c r="C11" s="8" t="s">
        <v>12</v>
      </c>
      <c r="D11" s="9">
        <v>2</v>
      </c>
      <c r="E11" s="9">
        <v>2</v>
      </c>
      <c r="F11" s="9">
        <v>2</v>
      </c>
      <c r="G11" s="10">
        <f t="shared" si="0"/>
        <v>100</v>
      </c>
    </row>
    <row r="12" spans="1:7" ht="15" thickBot="1" x14ac:dyDescent="0.25">
      <c r="A12" s="23">
        <v>6172</v>
      </c>
      <c r="B12" s="24">
        <v>61</v>
      </c>
      <c r="C12" s="15" t="s">
        <v>123</v>
      </c>
      <c r="D12" s="11">
        <v>982</v>
      </c>
      <c r="E12" s="11">
        <v>1550</v>
      </c>
      <c r="F12" s="11">
        <f>SUM(F55)</f>
        <v>772</v>
      </c>
      <c r="G12" s="12">
        <f t="shared" si="0"/>
        <v>78.61507128309573</v>
      </c>
    </row>
    <row r="13" spans="1:7" s="16" customFormat="1" ht="16.5" thickTop="1" thickBot="1" x14ac:dyDescent="0.3">
      <c r="A13" s="308" t="s">
        <v>9</v>
      </c>
      <c r="B13" s="309"/>
      <c r="C13" s="310"/>
      <c r="D13" s="52">
        <f>SUM(D9:D12)</f>
        <v>35275</v>
      </c>
      <c r="E13" s="52">
        <f>SUM(E9:E12)</f>
        <v>35893</v>
      </c>
      <c r="F13" s="52">
        <f>SUM(F9:F12)</f>
        <v>34975</v>
      </c>
      <c r="G13" s="53">
        <f t="shared" si="0"/>
        <v>99.149539333805819</v>
      </c>
    </row>
    <row r="14" spans="1:7" ht="15" thickTop="1" x14ac:dyDescent="0.2">
      <c r="A14" s="202"/>
      <c r="B14" s="202"/>
      <c r="C14" s="202"/>
      <c r="D14" s="202"/>
      <c r="E14" s="202"/>
      <c r="F14" s="202"/>
      <c r="G14" s="202"/>
    </row>
    <row r="15" spans="1:7" x14ac:dyDescent="0.2">
      <c r="A15" s="202"/>
      <c r="B15" s="202"/>
      <c r="C15" s="202"/>
      <c r="D15" s="202"/>
      <c r="E15" s="202"/>
      <c r="F15" s="202"/>
      <c r="G15" s="202"/>
    </row>
    <row r="16" spans="1:7" ht="15" x14ac:dyDescent="0.25">
      <c r="A16" s="27" t="s">
        <v>14</v>
      </c>
    </row>
    <row r="17" spans="1:8" ht="17.25" customHeight="1" thickBot="1" x14ac:dyDescent="0.3">
      <c r="A17" s="39" t="s">
        <v>92</v>
      </c>
      <c r="B17" s="40"/>
      <c r="C17" s="41"/>
      <c r="D17" s="42"/>
      <c r="E17" s="42"/>
      <c r="F17" s="311">
        <f>SUM(F18,F22,F26,F32,F39)</f>
        <v>34161</v>
      </c>
      <c r="G17" s="311"/>
      <c r="H17" s="54">
        <f>SUM(F18,F22,F26,F32,F39)</f>
        <v>34161</v>
      </c>
    </row>
    <row r="18" spans="1:8" ht="15.75" thickTop="1" x14ac:dyDescent="0.25">
      <c r="A18" s="26" t="s">
        <v>47</v>
      </c>
      <c r="F18" s="305">
        <v>32000</v>
      </c>
      <c r="G18" s="306"/>
    </row>
    <row r="19" spans="1:8" x14ac:dyDescent="0.2">
      <c r="A19" s="323" t="s">
        <v>400</v>
      </c>
      <c r="B19" s="334"/>
      <c r="C19" s="334"/>
      <c r="D19" s="334"/>
      <c r="E19" s="334"/>
      <c r="F19" s="334"/>
      <c r="G19" s="334"/>
    </row>
    <row r="20" spans="1:8" x14ac:dyDescent="0.2">
      <c r="A20" s="334"/>
      <c r="B20" s="334"/>
      <c r="C20" s="334"/>
      <c r="D20" s="334"/>
      <c r="E20" s="334"/>
      <c r="F20" s="334"/>
      <c r="G20" s="334"/>
    </row>
    <row r="21" spans="1:8" ht="15" x14ac:dyDescent="0.25">
      <c r="A21" s="26"/>
      <c r="F21" s="67"/>
      <c r="G21" s="68"/>
    </row>
    <row r="22" spans="1:8" ht="15" x14ac:dyDescent="0.25">
      <c r="A22" s="26" t="s">
        <v>82</v>
      </c>
      <c r="F22" s="305">
        <v>10</v>
      </c>
      <c r="G22" s="306"/>
    </row>
    <row r="23" spans="1:8" x14ac:dyDescent="0.2">
      <c r="A23" s="303" t="s">
        <v>401</v>
      </c>
      <c r="B23" s="304"/>
      <c r="C23" s="304"/>
      <c r="D23" s="304"/>
      <c r="E23" s="304"/>
      <c r="F23" s="304"/>
      <c r="G23" s="304"/>
    </row>
    <row r="24" spans="1:8" x14ac:dyDescent="0.2">
      <c r="A24" s="304"/>
      <c r="B24" s="304"/>
      <c r="C24" s="304"/>
      <c r="D24" s="304"/>
      <c r="E24" s="304"/>
      <c r="F24" s="304"/>
      <c r="G24" s="304"/>
    </row>
    <row r="25" spans="1:8" ht="15" x14ac:dyDescent="0.25">
      <c r="A25" s="26"/>
      <c r="F25" s="67"/>
      <c r="G25" s="68"/>
    </row>
    <row r="26" spans="1:8" ht="15" x14ac:dyDescent="0.25">
      <c r="A26" s="26" t="s">
        <v>20</v>
      </c>
      <c r="F26" s="305">
        <v>1750</v>
      </c>
      <c r="G26" s="306"/>
    </row>
    <row r="27" spans="1:8" x14ac:dyDescent="0.2">
      <c r="A27" s="303" t="s">
        <v>122</v>
      </c>
      <c r="B27" s="304"/>
      <c r="C27" s="304"/>
      <c r="D27" s="304"/>
      <c r="E27" s="304"/>
      <c r="F27" s="304"/>
      <c r="G27" s="304"/>
    </row>
    <row r="28" spans="1:8" x14ac:dyDescent="0.2">
      <c r="A28" s="304"/>
      <c r="B28" s="304"/>
      <c r="C28" s="304"/>
      <c r="D28" s="304"/>
      <c r="E28" s="304"/>
      <c r="F28" s="304"/>
      <c r="G28" s="304"/>
    </row>
    <row r="29" spans="1:8" x14ac:dyDescent="0.2">
      <c r="A29" s="304"/>
      <c r="B29" s="304"/>
      <c r="C29" s="304"/>
      <c r="D29" s="304"/>
      <c r="E29" s="304"/>
      <c r="F29" s="304"/>
      <c r="G29" s="304"/>
    </row>
    <row r="30" spans="1:8" x14ac:dyDescent="0.2">
      <c r="A30" s="304"/>
      <c r="B30" s="304"/>
      <c r="C30" s="304"/>
      <c r="D30" s="304"/>
      <c r="E30" s="304"/>
      <c r="F30" s="304"/>
      <c r="G30" s="304"/>
    </row>
    <row r="31" spans="1:8" ht="15" x14ac:dyDescent="0.25">
      <c r="A31" s="26"/>
      <c r="F31" s="67"/>
      <c r="G31" s="68"/>
    </row>
    <row r="32" spans="1:8" ht="15" x14ac:dyDescent="0.25">
      <c r="A32" s="26" t="s">
        <v>22</v>
      </c>
      <c r="F32" s="305">
        <v>400</v>
      </c>
      <c r="G32" s="306"/>
    </row>
    <row r="33" spans="1:8" x14ac:dyDescent="0.2">
      <c r="A33" s="303" t="s">
        <v>567</v>
      </c>
      <c r="B33" s="304"/>
      <c r="C33" s="304"/>
      <c r="D33" s="304"/>
      <c r="E33" s="304"/>
      <c r="F33" s="304"/>
      <c r="G33" s="304"/>
    </row>
    <row r="34" spans="1:8" x14ac:dyDescent="0.2">
      <c r="A34" s="304"/>
      <c r="B34" s="304"/>
      <c r="C34" s="304"/>
      <c r="D34" s="304"/>
      <c r="E34" s="304"/>
      <c r="F34" s="304"/>
      <c r="G34" s="304"/>
    </row>
    <row r="35" spans="1:8" x14ac:dyDescent="0.2">
      <c r="A35" s="304"/>
      <c r="B35" s="304"/>
      <c r="C35" s="304"/>
      <c r="D35" s="304"/>
      <c r="E35" s="304"/>
      <c r="F35" s="304"/>
      <c r="G35" s="304"/>
    </row>
    <row r="36" spans="1:8" x14ac:dyDescent="0.2">
      <c r="A36" s="304"/>
      <c r="B36" s="304"/>
      <c r="C36" s="304"/>
      <c r="D36" s="304"/>
      <c r="E36" s="304"/>
      <c r="F36" s="304"/>
      <c r="G36" s="304"/>
    </row>
    <row r="37" spans="1:8" x14ac:dyDescent="0.2">
      <c r="A37" s="304"/>
      <c r="B37" s="304"/>
      <c r="C37" s="304"/>
      <c r="D37" s="304"/>
      <c r="E37" s="304"/>
      <c r="F37" s="304"/>
      <c r="G37" s="304"/>
    </row>
    <row r="38" spans="1:8" ht="15" x14ac:dyDescent="0.25">
      <c r="A38" s="26"/>
      <c r="F38" s="67"/>
      <c r="G38" s="68"/>
    </row>
    <row r="39" spans="1:8" ht="15" x14ac:dyDescent="0.25">
      <c r="A39" s="26" t="s">
        <v>112</v>
      </c>
      <c r="F39" s="305">
        <v>1</v>
      </c>
      <c r="G39" s="306"/>
    </row>
    <row r="40" spans="1:8" ht="15" x14ac:dyDescent="0.25">
      <c r="A40" s="303" t="s">
        <v>402</v>
      </c>
      <c r="B40" s="304"/>
      <c r="C40" s="304"/>
      <c r="D40" s="304"/>
      <c r="E40" s="304"/>
      <c r="F40" s="304"/>
      <c r="G40" s="304"/>
    </row>
    <row r="41" spans="1:8" ht="15" x14ac:dyDescent="0.25">
      <c r="A41" s="26"/>
      <c r="F41" s="67"/>
      <c r="G41" s="68"/>
    </row>
    <row r="42" spans="1:8" ht="15" x14ac:dyDescent="0.25">
      <c r="A42" s="26"/>
      <c r="F42" s="67"/>
      <c r="G42" s="68"/>
    </row>
    <row r="43" spans="1:8" ht="31.5" customHeight="1" thickBot="1" x14ac:dyDescent="0.3">
      <c r="A43" s="319" t="s">
        <v>113</v>
      </c>
      <c r="B43" s="320"/>
      <c r="C43" s="320"/>
      <c r="D43" s="320"/>
      <c r="E43" s="320"/>
      <c r="F43" s="311">
        <v>40</v>
      </c>
      <c r="G43" s="311"/>
      <c r="H43" s="54">
        <f>SUM(F44,F51)</f>
        <v>40</v>
      </c>
    </row>
    <row r="44" spans="1:8" ht="15.75" thickTop="1" x14ac:dyDescent="0.25">
      <c r="A44" s="26" t="s">
        <v>56</v>
      </c>
      <c r="F44" s="305">
        <v>40</v>
      </c>
      <c r="G44" s="306"/>
    </row>
    <row r="45" spans="1:8" x14ac:dyDescent="0.2">
      <c r="A45" s="303" t="s">
        <v>403</v>
      </c>
      <c r="B45" s="304"/>
      <c r="C45" s="304"/>
      <c r="D45" s="304"/>
      <c r="E45" s="304"/>
      <c r="F45" s="304"/>
      <c r="G45" s="304"/>
    </row>
    <row r="46" spans="1:8" x14ac:dyDescent="0.2">
      <c r="A46" s="304"/>
      <c r="B46" s="304"/>
      <c r="C46" s="304"/>
      <c r="D46" s="304"/>
      <c r="E46" s="304"/>
      <c r="F46" s="304"/>
      <c r="G46" s="304"/>
    </row>
    <row r="47" spans="1:8" ht="15" x14ac:dyDescent="0.25">
      <c r="A47" s="26"/>
      <c r="F47" s="67"/>
      <c r="G47" s="68"/>
    </row>
    <row r="48" spans="1:8" ht="15" x14ac:dyDescent="0.25">
      <c r="A48" s="26"/>
      <c r="F48" s="67"/>
      <c r="G48" s="68"/>
    </row>
    <row r="49" spans="1:8" ht="15.75" thickBot="1" x14ac:dyDescent="0.3">
      <c r="A49" s="39" t="s">
        <v>115</v>
      </c>
      <c r="B49" s="40"/>
      <c r="C49" s="41"/>
      <c r="D49" s="42"/>
      <c r="E49" s="42"/>
      <c r="F49" s="311">
        <v>2</v>
      </c>
      <c r="G49" s="311"/>
      <c r="H49" s="54">
        <f>SUM(F50)</f>
        <v>2</v>
      </c>
    </row>
    <row r="50" spans="1:8" ht="15.75" thickTop="1" x14ac:dyDescent="0.25">
      <c r="A50" s="26" t="s">
        <v>75</v>
      </c>
      <c r="F50" s="305">
        <v>2</v>
      </c>
      <c r="G50" s="306"/>
    </row>
    <row r="51" spans="1:8" x14ac:dyDescent="0.2">
      <c r="A51" s="303" t="s">
        <v>404</v>
      </c>
      <c r="B51" s="304"/>
      <c r="C51" s="304"/>
      <c r="D51" s="304"/>
      <c r="E51" s="304"/>
      <c r="F51" s="304"/>
      <c r="G51" s="304"/>
    </row>
    <row r="52" spans="1:8" x14ac:dyDescent="0.2">
      <c r="A52" s="304"/>
      <c r="B52" s="304"/>
      <c r="C52" s="304"/>
      <c r="D52" s="304"/>
      <c r="E52" s="304"/>
      <c r="F52" s="304"/>
      <c r="G52" s="304"/>
    </row>
    <row r="53" spans="1:8" ht="15" x14ac:dyDescent="0.25">
      <c r="A53" s="26"/>
      <c r="F53" s="67"/>
      <c r="G53" s="68"/>
    </row>
    <row r="54" spans="1:8" ht="15" x14ac:dyDescent="0.25">
      <c r="A54" s="26"/>
      <c r="F54" s="67"/>
      <c r="G54" s="68"/>
    </row>
    <row r="55" spans="1:8" ht="17.25" customHeight="1" thickBot="1" x14ac:dyDescent="0.3">
      <c r="A55" s="39" t="s">
        <v>124</v>
      </c>
      <c r="B55" s="40"/>
      <c r="C55" s="41"/>
      <c r="D55" s="42"/>
      <c r="E55" s="42"/>
      <c r="F55" s="311">
        <f>SUM(F56)</f>
        <v>772</v>
      </c>
      <c r="G55" s="311"/>
      <c r="H55" s="54">
        <f>SUM(F56)</f>
        <v>772</v>
      </c>
    </row>
    <row r="56" spans="1:8" s="77" customFormat="1" ht="17.25" customHeight="1" thickTop="1" x14ac:dyDescent="0.25">
      <c r="A56" s="75" t="s">
        <v>125</v>
      </c>
      <c r="B56" s="76"/>
      <c r="D56" s="78"/>
      <c r="E56" s="78"/>
      <c r="F56" s="305">
        <v>772</v>
      </c>
      <c r="G56" s="306"/>
      <c r="H56" s="80"/>
    </row>
    <row r="57" spans="1:8" ht="15" customHeight="1" x14ac:dyDescent="0.2">
      <c r="A57" s="332" t="s">
        <v>117</v>
      </c>
      <c r="B57" s="333"/>
      <c r="C57" s="333"/>
      <c r="D57" s="333"/>
      <c r="E57" s="333"/>
      <c r="F57" s="333"/>
      <c r="G57" s="333"/>
    </row>
    <row r="58" spans="1:8" ht="14.25" customHeight="1" x14ac:dyDescent="0.2">
      <c r="A58" s="333"/>
      <c r="B58" s="333"/>
      <c r="C58" s="333"/>
      <c r="D58" s="333"/>
      <c r="E58" s="333"/>
      <c r="F58" s="333"/>
      <c r="G58" s="333"/>
    </row>
    <row r="59" spans="1:8" ht="14.25" customHeight="1" x14ac:dyDescent="0.2">
      <c r="A59" s="333"/>
      <c r="B59" s="333"/>
      <c r="C59" s="333"/>
      <c r="D59" s="333"/>
      <c r="E59" s="333"/>
      <c r="F59" s="333"/>
      <c r="G59" s="333"/>
    </row>
    <row r="60" spans="1:8" ht="15" x14ac:dyDescent="0.25">
      <c r="A60" s="26"/>
      <c r="F60" s="67"/>
      <c r="G60" s="68"/>
    </row>
    <row r="61" spans="1:8" ht="15" x14ac:dyDescent="0.25">
      <c r="A61" s="26"/>
      <c r="F61" s="67"/>
      <c r="G61" s="68"/>
    </row>
    <row r="62" spans="1:8" ht="15" x14ac:dyDescent="0.25">
      <c r="A62" s="26"/>
      <c r="F62" s="67"/>
      <c r="G62" s="68"/>
    </row>
  </sheetData>
  <mergeCells count="23">
    <mergeCell ref="F22:G22"/>
    <mergeCell ref="A23:G24"/>
    <mergeCell ref="A40:G40"/>
    <mergeCell ref="A43:E43"/>
    <mergeCell ref="F43:G43"/>
    <mergeCell ref="F1:G1"/>
    <mergeCell ref="A13:C13"/>
    <mergeCell ref="F17:G17"/>
    <mergeCell ref="F18:G18"/>
    <mergeCell ref="A19:G20"/>
    <mergeCell ref="F55:G55"/>
    <mergeCell ref="A57:G59"/>
    <mergeCell ref="F56:G56"/>
    <mergeCell ref="F26:G26"/>
    <mergeCell ref="A27:G30"/>
    <mergeCell ref="F32:G32"/>
    <mergeCell ref="A33:G37"/>
    <mergeCell ref="F39:G39"/>
    <mergeCell ref="F44:G44"/>
    <mergeCell ref="A45:G46"/>
    <mergeCell ref="F49:G49"/>
    <mergeCell ref="F50:G50"/>
    <mergeCell ref="A51:G52"/>
  </mergeCells>
  <pageMargins left="0.70866141732283472" right="0.70866141732283472" top="0.78740157480314965" bottom="0.78740157480314965" header="0.31496062992125984" footer="0.31496062992125984"/>
  <pageSetup paperSize="9" scale="66" firstPageNumber="35" orientation="portrait" r:id="rId1"/>
  <headerFooter>
    <oddFooter>&amp;L&amp;"-,Kurzíva"Zastupitelstvo Olomouckého kraje 19-12-2013
6. - Rozpočet Olomouckého kraje  2014 - návrh rozpočtu
Příloha č. 3a): Výdaje odborů (kanceláří)&amp;R&amp;"-,Kurzíva"Strana &amp;P (celkem 124)</oddFooter>
  </headerFooter>
  <colBreaks count="1" manualBreakCount="1">
    <brk id="11" max="10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20"/>
  <sheetViews>
    <sheetView view="pageBreakPreview" zoomScaleNormal="100" zoomScaleSheetLayoutView="100" workbookViewId="0">
      <selection activeCell="C12" sqref="C12"/>
    </sheetView>
  </sheetViews>
  <sheetFormatPr defaultRowHeight="14.25" x14ac:dyDescent="0.2"/>
  <cols>
    <col min="1" max="1" width="8.5703125" style="17" customWidth="1"/>
    <col min="2" max="2" width="9.7109375" style="17" customWidth="1"/>
    <col min="3" max="3" width="58.7109375" style="1" customWidth="1"/>
    <col min="4" max="6" width="14.140625" style="3" customWidth="1"/>
    <col min="7" max="7" width="9.140625" style="1" customWidth="1"/>
    <col min="8" max="8" width="13.5703125" style="1" customWidth="1"/>
    <col min="9" max="11" width="9.140625" style="1"/>
    <col min="12" max="12" width="13.28515625" style="1" customWidth="1"/>
    <col min="13" max="16384" width="9.140625" style="1"/>
  </cols>
  <sheetData>
    <row r="1" spans="1:8" ht="23.25" x14ac:dyDescent="0.35">
      <c r="A1" s="61" t="s">
        <v>126</v>
      </c>
      <c r="F1" s="316" t="s">
        <v>127</v>
      </c>
      <c r="G1" s="316"/>
    </row>
    <row r="3" spans="1:8" x14ac:dyDescent="0.2">
      <c r="A3" s="25" t="s">
        <v>1</v>
      </c>
      <c r="B3" s="25" t="s">
        <v>128</v>
      </c>
    </row>
    <row r="4" spans="1:8" x14ac:dyDescent="0.2">
      <c r="B4" s="25" t="s">
        <v>120</v>
      </c>
    </row>
    <row r="6" spans="1:8" s="2" customFormat="1" ht="13.5" thickBot="1" x14ac:dyDescent="0.25">
      <c r="A6" s="18"/>
      <c r="B6" s="18"/>
      <c r="D6" s="4"/>
      <c r="E6" s="4"/>
      <c r="F6" s="4"/>
      <c r="G6" s="2" t="s">
        <v>6</v>
      </c>
    </row>
    <row r="7" spans="1:8" s="2" customFormat="1" ht="39.75" thickTop="1" thickBot="1" x14ac:dyDescent="0.25">
      <c r="A7" s="43" t="s">
        <v>2</v>
      </c>
      <c r="B7" s="44" t="s">
        <v>3</v>
      </c>
      <c r="C7" s="45" t="s">
        <v>4</v>
      </c>
      <c r="D7" s="46" t="s">
        <v>344</v>
      </c>
      <c r="E7" s="46" t="s">
        <v>345</v>
      </c>
      <c r="F7" s="46" t="s">
        <v>346</v>
      </c>
      <c r="G7" s="47" t="s">
        <v>5</v>
      </c>
    </row>
    <row r="8" spans="1:8" s="5" customFormat="1" ht="12.75" thickTop="1" thickBot="1" x14ac:dyDescent="0.25">
      <c r="A8" s="48">
        <v>1</v>
      </c>
      <c r="B8" s="49">
        <v>2</v>
      </c>
      <c r="C8" s="49">
        <v>3</v>
      </c>
      <c r="D8" s="50">
        <v>4</v>
      </c>
      <c r="E8" s="50">
        <v>5</v>
      </c>
      <c r="F8" s="50">
        <v>6</v>
      </c>
      <c r="G8" s="51" t="s">
        <v>13</v>
      </c>
    </row>
    <row r="9" spans="1:8" ht="15.75" thickTop="1" thickBot="1" x14ac:dyDescent="0.25">
      <c r="A9" s="21">
        <v>6172</v>
      </c>
      <c r="B9" s="22">
        <v>51</v>
      </c>
      <c r="C9" s="8" t="s">
        <v>8</v>
      </c>
      <c r="D9" s="9">
        <v>80</v>
      </c>
      <c r="E9" s="9">
        <v>139</v>
      </c>
      <c r="F9" s="9">
        <v>75</v>
      </c>
      <c r="G9" s="10">
        <f t="shared" ref="G9:G10" si="0">F9/D9*100</f>
        <v>93.75</v>
      </c>
    </row>
    <row r="10" spans="1:8" s="16" customFormat="1" ht="16.5" thickTop="1" thickBot="1" x14ac:dyDescent="0.3">
      <c r="A10" s="308" t="s">
        <v>9</v>
      </c>
      <c r="B10" s="309"/>
      <c r="C10" s="310"/>
      <c r="D10" s="52">
        <f>SUM(D9:D9)</f>
        <v>80</v>
      </c>
      <c r="E10" s="52">
        <f>SUM(E9:E9)</f>
        <v>139</v>
      </c>
      <c r="F10" s="52">
        <f>SUM(F9:F9)</f>
        <v>75</v>
      </c>
      <c r="G10" s="53">
        <f t="shared" si="0"/>
        <v>93.75</v>
      </c>
    </row>
    <row r="11" spans="1:8" ht="15" thickTop="1" x14ac:dyDescent="0.2">
      <c r="A11" s="202"/>
      <c r="B11" s="202"/>
      <c r="C11" s="202"/>
      <c r="D11" s="202"/>
      <c r="E11" s="202"/>
      <c r="F11" s="202"/>
      <c r="G11" s="202"/>
    </row>
    <row r="12" spans="1:8" x14ac:dyDescent="0.2">
      <c r="A12" s="202"/>
      <c r="B12" s="202"/>
      <c r="C12" s="202"/>
      <c r="D12" s="202"/>
      <c r="E12" s="202"/>
      <c r="F12" s="202"/>
      <c r="G12" s="202"/>
    </row>
    <row r="13" spans="1:8" ht="15" x14ac:dyDescent="0.25">
      <c r="A13" s="27" t="s">
        <v>14</v>
      </c>
    </row>
    <row r="14" spans="1:8" ht="17.25" customHeight="1" thickBot="1" x14ac:dyDescent="0.3">
      <c r="A14" s="39" t="s">
        <v>92</v>
      </c>
      <c r="B14" s="40"/>
      <c r="C14" s="41"/>
      <c r="D14" s="42"/>
      <c r="E14" s="42"/>
      <c r="F14" s="311">
        <f>SUM(F15,F18)</f>
        <v>75</v>
      </c>
      <c r="G14" s="311"/>
      <c r="H14" s="54">
        <f>SUM(F15,F18)</f>
        <v>75</v>
      </c>
    </row>
    <row r="15" spans="1:8" ht="15.75" thickTop="1" x14ac:dyDescent="0.25">
      <c r="A15" s="26" t="s">
        <v>20</v>
      </c>
      <c r="F15" s="305">
        <v>5</v>
      </c>
      <c r="G15" s="306"/>
    </row>
    <row r="16" spans="1:8" ht="15" x14ac:dyDescent="0.25">
      <c r="A16" s="303" t="s">
        <v>129</v>
      </c>
      <c r="B16" s="304"/>
      <c r="C16" s="304"/>
      <c r="D16" s="304"/>
      <c r="E16" s="304"/>
      <c r="F16" s="304"/>
      <c r="G16" s="304"/>
    </row>
    <row r="17" spans="1:7" ht="15" x14ac:dyDescent="0.25">
      <c r="A17" s="26"/>
      <c r="F17" s="67"/>
      <c r="G17" s="68"/>
    </row>
    <row r="18" spans="1:7" ht="15" x14ac:dyDescent="0.25">
      <c r="A18" s="26" t="s">
        <v>112</v>
      </c>
      <c r="F18" s="305">
        <v>70</v>
      </c>
      <c r="G18" s="306"/>
    </row>
    <row r="19" spans="1:7" ht="15" x14ac:dyDescent="0.25">
      <c r="A19" s="303" t="s">
        <v>399</v>
      </c>
      <c r="B19" s="335"/>
      <c r="C19" s="335"/>
      <c r="D19" s="335"/>
      <c r="E19" s="335"/>
      <c r="F19" s="335"/>
      <c r="G19" s="335"/>
    </row>
    <row r="20" spans="1:7" ht="15" x14ac:dyDescent="0.25">
      <c r="A20" s="26"/>
      <c r="F20" s="67"/>
      <c r="G20" s="68"/>
    </row>
  </sheetData>
  <mergeCells count="7">
    <mergeCell ref="A19:G19"/>
    <mergeCell ref="F15:G15"/>
    <mergeCell ref="A16:G16"/>
    <mergeCell ref="F18:G18"/>
    <mergeCell ref="F1:G1"/>
    <mergeCell ref="A10:C10"/>
    <mergeCell ref="F14:G14"/>
  </mergeCells>
  <pageMargins left="0.70866141732283472" right="0.70866141732283472" top="0.78740157480314965" bottom="0.78740157480314965" header="0.31496062992125984" footer="0.31496062992125984"/>
  <pageSetup paperSize="9" scale="66" firstPageNumber="36" orientation="portrait" r:id="rId1"/>
  <headerFooter>
    <oddFooter>&amp;L&amp;"-,Kurzíva"Zastupitelstvo Olomouckého kraje 19-12-2013
6. - Rozpočet Olomouckého kraje  2014 - návrh rozpočtu
Příloha č. 3a): Výdaje odborů (kanceláří)&amp;R&amp;"-,Kurzíva"Strana &amp;P (celkem 124)</oddFooter>
  </headerFooter>
  <colBreaks count="1" manualBreakCount="1">
    <brk id="11" max="10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07"/>
  <sheetViews>
    <sheetView view="pageBreakPreview" zoomScaleNormal="100" zoomScaleSheetLayoutView="100" workbookViewId="0">
      <selection activeCell="L15" sqref="L15"/>
    </sheetView>
  </sheetViews>
  <sheetFormatPr defaultRowHeight="14.25" x14ac:dyDescent="0.2"/>
  <cols>
    <col min="1" max="1" width="8.5703125" style="17" customWidth="1"/>
    <col min="2" max="2" width="9.7109375" style="17" customWidth="1"/>
    <col min="3" max="3" width="58.7109375" style="1" customWidth="1"/>
    <col min="4" max="6" width="14.140625" style="3" customWidth="1"/>
    <col min="7" max="7" width="9.140625" style="1" customWidth="1"/>
    <col min="8" max="8" width="13.5703125" style="1" customWidth="1"/>
    <col min="9" max="11" width="9.140625" style="1"/>
    <col min="12" max="12" width="13.28515625" style="1" customWidth="1"/>
    <col min="13" max="16384" width="9.140625" style="1"/>
  </cols>
  <sheetData>
    <row r="1" spans="1:8" ht="23.25" x14ac:dyDescent="0.35">
      <c r="A1" s="61" t="s">
        <v>130</v>
      </c>
      <c r="F1" s="316" t="s">
        <v>131</v>
      </c>
      <c r="G1" s="316"/>
    </row>
    <row r="3" spans="1:8" x14ac:dyDescent="0.2">
      <c r="A3" s="25" t="s">
        <v>1</v>
      </c>
      <c r="B3" s="25" t="s">
        <v>132</v>
      </c>
    </row>
    <row r="4" spans="1:8" x14ac:dyDescent="0.2">
      <c r="B4" s="25" t="s">
        <v>120</v>
      </c>
    </row>
    <row r="6" spans="1:8" s="2" customFormat="1" ht="13.5" thickBot="1" x14ac:dyDescent="0.25">
      <c r="A6" s="18"/>
      <c r="B6" s="18"/>
      <c r="D6" s="4"/>
      <c r="E6" s="4"/>
      <c r="F6" s="4"/>
      <c r="G6" s="2" t="s">
        <v>6</v>
      </c>
    </row>
    <row r="7" spans="1:8" s="2" customFormat="1" ht="39.75" thickTop="1" thickBot="1" x14ac:dyDescent="0.25">
      <c r="A7" s="43" t="s">
        <v>2</v>
      </c>
      <c r="B7" s="44" t="s">
        <v>3</v>
      </c>
      <c r="C7" s="45" t="s">
        <v>4</v>
      </c>
      <c r="D7" s="46" t="s">
        <v>344</v>
      </c>
      <c r="E7" s="46" t="s">
        <v>345</v>
      </c>
      <c r="F7" s="46" t="s">
        <v>346</v>
      </c>
      <c r="G7" s="47" t="s">
        <v>5</v>
      </c>
    </row>
    <row r="8" spans="1:8" s="5" customFormat="1" ht="12.75" thickTop="1" thickBot="1" x14ac:dyDescent="0.25">
      <c r="A8" s="48">
        <v>1</v>
      </c>
      <c r="B8" s="49">
        <v>2</v>
      </c>
      <c r="C8" s="49">
        <v>3</v>
      </c>
      <c r="D8" s="50">
        <v>4</v>
      </c>
      <c r="E8" s="50">
        <v>5</v>
      </c>
      <c r="F8" s="50">
        <v>6</v>
      </c>
      <c r="G8" s="51" t="s">
        <v>13</v>
      </c>
    </row>
    <row r="9" spans="1:8" ht="15.75" thickTop="1" thickBot="1" x14ac:dyDescent="0.25">
      <c r="A9" s="21">
        <v>6172</v>
      </c>
      <c r="B9" s="22">
        <v>51</v>
      </c>
      <c r="C9" s="8" t="s">
        <v>8</v>
      </c>
      <c r="D9" s="9">
        <v>22369</v>
      </c>
      <c r="E9" s="9">
        <v>21158</v>
      </c>
      <c r="F9" s="9">
        <f>SUM(F14)</f>
        <v>28013</v>
      </c>
      <c r="G9" s="10">
        <f t="shared" ref="G9:G10" si="0">F9/D9*100</f>
        <v>125.23134695337296</v>
      </c>
    </row>
    <row r="10" spans="1:8" s="16" customFormat="1" ht="16.5" thickTop="1" thickBot="1" x14ac:dyDescent="0.3">
      <c r="A10" s="308" t="s">
        <v>9</v>
      </c>
      <c r="B10" s="309"/>
      <c r="C10" s="310"/>
      <c r="D10" s="52">
        <f>SUM(D9:D9)</f>
        <v>22369</v>
      </c>
      <c r="E10" s="52">
        <f>SUM(E9:E9)</f>
        <v>21158</v>
      </c>
      <c r="F10" s="52">
        <f>SUM(F9:F9)</f>
        <v>28013</v>
      </c>
      <c r="G10" s="53">
        <f t="shared" si="0"/>
        <v>125.23134695337296</v>
      </c>
    </row>
    <row r="11" spans="1:8" ht="15" thickTop="1" x14ac:dyDescent="0.2">
      <c r="A11" s="202"/>
      <c r="B11" s="202"/>
      <c r="C11" s="202"/>
      <c r="D11" s="202"/>
      <c r="E11" s="202"/>
      <c r="F11" s="202"/>
      <c r="G11" s="202"/>
    </row>
    <row r="12" spans="1:8" x14ac:dyDescent="0.2">
      <c r="A12" s="202"/>
      <c r="B12" s="202"/>
      <c r="C12" s="202"/>
      <c r="D12" s="202"/>
      <c r="E12" s="202"/>
      <c r="F12" s="202"/>
      <c r="G12" s="202"/>
    </row>
    <row r="13" spans="1:8" ht="15" x14ac:dyDescent="0.25">
      <c r="A13" s="27" t="s">
        <v>14</v>
      </c>
    </row>
    <row r="14" spans="1:8" ht="17.25" customHeight="1" thickBot="1" x14ac:dyDescent="0.3">
      <c r="A14" s="39" t="s">
        <v>92</v>
      </c>
      <c r="B14" s="40"/>
      <c r="C14" s="41"/>
      <c r="D14" s="42"/>
      <c r="E14" s="42"/>
      <c r="F14" s="311">
        <f>SUM(F15,F18,F21,F26,F30,F33,F55,F58)</f>
        <v>28013</v>
      </c>
      <c r="G14" s="311"/>
      <c r="H14" s="54">
        <f>SUM(F15,F18,F21,F26,F30,F33,F55,F58)</f>
        <v>28013</v>
      </c>
    </row>
    <row r="15" spans="1:8" ht="15.75" thickTop="1" x14ac:dyDescent="0.25">
      <c r="A15" s="26" t="s">
        <v>18</v>
      </c>
      <c r="F15" s="305">
        <v>1600</v>
      </c>
      <c r="G15" s="306"/>
    </row>
    <row r="16" spans="1:8" ht="15" x14ac:dyDescent="0.25">
      <c r="A16" s="303" t="s">
        <v>572</v>
      </c>
      <c r="B16" s="304"/>
      <c r="C16" s="304"/>
      <c r="D16" s="304"/>
      <c r="E16" s="304"/>
      <c r="F16" s="304"/>
      <c r="G16" s="304"/>
    </row>
    <row r="17" spans="1:8" ht="15" x14ac:dyDescent="0.25">
      <c r="A17" s="26"/>
      <c r="F17" s="67"/>
      <c r="G17" s="68"/>
    </row>
    <row r="18" spans="1:8" ht="15" x14ac:dyDescent="0.25">
      <c r="A18" s="26" t="s">
        <v>19</v>
      </c>
      <c r="F18" s="305">
        <v>400</v>
      </c>
      <c r="G18" s="306"/>
    </row>
    <row r="19" spans="1:8" ht="15" x14ac:dyDescent="0.25">
      <c r="A19" s="25" t="s">
        <v>133</v>
      </c>
      <c r="F19" s="67"/>
      <c r="G19" s="68"/>
    </row>
    <row r="20" spans="1:8" ht="15" x14ac:dyDescent="0.25">
      <c r="A20" s="26"/>
      <c r="F20" s="67"/>
      <c r="G20" s="68"/>
    </row>
    <row r="21" spans="1:8" ht="15" x14ac:dyDescent="0.25">
      <c r="A21" s="26" t="s">
        <v>82</v>
      </c>
      <c r="F21" s="305">
        <v>3100</v>
      </c>
      <c r="G21" s="306"/>
      <c r="H21" s="1">
        <f>SUM(H22:H24)</f>
        <v>3100</v>
      </c>
    </row>
    <row r="22" spans="1:8" x14ac:dyDescent="0.2">
      <c r="A22" s="303" t="s">
        <v>387</v>
      </c>
      <c r="B22" s="304"/>
      <c r="C22" s="304"/>
      <c r="D22" s="304"/>
      <c r="E22" s="304"/>
      <c r="F22" s="304"/>
      <c r="G22" s="304"/>
      <c r="H22" s="1">
        <v>2723</v>
      </c>
    </row>
    <row r="23" spans="1:8" x14ac:dyDescent="0.2">
      <c r="A23" s="304"/>
      <c r="B23" s="304"/>
      <c r="C23" s="304"/>
      <c r="D23" s="304"/>
      <c r="E23" s="304"/>
      <c r="F23" s="304"/>
      <c r="G23" s="304"/>
    </row>
    <row r="24" spans="1:8" x14ac:dyDescent="0.2">
      <c r="A24" s="304"/>
      <c r="B24" s="304"/>
      <c r="C24" s="304"/>
      <c r="D24" s="304"/>
      <c r="E24" s="304"/>
      <c r="F24" s="304"/>
      <c r="G24" s="304"/>
      <c r="H24" s="1">
        <v>377</v>
      </c>
    </row>
    <row r="25" spans="1:8" ht="15" x14ac:dyDescent="0.25">
      <c r="A25" s="26"/>
      <c r="F25" s="67"/>
      <c r="G25" s="68"/>
    </row>
    <row r="26" spans="1:8" ht="15" x14ac:dyDescent="0.25">
      <c r="A26" s="26" t="s">
        <v>20</v>
      </c>
      <c r="F26" s="305">
        <v>310</v>
      </c>
      <c r="G26" s="306"/>
    </row>
    <row r="27" spans="1:8" x14ac:dyDescent="0.2">
      <c r="A27" s="303" t="s">
        <v>509</v>
      </c>
      <c r="B27" s="304"/>
      <c r="C27" s="304"/>
      <c r="D27" s="304"/>
      <c r="E27" s="304"/>
      <c r="F27" s="304"/>
      <c r="G27" s="304"/>
    </row>
    <row r="28" spans="1:8" x14ac:dyDescent="0.2">
      <c r="A28" s="304"/>
      <c r="B28" s="304"/>
      <c r="C28" s="304"/>
      <c r="D28" s="304"/>
      <c r="E28" s="304"/>
      <c r="F28" s="304"/>
      <c r="G28" s="304"/>
    </row>
    <row r="29" spans="1:8" ht="15" x14ac:dyDescent="0.25">
      <c r="A29" s="26"/>
      <c r="F29" s="67"/>
      <c r="G29" s="68"/>
    </row>
    <row r="30" spans="1:8" ht="15" x14ac:dyDescent="0.25">
      <c r="A30" s="26" t="s">
        <v>77</v>
      </c>
      <c r="F30" s="305">
        <v>460</v>
      </c>
      <c r="G30" s="306"/>
    </row>
    <row r="31" spans="1:8" ht="15" x14ac:dyDescent="0.25">
      <c r="A31" s="303" t="s">
        <v>510</v>
      </c>
      <c r="B31" s="304"/>
      <c r="C31" s="304"/>
      <c r="D31" s="304"/>
      <c r="E31" s="304"/>
      <c r="F31" s="304"/>
      <c r="G31" s="304"/>
    </row>
    <row r="32" spans="1:8" ht="15" x14ac:dyDescent="0.25">
      <c r="A32" s="26"/>
      <c r="F32" s="67"/>
      <c r="G32" s="68"/>
    </row>
    <row r="33" spans="1:8" ht="15" x14ac:dyDescent="0.25">
      <c r="A33" s="26" t="s">
        <v>22</v>
      </c>
      <c r="F33" s="305">
        <f>SUM(H33)</f>
        <v>19072</v>
      </c>
      <c r="G33" s="306"/>
      <c r="H33" s="1">
        <f>SUM(H34:H53)</f>
        <v>19072</v>
      </c>
    </row>
    <row r="34" spans="1:8" x14ac:dyDescent="0.2">
      <c r="A34" s="303" t="s">
        <v>388</v>
      </c>
      <c r="B34" s="303"/>
      <c r="C34" s="303"/>
      <c r="D34" s="303"/>
      <c r="E34" s="303"/>
      <c r="F34" s="303"/>
      <c r="G34" s="303"/>
      <c r="H34" s="1">
        <v>30</v>
      </c>
    </row>
    <row r="35" spans="1:8" x14ac:dyDescent="0.2">
      <c r="A35" s="303" t="s">
        <v>389</v>
      </c>
      <c r="B35" s="303"/>
      <c r="C35" s="303"/>
      <c r="D35" s="303"/>
      <c r="E35" s="303"/>
      <c r="F35" s="303"/>
      <c r="G35" s="303"/>
      <c r="H35" s="1">
        <v>74</v>
      </c>
    </row>
    <row r="36" spans="1:8" x14ac:dyDescent="0.2">
      <c r="A36" s="303" t="s">
        <v>390</v>
      </c>
      <c r="B36" s="303"/>
      <c r="C36" s="303"/>
      <c r="D36" s="303"/>
      <c r="E36" s="303"/>
      <c r="F36" s="303"/>
      <c r="G36" s="303"/>
      <c r="H36" s="1">
        <v>5</v>
      </c>
    </row>
    <row r="37" spans="1:8" x14ac:dyDescent="0.2">
      <c r="A37" s="303" t="s">
        <v>391</v>
      </c>
      <c r="B37" s="303"/>
      <c r="C37" s="303"/>
      <c r="D37" s="303"/>
      <c r="E37" s="303"/>
      <c r="F37" s="303"/>
      <c r="G37" s="303"/>
      <c r="H37" s="1">
        <v>400</v>
      </c>
    </row>
    <row r="38" spans="1:8" x14ac:dyDescent="0.2">
      <c r="A38" s="303" t="s">
        <v>392</v>
      </c>
      <c r="B38" s="303"/>
      <c r="C38" s="303"/>
      <c r="D38" s="303"/>
      <c r="E38" s="303"/>
      <c r="F38" s="303"/>
      <c r="G38" s="303"/>
      <c r="H38" s="1">
        <v>2500</v>
      </c>
    </row>
    <row r="39" spans="1:8" x14ac:dyDescent="0.2">
      <c r="A39" s="303" t="s">
        <v>393</v>
      </c>
      <c r="B39" s="303"/>
      <c r="C39" s="303"/>
      <c r="D39" s="303"/>
      <c r="E39" s="303"/>
      <c r="F39" s="303"/>
      <c r="G39" s="303"/>
      <c r="H39" s="1">
        <v>500</v>
      </c>
    </row>
    <row r="40" spans="1:8" x14ac:dyDescent="0.2">
      <c r="A40" s="303" t="s">
        <v>394</v>
      </c>
      <c r="B40" s="303"/>
      <c r="C40" s="303"/>
      <c r="D40" s="303"/>
      <c r="E40" s="303"/>
      <c r="F40" s="303"/>
      <c r="G40" s="303"/>
      <c r="H40" s="1">
        <v>572</v>
      </c>
    </row>
    <row r="41" spans="1:8" x14ac:dyDescent="0.2">
      <c r="A41" s="303" t="s">
        <v>395</v>
      </c>
      <c r="B41" s="303"/>
      <c r="C41" s="303"/>
      <c r="D41" s="303"/>
      <c r="E41" s="303"/>
      <c r="F41" s="303"/>
      <c r="G41" s="303"/>
      <c r="H41" s="1">
        <v>250</v>
      </c>
    </row>
    <row r="42" spans="1:8" x14ac:dyDescent="0.2">
      <c r="A42" s="303" t="s">
        <v>396</v>
      </c>
      <c r="B42" s="303"/>
      <c r="C42" s="303"/>
      <c r="D42" s="303"/>
      <c r="E42" s="303"/>
      <c r="F42" s="303"/>
      <c r="G42" s="303"/>
      <c r="H42" s="1">
        <v>300</v>
      </c>
    </row>
    <row r="43" spans="1:8" x14ac:dyDescent="0.2">
      <c r="A43" s="303" t="s">
        <v>568</v>
      </c>
      <c r="B43" s="303"/>
      <c r="C43" s="303"/>
      <c r="D43" s="303"/>
      <c r="E43" s="303"/>
      <c r="F43" s="303"/>
      <c r="G43" s="303"/>
      <c r="H43" s="1">
        <v>450</v>
      </c>
    </row>
    <row r="44" spans="1:8" x14ac:dyDescent="0.2">
      <c r="A44" s="303" t="s">
        <v>569</v>
      </c>
      <c r="B44" s="303"/>
      <c r="C44" s="303"/>
      <c r="D44" s="303"/>
      <c r="E44" s="303"/>
      <c r="F44" s="303"/>
      <c r="G44" s="303"/>
      <c r="H44" s="1">
        <v>15</v>
      </c>
    </row>
    <row r="45" spans="1:8" x14ac:dyDescent="0.2">
      <c r="A45" s="303" t="s">
        <v>570</v>
      </c>
      <c r="B45" s="303"/>
      <c r="C45" s="303"/>
      <c r="D45" s="303"/>
      <c r="E45" s="303"/>
      <c r="F45" s="303"/>
      <c r="G45" s="303"/>
      <c r="H45" s="1">
        <v>125</v>
      </c>
    </row>
    <row r="46" spans="1:8" x14ac:dyDescent="0.2">
      <c r="A46" s="303" t="s">
        <v>511</v>
      </c>
      <c r="B46" s="303"/>
      <c r="C46" s="303"/>
      <c r="D46" s="303"/>
      <c r="E46" s="303"/>
      <c r="F46" s="303"/>
      <c r="G46" s="303"/>
      <c r="H46" s="1">
        <v>50</v>
      </c>
    </row>
    <row r="47" spans="1:8" x14ac:dyDescent="0.2">
      <c r="A47" s="303" t="s">
        <v>512</v>
      </c>
      <c r="B47" s="303"/>
      <c r="C47" s="303"/>
      <c r="D47" s="303"/>
      <c r="E47" s="303"/>
      <c r="F47" s="303"/>
      <c r="G47" s="303"/>
      <c r="H47" s="1">
        <v>70</v>
      </c>
    </row>
    <row r="48" spans="1:8" x14ac:dyDescent="0.2">
      <c r="A48" s="303" t="s">
        <v>513</v>
      </c>
      <c r="B48" s="303"/>
      <c r="C48" s="303"/>
      <c r="D48" s="303"/>
      <c r="E48" s="303"/>
      <c r="F48" s="303"/>
      <c r="G48" s="303"/>
      <c r="H48" s="1">
        <v>70</v>
      </c>
    </row>
    <row r="49" spans="1:12" x14ac:dyDescent="0.2">
      <c r="A49" s="303" t="s">
        <v>514</v>
      </c>
      <c r="B49" s="303"/>
      <c r="C49" s="303"/>
      <c r="D49" s="303"/>
      <c r="E49" s="303"/>
      <c r="F49" s="303"/>
      <c r="G49" s="303"/>
      <c r="H49" s="1">
        <v>70</v>
      </c>
    </row>
    <row r="50" spans="1:12" x14ac:dyDescent="0.2">
      <c r="A50" s="303" t="s">
        <v>571</v>
      </c>
      <c r="B50" s="303"/>
      <c r="C50" s="303"/>
      <c r="D50" s="303"/>
      <c r="E50" s="303"/>
      <c r="F50" s="303"/>
      <c r="G50" s="303"/>
      <c r="H50" s="1">
        <v>50</v>
      </c>
    </row>
    <row r="51" spans="1:12" x14ac:dyDescent="0.2">
      <c r="A51" s="303" t="s">
        <v>515</v>
      </c>
      <c r="B51" s="303"/>
      <c r="C51" s="303"/>
      <c r="D51" s="303"/>
      <c r="E51" s="303"/>
      <c r="F51" s="303"/>
      <c r="G51" s="303"/>
      <c r="H51" s="1">
        <v>4730</v>
      </c>
    </row>
    <row r="52" spans="1:12" x14ac:dyDescent="0.2">
      <c r="A52" s="303" t="s">
        <v>516</v>
      </c>
      <c r="B52" s="303"/>
      <c r="C52" s="303"/>
      <c r="D52" s="303"/>
      <c r="E52" s="303"/>
      <c r="F52" s="303"/>
      <c r="G52" s="303"/>
      <c r="H52" s="1">
        <v>11</v>
      </c>
    </row>
    <row r="53" spans="1:12" x14ac:dyDescent="0.2">
      <c r="A53" s="303" t="s">
        <v>517</v>
      </c>
      <c r="B53" s="303"/>
      <c r="C53" s="303"/>
      <c r="D53" s="303"/>
      <c r="E53" s="303"/>
      <c r="F53" s="303"/>
      <c r="G53" s="303"/>
      <c r="H53" s="1">
        <v>8800</v>
      </c>
    </row>
    <row r="54" spans="1:12" ht="15" x14ac:dyDescent="0.25">
      <c r="A54" s="174"/>
      <c r="B54" s="174"/>
      <c r="C54" s="174"/>
      <c r="D54" s="174"/>
      <c r="E54" s="174"/>
      <c r="F54" s="174"/>
      <c r="G54" s="174"/>
    </row>
    <row r="55" spans="1:12" ht="15" x14ac:dyDescent="0.25">
      <c r="A55" s="26" t="s">
        <v>23</v>
      </c>
      <c r="B55" s="26"/>
      <c r="C55" s="26"/>
      <c r="D55" s="26"/>
      <c r="E55" s="26"/>
      <c r="F55" s="305">
        <v>2563</v>
      </c>
      <c r="G55" s="305"/>
    </row>
    <row r="56" spans="1:12" ht="15" x14ac:dyDescent="0.25">
      <c r="A56" s="303" t="s">
        <v>397</v>
      </c>
      <c r="B56" s="304"/>
      <c r="C56" s="304"/>
      <c r="D56" s="304"/>
      <c r="E56" s="304"/>
      <c r="F56" s="304"/>
      <c r="G56" s="304"/>
    </row>
    <row r="57" spans="1:12" ht="15" x14ac:dyDescent="0.25">
      <c r="A57" s="26"/>
      <c r="B57" s="26"/>
      <c r="C57" s="26"/>
      <c r="D57" s="26"/>
      <c r="E57" s="26"/>
      <c r="F57" s="26"/>
      <c r="G57" s="26"/>
    </row>
    <row r="58" spans="1:12" ht="15" x14ac:dyDescent="0.25">
      <c r="A58" s="26" t="s">
        <v>24</v>
      </c>
      <c r="B58" s="26"/>
      <c r="C58" s="26"/>
      <c r="D58" s="26"/>
      <c r="E58" s="26"/>
      <c r="F58" s="305">
        <v>508</v>
      </c>
      <c r="G58" s="306"/>
    </row>
    <row r="59" spans="1:12" ht="15" x14ac:dyDescent="0.25">
      <c r="A59" s="25" t="s">
        <v>398</v>
      </c>
      <c r="B59" s="26"/>
      <c r="C59" s="26"/>
      <c r="D59" s="26"/>
      <c r="E59" s="26"/>
      <c r="F59" s="26"/>
      <c r="G59" s="26"/>
    </row>
    <row r="60" spans="1:12" ht="15" x14ac:dyDescent="0.25">
      <c r="A60" s="26"/>
      <c r="B60" s="26"/>
      <c r="C60" s="26"/>
      <c r="D60" s="26"/>
      <c r="E60" s="26"/>
      <c r="F60" s="26"/>
      <c r="G60" s="26"/>
    </row>
    <row r="61" spans="1:12" ht="15" x14ac:dyDescent="0.25">
      <c r="A61" s="26"/>
      <c r="B61" s="26"/>
      <c r="C61" s="26"/>
      <c r="D61" s="26"/>
      <c r="E61" s="26"/>
      <c r="F61" s="26"/>
      <c r="G61" s="26"/>
    </row>
    <row r="62" spans="1:12" customFormat="1" ht="15" x14ac:dyDescent="0.25">
      <c r="L62" s="72"/>
    </row>
    <row r="63" spans="1:12" customFormat="1" ht="15" x14ac:dyDescent="0.25">
      <c r="L63" s="72"/>
    </row>
    <row r="64" spans="1:12" customFormat="1" ht="15" x14ac:dyDescent="0.25">
      <c r="L64" s="72"/>
    </row>
    <row r="65" spans="12:12" customFormat="1" ht="15" x14ac:dyDescent="0.25">
      <c r="L65" s="72"/>
    </row>
    <row r="66" spans="12:12" customFormat="1" ht="15" x14ac:dyDescent="0.25">
      <c r="L66" s="72"/>
    </row>
    <row r="67" spans="12:12" customFormat="1" ht="15" x14ac:dyDescent="0.25">
      <c r="L67" s="72"/>
    </row>
    <row r="68" spans="12:12" customFormat="1" ht="15" x14ac:dyDescent="0.25">
      <c r="L68" s="72"/>
    </row>
    <row r="69" spans="12:12" customFormat="1" ht="15" x14ac:dyDescent="0.25">
      <c r="L69" s="72"/>
    </row>
    <row r="70" spans="12:12" customFormat="1" ht="15" x14ac:dyDescent="0.25">
      <c r="L70" s="72"/>
    </row>
    <row r="71" spans="12:12" customFormat="1" ht="15" x14ac:dyDescent="0.25">
      <c r="L71" s="72"/>
    </row>
    <row r="72" spans="12:12" customFormat="1" ht="15" x14ac:dyDescent="0.25">
      <c r="L72" s="72"/>
    </row>
    <row r="73" spans="12:12" customFormat="1" ht="15" x14ac:dyDescent="0.25">
      <c r="L73" s="72"/>
    </row>
    <row r="74" spans="12:12" customFormat="1" ht="15" x14ac:dyDescent="0.25">
      <c r="L74" s="72"/>
    </row>
    <row r="75" spans="12:12" customFormat="1" ht="15" x14ac:dyDescent="0.25">
      <c r="L75" s="72"/>
    </row>
    <row r="76" spans="12:12" customFormat="1" ht="15" x14ac:dyDescent="0.25">
      <c r="L76" s="72"/>
    </row>
    <row r="77" spans="12:12" customFormat="1" ht="15" x14ac:dyDescent="0.25">
      <c r="L77" s="72"/>
    </row>
    <row r="78" spans="12:12" customFormat="1" ht="15" x14ac:dyDescent="0.25">
      <c r="L78" s="72"/>
    </row>
    <row r="79" spans="12:12" customFormat="1" ht="15" x14ac:dyDescent="0.25">
      <c r="L79" s="72"/>
    </row>
    <row r="80" spans="12:12" customFormat="1" ht="15" x14ac:dyDescent="0.25">
      <c r="L80" s="72"/>
    </row>
    <row r="81" spans="12:12" customFormat="1" ht="15" x14ac:dyDescent="0.25">
      <c r="L81" s="72"/>
    </row>
    <row r="82" spans="12:12" customFormat="1" ht="15" x14ac:dyDescent="0.25">
      <c r="L82" s="72"/>
    </row>
    <row r="83" spans="12:12" customFormat="1" ht="15" x14ac:dyDescent="0.25">
      <c r="L83" s="72"/>
    </row>
    <row r="84" spans="12:12" customFormat="1" ht="15" x14ac:dyDescent="0.25">
      <c r="L84" s="72"/>
    </row>
    <row r="85" spans="12:12" customFormat="1" ht="15" x14ac:dyDescent="0.25">
      <c r="L85" s="72"/>
    </row>
    <row r="86" spans="12:12" customFormat="1" ht="15" x14ac:dyDescent="0.25">
      <c r="L86" s="72"/>
    </row>
    <row r="87" spans="12:12" customFormat="1" ht="15" x14ac:dyDescent="0.25">
      <c r="L87" s="72"/>
    </row>
    <row r="88" spans="12:12" customFormat="1" ht="15" x14ac:dyDescent="0.25">
      <c r="L88" s="72"/>
    </row>
    <row r="89" spans="12:12" customFormat="1" ht="15" x14ac:dyDescent="0.25">
      <c r="L89" s="72"/>
    </row>
    <row r="90" spans="12:12" customFormat="1" ht="15" x14ac:dyDescent="0.25">
      <c r="L90" s="72"/>
    </row>
    <row r="91" spans="12:12" customFormat="1" ht="15" x14ac:dyDescent="0.25">
      <c r="L91" s="72"/>
    </row>
    <row r="92" spans="12:12" customFormat="1" ht="15" x14ac:dyDescent="0.25">
      <c r="L92" s="72"/>
    </row>
    <row r="93" spans="12:12" customFormat="1" ht="15" x14ac:dyDescent="0.25">
      <c r="L93" s="72"/>
    </row>
    <row r="94" spans="12:12" customFormat="1" ht="15" x14ac:dyDescent="0.25">
      <c r="L94" s="72"/>
    </row>
    <row r="95" spans="12:12" customFormat="1" ht="15" x14ac:dyDescent="0.25">
      <c r="L95" s="72"/>
    </row>
    <row r="96" spans="12:12" customFormat="1" ht="15" x14ac:dyDescent="0.25">
      <c r="L96" s="72"/>
    </row>
    <row r="97" spans="12:12" customFormat="1" ht="15" x14ac:dyDescent="0.25">
      <c r="L97" s="72"/>
    </row>
    <row r="98" spans="12:12" customFormat="1" ht="15" x14ac:dyDescent="0.25">
      <c r="L98" s="72"/>
    </row>
    <row r="99" spans="12:12" customFormat="1" ht="15" x14ac:dyDescent="0.25">
      <c r="L99" s="72"/>
    </row>
    <row r="100" spans="12:12" customFormat="1" ht="15" x14ac:dyDescent="0.25">
      <c r="L100" s="72"/>
    </row>
    <row r="101" spans="12:12" customFormat="1" ht="15" x14ac:dyDescent="0.25">
      <c r="L101" s="72"/>
    </row>
    <row r="102" spans="12:12" customFormat="1" ht="15" x14ac:dyDescent="0.25">
      <c r="L102" s="72"/>
    </row>
    <row r="103" spans="12:12" customFormat="1" ht="15" x14ac:dyDescent="0.25">
      <c r="L103" s="72"/>
    </row>
    <row r="104" spans="12:12" customFormat="1" ht="15" x14ac:dyDescent="0.25">
      <c r="L104" s="72"/>
    </row>
    <row r="105" spans="12:12" customFormat="1" ht="15" x14ac:dyDescent="0.25">
      <c r="L105" s="72"/>
    </row>
    <row r="106" spans="12:12" customFormat="1" ht="15" x14ac:dyDescent="0.25">
      <c r="L106" s="72"/>
    </row>
    <row r="107" spans="12:12" customFormat="1" ht="15" x14ac:dyDescent="0.25">
      <c r="L107" s="72"/>
    </row>
  </sheetData>
  <mergeCells count="36">
    <mergeCell ref="A45:G45"/>
    <mergeCell ref="A52:G52"/>
    <mergeCell ref="A43:G43"/>
    <mergeCell ref="A44:G44"/>
    <mergeCell ref="A46:G46"/>
    <mergeCell ref="A47:G47"/>
    <mergeCell ref="A48:G48"/>
    <mergeCell ref="A49:G49"/>
    <mergeCell ref="A50:G50"/>
    <mergeCell ref="A51:G51"/>
    <mergeCell ref="F1:G1"/>
    <mergeCell ref="A10:C10"/>
    <mergeCell ref="F14:G14"/>
    <mergeCell ref="F15:G15"/>
    <mergeCell ref="A16:G16"/>
    <mergeCell ref="F18:G18"/>
    <mergeCell ref="F21:G21"/>
    <mergeCell ref="A22:G24"/>
    <mergeCell ref="F26:G26"/>
    <mergeCell ref="A27:G28"/>
    <mergeCell ref="F30:G30"/>
    <mergeCell ref="F55:G55"/>
    <mergeCell ref="A56:G56"/>
    <mergeCell ref="F58:G58"/>
    <mergeCell ref="A31:G31"/>
    <mergeCell ref="F33:G33"/>
    <mergeCell ref="A34:G34"/>
    <mergeCell ref="A35:G35"/>
    <mergeCell ref="A36:G36"/>
    <mergeCell ref="A37:G37"/>
    <mergeCell ref="A38:G38"/>
    <mergeCell ref="A39:G39"/>
    <mergeCell ref="A40:G40"/>
    <mergeCell ref="A41:G41"/>
    <mergeCell ref="A53:G53"/>
    <mergeCell ref="A42:G42"/>
  </mergeCells>
  <pageMargins left="0.70866141732283472" right="0.70866141732283472" top="0.78740157480314965" bottom="0.78740157480314965" header="0.31496062992125984" footer="0.31496062992125984"/>
  <pageSetup paperSize="9" scale="66" firstPageNumber="37" orientation="portrait" r:id="rId1"/>
  <headerFooter>
    <oddFooter>&amp;L&amp;"-,Kurzíva"Zastupitelstvo Olomouckého kraje 19-12-2013
6. - Rozpočet Olomouckého kraje  2014 - návrh rozpočtu
Příloha č. 3a): Výdaje odborů (kanceláří)&amp;R&amp;"-,Kurzíva"Strana &amp;P (celkem 124)</oddFooter>
  </headerFooter>
  <colBreaks count="1" manualBreakCount="1">
    <brk id="11" max="107" man="1"/>
  </col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N72"/>
  <sheetViews>
    <sheetView view="pageBreakPreview" topLeftCell="A37" zoomScaleNormal="100" zoomScaleSheetLayoutView="100" workbookViewId="0">
      <selection activeCell="A60" sqref="A60:G60"/>
    </sheetView>
  </sheetViews>
  <sheetFormatPr defaultRowHeight="14.25" x14ac:dyDescent="0.2"/>
  <cols>
    <col min="1" max="1" width="8.5703125" style="17" customWidth="1"/>
    <col min="2" max="2" width="9.140625" style="17"/>
    <col min="3" max="3" width="58.7109375" style="1" customWidth="1"/>
    <col min="4" max="6" width="14.140625" style="3" customWidth="1"/>
    <col min="7" max="7" width="9.140625" style="1" customWidth="1"/>
    <col min="8" max="8" width="17.5703125" style="1" customWidth="1"/>
    <col min="9" max="11" width="9.140625" style="1"/>
    <col min="12" max="12" width="13.28515625" style="1" customWidth="1"/>
    <col min="13" max="16384" width="9.140625" style="1"/>
  </cols>
  <sheetData>
    <row r="1" spans="1:7" ht="23.25" x14ac:dyDescent="0.35">
      <c r="A1" s="61" t="s">
        <v>206</v>
      </c>
      <c r="F1" s="316" t="s">
        <v>207</v>
      </c>
      <c r="G1" s="316"/>
    </row>
    <row r="3" spans="1:7" x14ac:dyDescent="0.2">
      <c r="A3" s="25" t="s">
        <v>1</v>
      </c>
      <c r="B3" s="25" t="s">
        <v>208</v>
      </c>
    </row>
    <row r="4" spans="1:7" x14ac:dyDescent="0.2">
      <c r="B4" s="25" t="s">
        <v>120</v>
      </c>
    </row>
    <row r="6" spans="1:7" s="2" customFormat="1" ht="13.5" thickBot="1" x14ac:dyDescent="0.25">
      <c r="A6" s="18"/>
      <c r="B6" s="18"/>
      <c r="D6" s="4"/>
      <c r="E6" s="4"/>
      <c r="F6" s="4"/>
      <c r="G6" s="2" t="s">
        <v>6</v>
      </c>
    </row>
    <row r="7" spans="1:7" s="2" customFormat="1" ht="39.75" thickTop="1" thickBot="1" x14ac:dyDescent="0.25">
      <c r="A7" s="43" t="s">
        <v>2</v>
      </c>
      <c r="B7" s="44" t="s">
        <v>3</v>
      </c>
      <c r="C7" s="45" t="s">
        <v>4</v>
      </c>
      <c r="D7" s="46" t="s">
        <v>344</v>
      </c>
      <c r="E7" s="46" t="s">
        <v>345</v>
      </c>
      <c r="F7" s="46" t="s">
        <v>346</v>
      </c>
      <c r="G7" s="47" t="s">
        <v>5</v>
      </c>
    </row>
    <row r="8" spans="1:7" s="5" customFormat="1" ht="12.75" thickTop="1" thickBot="1" x14ac:dyDescent="0.25">
      <c r="A8" s="48">
        <v>1</v>
      </c>
      <c r="B8" s="49">
        <v>2</v>
      </c>
      <c r="C8" s="49">
        <v>3</v>
      </c>
      <c r="D8" s="50">
        <v>4</v>
      </c>
      <c r="E8" s="50">
        <v>5</v>
      </c>
      <c r="F8" s="50">
        <v>6</v>
      </c>
      <c r="G8" s="51" t="s">
        <v>13</v>
      </c>
    </row>
    <row r="9" spans="1:7" ht="29.25" thickTop="1" x14ac:dyDescent="0.2">
      <c r="A9" s="21">
        <v>3636</v>
      </c>
      <c r="B9" s="22">
        <v>53</v>
      </c>
      <c r="C9" s="14" t="s">
        <v>11</v>
      </c>
      <c r="D9" s="9">
        <v>500</v>
      </c>
      <c r="E9" s="9">
        <v>500</v>
      </c>
      <c r="F9" s="9">
        <v>400</v>
      </c>
      <c r="G9" s="10">
        <f t="shared" ref="G9:G14" si="0">F9/D9*100</f>
        <v>80</v>
      </c>
    </row>
    <row r="10" spans="1:7" x14ac:dyDescent="0.2">
      <c r="A10" s="21">
        <v>6172</v>
      </c>
      <c r="B10" s="22">
        <v>51</v>
      </c>
      <c r="C10" s="8" t="s">
        <v>8</v>
      </c>
      <c r="D10" s="9">
        <v>126300</v>
      </c>
      <c r="E10" s="9">
        <v>83118</v>
      </c>
      <c r="F10" s="167">
        <f>SUM(F24)</f>
        <v>74190</v>
      </c>
      <c r="G10" s="10">
        <f t="shared" si="0"/>
        <v>58.741092636579573</v>
      </c>
    </row>
    <row r="11" spans="1:7" ht="28.5" x14ac:dyDescent="0.2">
      <c r="A11" s="21">
        <v>6172</v>
      </c>
      <c r="B11" s="22">
        <v>53</v>
      </c>
      <c r="C11" s="14" t="s">
        <v>11</v>
      </c>
      <c r="D11" s="9">
        <v>5000</v>
      </c>
      <c r="E11" s="9">
        <v>17494</v>
      </c>
      <c r="F11" s="9">
        <v>5000</v>
      </c>
      <c r="G11" s="10">
        <f t="shared" si="0"/>
        <v>100</v>
      </c>
    </row>
    <row r="12" spans="1:7" x14ac:dyDescent="0.2">
      <c r="A12" s="21">
        <v>6409</v>
      </c>
      <c r="B12" s="22">
        <v>52</v>
      </c>
      <c r="C12" s="97" t="s">
        <v>10</v>
      </c>
      <c r="D12" s="9">
        <v>27000</v>
      </c>
      <c r="E12" s="9">
        <v>100</v>
      </c>
      <c r="F12" s="286">
        <v>16900</v>
      </c>
      <c r="G12" s="10">
        <f>F12/D12*100</f>
        <v>62.592592592592588</v>
      </c>
    </row>
    <row r="13" spans="1:7" ht="15" thickBot="1" x14ac:dyDescent="0.25">
      <c r="A13" s="23">
        <v>6409</v>
      </c>
      <c r="B13" s="24">
        <v>59</v>
      </c>
      <c r="C13" s="14" t="s">
        <v>62</v>
      </c>
      <c r="D13" s="11">
        <v>30000</v>
      </c>
      <c r="E13" s="11">
        <v>30000</v>
      </c>
      <c r="F13" s="11">
        <f>SUM(F65)</f>
        <v>40000</v>
      </c>
      <c r="G13" s="12">
        <f t="shared" si="0"/>
        <v>133.33333333333331</v>
      </c>
    </row>
    <row r="14" spans="1:7" s="16" customFormat="1" ht="16.5" thickTop="1" thickBot="1" x14ac:dyDescent="0.3">
      <c r="A14" s="308" t="s">
        <v>9</v>
      </c>
      <c r="B14" s="309"/>
      <c r="C14" s="310"/>
      <c r="D14" s="52">
        <f t="shared" ref="D14:E14" si="1">SUM(D9:D13)</f>
        <v>188800</v>
      </c>
      <c r="E14" s="52">
        <f t="shared" si="1"/>
        <v>131212</v>
      </c>
      <c r="F14" s="285">
        <f>SUM(F9:F13)</f>
        <v>136490</v>
      </c>
      <c r="G14" s="53">
        <f t="shared" si="0"/>
        <v>72.293432203389827</v>
      </c>
    </row>
    <row r="15" spans="1:7" ht="15" thickTop="1" x14ac:dyDescent="0.2">
      <c r="A15" s="202"/>
      <c r="B15" s="202"/>
      <c r="C15" s="202"/>
      <c r="D15" s="202"/>
      <c r="E15" s="202"/>
      <c r="F15" s="202"/>
      <c r="G15" s="202"/>
    </row>
    <row r="16" spans="1:7" x14ac:dyDescent="0.2">
      <c r="A16" s="202"/>
      <c r="B16" s="202"/>
      <c r="C16" s="202"/>
      <c r="D16" s="202"/>
      <c r="E16" s="202"/>
      <c r="F16" s="202"/>
      <c r="G16" s="202"/>
    </row>
    <row r="17" spans="1:8" ht="15" x14ac:dyDescent="0.25">
      <c r="A17" s="27" t="s">
        <v>14</v>
      </c>
    </row>
    <row r="18" spans="1:8" ht="31.5" customHeight="1" thickBot="1" x14ac:dyDescent="0.3">
      <c r="A18" s="319" t="s">
        <v>209</v>
      </c>
      <c r="B18" s="320"/>
      <c r="C18" s="320"/>
      <c r="D18" s="320"/>
      <c r="E18" s="320"/>
      <c r="F18" s="311">
        <f>SUM(F19)</f>
        <v>400</v>
      </c>
      <c r="G18" s="311"/>
      <c r="H18" s="54">
        <f>SUM(F19)</f>
        <v>400</v>
      </c>
    </row>
    <row r="19" spans="1:8" ht="15.75" thickTop="1" x14ac:dyDescent="0.25">
      <c r="A19" s="26" t="s">
        <v>211</v>
      </c>
      <c r="F19" s="305">
        <v>400</v>
      </c>
      <c r="G19" s="306"/>
    </row>
    <row r="20" spans="1:8" x14ac:dyDescent="0.2">
      <c r="A20" s="303" t="s">
        <v>573</v>
      </c>
      <c r="B20" s="304"/>
      <c r="C20" s="304"/>
      <c r="D20" s="304"/>
      <c r="E20" s="304"/>
      <c r="F20" s="304"/>
      <c r="G20" s="304"/>
    </row>
    <row r="21" spans="1:8" x14ac:dyDescent="0.2">
      <c r="A21" s="304"/>
      <c r="B21" s="304"/>
      <c r="C21" s="304"/>
      <c r="D21" s="304"/>
      <c r="E21" s="304"/>
      <c r="F21" s="304"/>
      <c r="G21" s="304"/>
    </row>
    <row r="22" spans="1:8" ht="15" x14ac:dyDescent="0.25">
      <c r="A22" s="26"/>
    </row>
    <row r="23" spans="1:8" ht="15" x14ac:dyDescent="0.25">
      <c r="A23" s="26"/>
    </row>
    <row r="24" spans="1:8" ht="17.25" customHeight="1" thickBot="1" x14ac:dyDescent="0.3">
      <c r="A24" s="39" t="s">
        <v>92</v>
      </c>
      <c r="B24" s="40"/>
      <c r="C24" s="41"/>
      <c r="D24" s="42"/>
      <c r="E24" s="42"/>
      <c r="F24" s="311">
        <f>SUM(F25,F33,F36,F38,F41,F46,F49)</f>
        <v>74190</v>
      </c>
      <c r="G24" s="311"/>
      <c r="H24" s="54">
        <f>SUM(F25,F33,F36,F38,F41,F46,F49)</f>
        <v>74190</v>
      </c>
    </row>
    <row r="25" spans="1:8" ht="15.75" thickTop="1" x14ac:dyDescent="0.25">
      <c r="A25" s="26" t="s">
        <v>553</v>
      </c>
      <c r="F25" s="321">
        <f>SUM(F26,F28,F31)</f>
        <v>69180</v>
      </c>
      <c r="G25" s="322"/>
    </row>
    <row r="26" spans="1:8" ht="15" x14ac:dyDescent="0.25">
      <c r="A26" s="25" t="s">
        <v>212</v>
      </c>
      <c r="F26" s="346">
        <v>13031</v>
      </c>
      <c r="G26" s="347"/>
    </row>
    <row r="27" spans="1:8" x14ac:dyDescent="0.2">
      <c r="A27" s="303" t="s">
        <v>213</v>
      </c>
      <c r="B27" s="304"/>
      <c r="C27" s="304"/>
      <c r="D27" s="304"/>
      <c r="E27" s="304"/>
      <c r="F27" s="196"/>
      <c r="G27" s="197"/>
    </row>
    <row r="28" spans="1:8" ht="15" x14ac:dyDescent="0.25">
      <c r="A28" s="304"/>
      <c r="B28" s="304"/>
      <c r="C28" s="304"/>
      <c r="D28" s="304"/>
      <c r="E28" s="304"/>
      <c r="F28" s="346">
        <v>11211</v>
      </c>
      <c r="G28" s="347"/>
    </row>
    <row r="29" spans="1:8" x14ac:dyDescent="0.2">
      <c r="A29" s="303" t="s">
        <v>214</v>
      </c>
      <c r="B29" s="304"/>
      <c r="C29" s="304"/>
      <c r="D29" s="304"/>
      <c r="E29" s="304"/>
      <c r="F29" s="198"/>
      <c r="G29" s="198"/>
    </row>
    <row r="30" spans="1:8" ht="15" x14ac:dyDescent="0.25">
      <c r="A30" s="304"/>
      <c r="B30" s="304"/>
      <c r="C30" s="304"/>
      <c r="D30" s="304"/>
      <c r="E30" s="304"/>
      <c r="F30" s="199"/>
      <c r="G30" s="200"/>
    </row>
    <row r="31" spans="1:8" ht="15" x14ac:dyDescent="0.25">
      <c r="A31" s="304"/>
      <c r="B31" s="304"/>
      <c r="C31" s="304"/>
      <c r="D31" s="304"/>
      <c r="E31" s="304"/>
      <c r="F31" s="346">
        <v>44938</v>
      </c>
      <c r="G31" s="347"/>
    </row>
    <row r="32" spans="1:8" ht="15" x14ac:dyDescent="0.25">
      <c r="A32" s="69"/>
      <c r="B32" s="70"/>
      <c r="C32" s="70"/>
      <c r="D32" s="70"/>
      <c r="E32" s="70"/>
      <c r="F32" s="106"/>
      <c r="G32" s="107"/>
    </row>
    <row r="33" spans="1:7" ht="15" x14ac:dyDescent="0.25">
      <c r="A33" s="336" t="s">
        <v>40</v>
      </c>
      <c r="B33" s="337"/>
      <c r="C33" s="337"/>
      <c r="D33" s="70"/>
      <c r="E33" s="70"/>
      <c r="F33" s="305">
        <v>2000</v>
      </c>
      <c r="G33" s="306"/>
    </row>
    <row r="34" spans="1:7" ht="15" x14ac:dyDescent="0.25">
      <c r="A34" s="303" t="s">
        <v>215</v>
      </c>
      <c r="B34" s="307"/>
      <c r="C34" s="307"/>
      <c r="D34" s="307"/>
      <c r="E34" s="307"/>
      <c r="F34" s="307"/>
      <c r="G34" s="307"/>
    </row>
    <row r="35" spans="1:7" ht="15" x14ac:dyDescent="0.25">
      <c r="A35" s="64"/>
      <c r="B35" s="70"/>
      <c r="C35" s="70"/>
      <c r="D35" s="70"/>
      <c r="E35" s="70"/>
      <c r="F35" s="106"/>
      <c r="G35" s="107"/>
    </row>
    <row r="36" spans="1:7" ht="15" x14ac:dyDescent="0.25">
      <c r="A36" s="336" t="s">
        <v>216</v>
      </c>
      <c r="B36" s="337"/>
      <c r="C36" s="337"/>
      <c r="D36" s="70"/>
      <c r="E36" s="70"/>
      <c r="F36" s="305">
        <v>305</v>
      </c>
      <c r="G36" s="306"/>
    </row>
    <row r="37" spans="1:7" ht="15" x14ac:dyDescent="0.25">
      <c r="A37" s="64"/>
      <c r="B37" s="70"/>
      <c r="C37" s="86"/>
      <c r="D37" s="70"/>
      <c r="E37" s="70"/>
      <c r="F37" s="106"/>
      <c r="G37" s="107"/>
    </row>
    <row r="38" spans="1:7" ht="15" x14ac:dyDescent="0.25">
      <c r="A38" s="336" t="s">
        <v>47</v>
      </c>
      <c r="B38" s="337"/>
      <c r="C38" s="337"/>
      <c r="D38" s="70"/>
      <c r="E38" s="70"/>
      <c r="F38" s="305">
        <v>500</v>
      </c>
      <c r="G38" s="306"/>
    </row>
    <row r="39" spans="1:7" ht="15" x14ac:dyDescent="0.25">
      <c r="A39" s="303" t="s">
        <v>217</v>
      </c>
      <c r="B39" s="304"/>
      <c r="C39" s="304"/>
      <c r="D39" s="304"/>
      <c r="E39" s="304"/>
      <c r="F39" s="304"/>
      <c r="G39" s="304"/>
    </row>
    <row r="40" spans="1:7" ht="15" x14ac:dyDescent="0.25">
      <c r="A40" s="64"/>
      <c r="B40" s="70"/>
      <c r="C40" s="70"/>
      <c r="D40" s="70"/>
      <c r="E40" s="70"/>
      <c r="F40" s="106"/>
      <c r="G40" s="107"/>
    </row>
    <row r="41" spans="1:7" ht="15" x14ac:dyDescent="0.25">
      <c r="A41" s="336" t="s">
        <v>82</v>
      </c>
      <c r="B41" s="337"/>
      <c r="C41" s="337"/>
      <c r="D41" s="70"/>
      <c r="E41" s="70"/>
      <c r="F41" s="305">
        <v>5</v>
      </c>
      <c r="G41" s="306"/>
    </row>
    <row r="42" spans="1:7" x14ac:dyDescent="0.2">
      <c r="A42" s="303" t="s">
        <v>210</v>
      </c>
      <c r="B42" s="304"/>
      <c r="C42" s="304"/>
      <c r="D42" s="304"/>
      <c r="E42" s="304"/>
      <c r="F42" s="304"/>
      <c r="G42" s="304"/>
    </row>
    <row r="43" spans="1:7" x14ac:dyDescent="0.2">
      <c r="A43" s="304"/>
      <c r="B43" s="304"/>
      <c r="C43" s="304"/>
      <c r="D43" s="304"/>
      <c r="E43" s="304"/>
      <c r="F43" s="304"/>
      <c r="G43" s="304"/>
    </row>
    <row r="44" spans="1:7" x14ac:dyDescent="0.2">
      <c r="A44" s="304"/>
      <c r="B44" s="304"/>
      <c r="C44" s="304"/>
      <c r="D44" s="304"/>
      <c r="E44" s="304"/>
      <c r="F44" s="304"/>
      <c r="G44" s="304"/>
    </row>
    <row r="45" spans="1:7" ht="15" x14ac:dyDescent="0.25">
      <c r="A45" s="64"/>
      <c r="B45" s="70"/>
      <c r="C45" s="70"/>
      <c r="D45" s="70"/>
      <c r="E45" s="70"/>
      <c r="F45" s="106"/>
      <c r="G45" s="107"/>
    </row>
    <row r="46" spans="1:7" ht="15" x14ac:dyDescent="0.25">
      <c r="A46" s="336" t="s">
        <v>20</v>
      </c>
      <c r="B46" s="337"/>
      <c r="C46" s="337"/>
      <c r="D46" s="70"/>
      <c r="E46" s="70"/>
      <c r="F46" s="305">
        <v>2000</v>
      </c>
      <c r="G46" s="306"/>
    </row>
    <row r="47" spans="1:7" ht="15" x14ac:dyDescent="0.25">
      <c r="A47" s="303" t="s">
        <v>574</v>
      </c>
      <c r="B47" s="304"/>
      <c r="C47" s="304"/>
      <c r="D47" s="304"/>
      <c r="E47" s="304"/>
      <c r="F47" s="304"/>
      <c r="G47" s="304"/>
    </row>
    <row r="48" spans="1:7" ht="15" x14ac:dyDescent="0.25">
      <c r="A48" s="64"/>
      <c r="B48" s="70"/>
      <c r="C48" s="70"/>
      <c r="D48" s="70"/>
      <c r="E48" s="70"/>
      <c r="F48" s="106"/>
      <c r="G48" s="107"/>
    </row>
    <row r="49" spans="1:8" ht="15" x14ac:dyDescent="0.25">
      <c r="A49" s="336" t="s">
        <v>22</v>
      </c>
      <c r="B49" s="337"/>
      <c r="C49" s="337"/>
      <c r="D49" s="70"/>
      <c r="E49" s="70"/>
      <c r="F49" s="305">
        <v>200</v>
      </c>
      <c r="G49" s="306"/>
    </row>
    <row r="50" spans="1:8" ht="15" x14ac:dyDescent="0.25">
      <c r="A50" s="64"/>
      <c r="B50" s="70"/>
      <c r="C50" s="70"/>
      <c r="D50" s="70"/>
      <c r="E50" s="70"/>
      <c r="F50" s="106"/>
      <c r="G50" s="107"/>
    </row>
    <row r="51" spans="1:8" ht="31.5" customHeight="1" thickBot="1" x14ac:dyDescent="0.3">
      <c r="A51" s="319" t="s">
        <v>113</v>
      </c>
      <c r="B51" s="320"/>
      <c r="C51" s="320"/>
      <c r="D51" s="320"/>
      <c r="E51" s="320"/>
      <c r="F51" s="311">
        <v>5000</v>
      </c>
      <c r="G51" s="311"/>
      <c r="H51" s="54">
        <f>SUM(F52)</f>
        <v>5000</v>
      </c>
    </row>
    <row r="52" spans="1:8" ht="15.75" thickTop="1" x14ac:dyDescent="0.25">
      <c r="A52" s="338" t="s">
        <v>56</v>
      </c>
      <c r="B52" s="339"/>
      <c r="C52" s="339"/>
      <c r="D52" s="70"/>
      <c r="E52" s="70"/>
      <c r="F52" s="305">
        <v>5000</v>
      </c>
      <c r="G52" s="306"/>
    </row>
    <row r="53" spans="1:8" x14ac:dyDescent="0.2">
      <c r="A53" s="303" t="s">
        <v>575</v>
      </c>
      <c r="B53" s="304"/>
      <c r="C53" s="304"/>
      <c r="D53" s="304"/>
      <c r="E53" s="304"/>
      <c r="F53" s="304"/>
      <c r="G53" s="304"/>
    </row>
    <row r="54" spans="1:8" x14ac:dyDescent="0.2">
      <c r="A54" s="304"/>
      <c r="B54" s="304"/>
      <c r="C54" s="304"/>
      <c r="D54" s="304"/>
      <c r="E54" s="304"/>
      <c r="F54" s="304"/>
      <c r="G54" s="304"/>
    </row>
    <row r="55" spans="1:8" x14ac:dyDescent="0.2">
      <c r="A55" s="304"/>
      <c r="B55" s="304"/>
      <c r="C55" s="304"/>
      <c r="D55" s="304"/>
      <c r="E55" s="304"/>
      <c r="F55" s="304"/>
      <c r="G55" s="304"/>
    </row>
    <row r="56" spans="1:8" x14ac:dyDescent="0.2">
      <c r="A56" s="304"/>
      <c r="B56" s="304"/>
      <c r="C56" s="304"/>
      <c r="D56" s="304"/>
      <c r="E56" s="304"/>
      <c r="F56" s="304"/>
      <c r="G56" s="304"/>
    </row>
    <row r="57" spans="1:8" ht="15" x14ac:dyDescent="0.25">
      <c r="A57" s="108"/>
      <c r="B57" s="70"/>
      <c r="C57" s="70"/>
      <c r="D57" s="70"/>
      <c r="E57" s="70"/>
      <c r="F57" s="106"/>
      <c r="G57" s="107"/>
    </row>
    <row r="58" spans="1:8" ht="15.75" thickBot="1" x14ac:dyDescent="0.3">
      <c r="A58" s="39" t="s">
        <v>218</v>
      </c>
      <c r="B58" s="40"/>
      <c r="C58" s="41"/>
      <c r="D58" s="42"/>
      <c r="E58" s="42"/>
      <c r="F58" s="340">
        <f>SUM(F59,F62)</f>
        <v>16900</v>
      </c>
      <c r="G58" s="340"/>
      <c r="H58" s="54">
        <f>SUM(F62,F59)</f>
        <v>16900</v>
      </c>
    </row>
    <row r="59" spans="1:8" ht="15.75" thickTop="1" x14ac:dyDescent="0.25">
      <c r="A59" s="338" t="s">
        <v>54</v>
      </c>
      <c r="B59" s="343"/>
      <c r="C59" s="343"/>
      <c r="D59" s="343"/>
      <c r="E59" s="70"/>
      <c r="F59" s="341">
        <v>10000</v>
      </c>
      <c r="G59" s="342"/>
    </row>
    <row r="60" spans="1:8" ht="15" x14ac:dyDescent="0.25">
      <c r="A60" s="303" t="s">
        <v>219</v>
      </c>
      <c r="B60" s="304"/>
      <c r="C60" s="304"/>
      <c r="D60" s="304"/>
      <c r="E60" s="304"/>
      <c r="F60" s="304"/>
      <c r="G60" s="304"/>
    </row>
    <row r="61" spans="1:8" ht="15" x14ac:dyDescent="0.25">
      <c r="A61" s="109"/>
      <c r="B61" s="81"/>
      <c r="C61" s="81"/>
      <c r="D61" s="81"/>
      <c r="E61" s="81"/>
      <c r="F61" s="106"/>
      <c r="G61" s="107"/>
    </row>
    <row r="62" spans="1:8" ht="15" x14ac:dyDescent="0.25">
      <c r="A62" s="344" t="s">
        <v>54</v>
      </c>
      <c r="B62" s="345"/>
      <c r="C62" s="345"/>
      <c r="D62" s="345"/>
      <c r="E62" s="81"/>
      <c r="F62" s="305">
        <f>7000-100</f>
        <v>6900</v>
      </c>
      <c r="G62" s="306"/>
    </row>
    <row r="63" spans="1:8" ht="15" x14ac:dyDescent="0.25">
      <c r="A63" s="332" t="s">
        <v>220</v>
      </c>
      <c r="B63" s="333"/>
      <c r="C63" s="333"/>
      <c r="D63" s="333"/>
      <c r="E63" s="333"/>
      <c r="F63" s="333"/>
      <c r="G63" s="333"/>
    </row>
    <row r="64" spans="1:8" ht="15" x14ac:dyDescent="0.25">
      <c r="A64" s="109"/>
      <c r="B64" s="81"/>
      <c r="C64" s="81"/>
      <c r="D64" s="81"/>
      <c r="E64" s="81"/>
      <c r="F64" s="106"/>
      <c r="G64" s="107"/>
    </row>
    <row r="65" spans="1:14" ht="15.75" thickBot="1" x14ac:dyDescent="0.3">
      <c r="A65" s="39" t="s">
        <v>221</v>
      </c>
      <c r="B65" s="40"/>
      <c r="C65" s="41"/>
      <c r="D65" s="42"/>
      <c r="E65" s="42"/>
      <c r="F65" s="311">
        <f>SUM(F67:G68)</f>
        <v>40000</v>
      </c>
      <c r="G65" s="311"/>
      <c r="H65" s="54">
        <f>SUM(F67:G68)</f>
        <v>40000</v>
      </c>
    </row>
    <row r="66" spans="1:14" ht="15.75" thickTop="1" x14ac:dyDescent="0.25">
      <c r="A66" s="338" t="s">
        <v>88</v>
      </c>
      <c r="B66" s="339"/>
      <c r="C66" s="339"/>
      <c r="D66" s="70"/>
      <c r="E66" s="70"/>
      <c r="H66" s="36"/>
      <c r="I66" s="36"/>
      <c r="J66" s="36"/>
      <c r="K66" s="36"/>
      <c r="L66" s="36"/>
      <c r="M66" s="36"/>
      <c r="N66" s="36"/>
    </row>
    <row r="67" spans="1:14" ht="15" x14ac:dyDescent="0.25">
      <c r="A67" s="110" t="s">
        <v>554</v>
      </c>
      <c r="B67" s="82"/>
      <c r="C67" s="36"/>
      <c r="D67" s="35"/>
      <c r="E67" s="35"/>
      <c r="F67" s="305">
        <v>30000</v>
      </c>
      <c r="G67" s="306"/>
      <c r="H67" s="36"/>
      <c r="I67" s="36"/>
      <c r="J67" s="36"/>
      <c r="K67" s="36"/>
      <c r="L67" s="36"/>
      <c r="M67" s="36"/>
      <c r="N67" s="36"/>
    </row>
    <row r="68" spans="1:14" customFormat="1" ht="16.5" customHeight="1" x14ac:dyDescent="0.25">
      <c r="A68" s="110" t="s">
        <v>555</v>
      </c>
      <c r="B68" s="281"/>
      <c r="C68" s="282"/>
      <c r="D68" s="282"/>
      <c r="E68" s="282"/>
      <c r="F68" s="305">
        <v>10000</v>
      </c>
      <c r="G68" s="306"/>
      <c r="H68" s="282"/>
      <c r="I68" s="282"/>
      <c r="J68" s="282"/>
      <c r="K68" s="282"/>
      <c r="L68" s="33"/>
    </row>
    <row r="69" spans="1:14" x14ac:dyDescent="0.2">
      <c r="A69" s="82"/>
      <c r="B69" s="82"/>
      <c r="C69" s="36"/>
      <c r="D69" s="35"/>
      <c r="E69" s="35"/>
      <c r="F69" s="35"/>
      <c r="G69" s="36"/>
      <c r="H69" s="36"/>
      <c r="I69" s="36"/>
      <c r="J69" s="36"/>
      <c r="K69" s="36"/>
    </row>
    <row r="70" spans="1:14" x14ac:dyDescent="0.2">
      <c r="A70" s="82"/>
      <c r="B70" s="82"/>
      <c r="C70" s="36"/>
      <c r="D70" s="35"/>
      <c r="E70" s="35"/>
      <c r="F70" s="35"/>
      <c r="G70" s="36"/>
      <c r="H70" s="36"/>
      <c r="I70" s="36"/>
      <c r="J70" s="36"/>
      <c r="K70" s="36"/>
    </row>
    <row r="71" spans="1:14" x14ac:dyDescent="0.2">
      <c r="A71" s="82"/>
      <c r="B71" s="82"/>
      <c r="C71" s="36"/>
      <c r="D71" s="35"/>
      <c r="E71" s="35"/>
      <c r="F71" s="35"/>
      <c r="G71" s="36"/>
      <c r="H71" s="36"/>
      <c r="I71" s="36"/>
      <c r="J71" s="36"/>
      <c r="K71" s="36"/>
    </row>
    <row r="72" spans="1:14" x14ac:dyDescent="0.2">
      <c r="A72" s="82"/>
      <c r="B72" s="82"/>
      <c r="C72" s="36"/>
      <c r="D72" s="35"/>
      <c r="E72" s="35"/>
      <c r="F72" s="35"/>
      <c r="G72" s="36"/>
      <c r="H72" s="36"/>
      <c r="I72" s="36"/>
      <c r="J72" s="36"/>
      <c r="K72" s="36"/>
    </row>
  </sheetData>
  <mergeCells count="45">
    <mergeCell ref="F33:G33"/>
    <mergeCell ref="A34:G34"/>
    <mergeCell ref="A36:C36"/>
    <mergeCell ref="F36:G36"/>
    <mergeCell ref="A38:C38"/>
    <mergeCell ref="F38:G38"/>
    <mergeCell ref="F68:G68"/>
    <mergeCell ref="F1:G1"/>
    <mergeCell ref="A14:C14"/>
    <mergeCell ref="F18:G18"/>
    <mergeCell ref="F19:G19"/>
    <mergeCell ref="A20:G21"/>
    <mergeCell ref="A18:E18"/>
    <mergeCell ref="F28:G28"/>
    <mergeCell ref="F31:G31"/>
    <mergeCell ref="F24:G24"/>
    <mergeCell ref="F25:G25"/>
    <mergeCell ref="A27:E28"/>
    <mergeCell ref="F26:G26"/>
    <mergeCell ref="A29:E31"/>
    <mergeCell ref="A33:C33"/>
    <mergeCell ref="A47:G47"/>
    <mergeCell ref="A66:C66"/>
    <mergeCell ref="F67:G67"/>
    <mergeCell ref="A59:D59"/>
    <mergeCell ref="A60:G60"/>
    <mergeCell ref="A62:D62"/>
    <mergeCell ref="F62:G62"/>
    <mergeCell ref="A63:G63"/>
    <mergeCell ref="F65:G65"/>
    <mergeCell ref="A52:C52"/>
    <mergeCell ref="F52:G52"/>
    <mergeCell ref="A53:G56"/>
    <mergeCell ref="F58:G58"/>
    <mergeCell ref="F59:G59"/>
    <mergeCell ref="A51:E51"/>
    <mergeCell ref="F51:G51"/>
    <mergeCell ref="A39:G39"/>
    <mergeCell ref="A41:C41"/>
    <mergeCell ref="F41:G41"/>
    <mergeCell ref="A46:C46"/>
    <mergeCell ref="F46:G46"/>
    <mergeCell ref="F49:G49"/>
    <mergeCell ref="A42:G44"/>
    <mergeCell ref="A49:C49"/>
  </mergeCells>
  <pageMargins left="0.70866141732283472" right="0.70866141732283472" top="0.78740157480314965" bottom="0.78740157480314965" header="0.31496062992125984" footer="0.31496062992125984"/>
  <pageSetup paperSize="9" scale="66" firstPageNumber="39" orientation="portrait" r:id="rId1"/>
  <headerFooter>
    <oddFooter>&amp;L&amp;"-,Kurzíva"Zastupitelstvo Olomouckého kraje 19-12-2013
6. - Rozpočet Olomouckého kraje  2014 - návrh rozpočtu
Příloha č. 3a): Výdaje odborů (kanceláří)&amp;R&amp;"-,Kurzíva"Strana &amp;P (celkem 124)</oddFooter>
  </headerFooter>
  <colBreaks count="1" manualBreakCount="1">
    <brk id="11" max="107" man="1"/>
  </col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298"/>
  <sheetViews>
    <sheetView view="pageBreakPreview" zoomScaleNormal="100" zoomScaleSheetLayoutView="100" workbookViewId="0">
      <selection activeCell="A233" sqref="A233:G237"/>
    </sheetView>
  </sheetViews>
  <sheetFormatPr defaultRowHeight="14.25" x14ac:dyDescent="0.2"/>
  <cols>
    <col min="1" max="1" width="8.5703125" style="17" customWidth="1"/>
    <col min="2" max="2" width="9.140625" style="17"/>
    <col min="3" max="3" width="58.7109375" style="1" customWidth="1"/>
    <col min="4" max="6" width="14.140625" style="3" customWidth="1"/>
    <col min="7" max="7" width="9.140625" style="1" customWidth="1"/>
    <col min="8" max="8" width="13.5703125" style="1" customWidth="1"/>
    <col min="9" max="11" width="9.140625" style="1"/>
    <col min="12" max="12" width="13.28515625" style="1" customWidth="1"/>
    <col min="13" max="16384" width="9.140625" style="1"/>
  </cols>
  <sheetData>
    <row r="1" spans="1:7" ht="23.25" x14ac:dyDescent="0.35">
      <c r="A1" s="61" t="s">
        <v>284</v>
      </c>
      <c r="F1" s="316" t="s">
        <v>285</v>
      </c>
      <c r="G1" s="316"/>
    </row>
    <row r="3" spans="1:7" x14ac:dyDescent="0.2">
      <c r="A3" s="25" t="s">
        <v>1</v>
      </c>
      <c r="B3" s="25" t="s">
        <v>370</v>
      </c>
    </row>
    <row r="4" spans="1:7" x14ac:dyDescent="0.2">
      <c r="B4" s="25" t="s">
        <v>120</v>
      </c>
    </row>
    <row r="6" spans="1:7" s="2" customFormat="1" ht="13.5" thickBot="1" x14ac:dyDescent="0.25">
      <c r="A6" s="18"/>
      <c r="B6" s="18"/>
      <c r="D6" s="4"/>
      <c r="E6" s="4"/>
      <c r="F6" s="4"/>
      <c r="G6" s="2" t="s">
        <v>6</v>
      </c>
    </row>
    <row r="7" spans="1:7" s="2" customFormat="1" ht="39.75" thickTop="1" thickBot="1" x14ac:dyDescent="0.25">
      <c r="A7" s="43" t="s">
        <v>2</v>
      </c>
      <c r="B7" s="44" t="s">
        <v>3</v>
      </c>
      <c r="C7" s="45" t="s">
        <v>4</v>
      </c>
      <c r="D7" s="46" t="s">
        <v>344</v>
      </c>
      <c r="E7" s="46" t="s">
        <v>345</v>
      </c>
      <c r="F7" s="46" t="s">
        <v>346</v>
      </c>
      <c r="G7" s="47" t="s">
        <v>5</v>
      </c>
    </row>
    <row r="8" spans="1:7" s="5" customFormat="1" ht="12.75" thickTop="1" thickBot="1" x14ac:dyDescent="0.25">
      <c r="A8" s="48">
        <v>1</v>
      </c>
      <c r="B8" s="49">
        <v>2</v>
      </c>
      <c r="C8" s="49">
        <v>3</v>
      </c>
      <c r="D8" s="50">
        <v>4</v>
      </c>
      <c r="E8" s="50">
        <v>5</v>
      </c>
      <c r="F8" s="50">
        <v>6</v>
      </c>
      <c r="G8" s="51" t="s">
        <v>13</v>
      </c>
    </row>
    <row r="9" spans="1:7" ht="15" thickTop="1" x14ac:dyDescent="0.2">
      <c r="A9" s="21">
        <v>2251</v>
      </c>
      <c r="B9" s="22">
        <v>52</v>
      </c>
      <c r="C9" s="97" t="s">
        <v>10</v>
      </c>
      <c r="D9" s="9">
        <v>3000</v>
      </c>
      <c r="E9" s="9">
        <v>3000</v>
      </c>
      <c r="F9" s="95">
        <v>0</v>
      </c>
      <c r="G9" s="10">
        <f t="shared" ref="G9:G21" si="0">F9/D9*100</f>
        <v>0</v>
      </c>
    </row>
    <row r="10" spans="1:7" x14ac:dyDescent="0.2">
      <c r="A10" s="21">
        <v>2141</v>
      </c>
      <c r="B10" s="22">
        <v>52</v>
      </c>
      <c r="C10" s="97" t="s">
        <v>10</v>
      </c>
      <c r="D10" s="9">
        <v>0</v>
      </c>
      <c r="E10" s="9">
        <v>0</v>
      </c>
      <c r="F10" s="95">
        <v>300</v>
      </c>
      <c r="G10" s="10"/>
    </row>
    <row r="11" spans="1:7" x14ac:dyDescent="0.2">
      <c r="A11" s="21">
        <v>3299</v>
      </c>
      <c r="B11" s="22">
        <v>52</v>
      </c>
      <c r="C11" s="97" t="s">
        <v>10</v>
      </c>
      <c r="D11" s="9">
        <v>1500</v>
      </c>
      <c r="E11" s="9">
        <v>1500</v>
      </c>
      <c r="F11" s="95">
        <v>1500</v>
      </c>
      <c r="G11" s="10">
        <f t="shared" si="0"/>
        <v>100</v>
      </c>
    </row>
    <row r="12" spans="1:7" x14ac:dyDescent="0.2">
      <c r="A12" s="21">
        <v>3349</v>
      </c>
      <c r="B12" s="22">
        <v>52</v>
      </c>
      <c r="C12" s="97" t="s">
        <v>10</v>
      </c>
      <c r="D12" s="9">
        <v>491</v>
      </c>
      <c r="E12" s="9">
        <v>491</v>
      </c>
      <c r="F12" s="95">
        <v>450</v>
      </c>
      <c r="G12" s="10">
        <f t="shared" si="0"/>
        <v>91.649694501018331</v>
      </c>
    </row>
    <row r="13" spans="1:7" x14ac:dyDescent="0.2">
      <c r="A13" s="21">
        <v>3635</v>
      </c>
      <c r="B13" s="22">
        <v>51</v>
      </c>
      <c r="C13" s="8" t="s">
        <v>8</v>
      </c>
      <c r="D13" s="9">
        <v>2737</v>
      </c>
      <c r="E13" s="9">
        <v>2737</v>
      </c>
      <c r="F13" s="95">
        <f>SUM(F47)</f>
        <v>2172</v>
      </c>
      <c r="G13" s="10">
        <f t="shared" si="0"/>
        <v>79.356960175374496</v>
      </c>
    </row>
    <row r="14" spans="1:7" x14ac:dyDescent="0.2">
      <c r="A14" s="21">
        <v>3636</v>
      </c>
      <c r="B14" s="22">
        <v>51</v>
      </c>
      <c r="C14" s="8" t="s">
        <v>8</v>
      </c>
      <c r="D14" s="9">
        <v>80</v>
      </c>
      <c r="E14" s="9">
        <v>80</v>
      </c>
      <c r="F14" s="95">
        <f>SUM(F81)</f>
        <v>100</v>
      </c>
      <c r="G14" s="10">
        <f t="shared" si="0"/>
        <v>125</v>
      </c>
    </row>
    <row r="15" spans="1:7" x14ac:dyDescent="0.2">
      <c r="A15" s="21">
        <v>3636</v>
      </c>
      <c r="B15" s="22">
        <v>52</v>
      </c>
      <c r="C15" s="97" t="s">
        <v>10</v>
      </c>
      <c r="D15" s="9">
        <v>350</v>
      </c>
      <c r="E15" s="9">
        <v>350</v>
      </c>
      <c r="F15" s="95">
        <f>SUM(F100)</f>
        <v>550</v>
      </c>
      <c r="G15" s="10">
        <f t="shared" si="0"/>
        <v>157.14285714285714</v>
      </c>
    </row>
    <row r="16" spans="1:7" x14ac:dyDescent="0.2">
      <c r="A16" s="21">
        <v>3639</v>
      </c>
      <c r="B16" s="22">
        <v>51</v>
      </c>
      <c r="C16" s="8" t="s">
        <v>8</v>
      </c>
      <c r="D16" s="9">
        <v>2637</v>
      </c>
      <c r="E16" s="9">
        <v>4637</v>
      </c>
      <c r="F16" s="95">
        <f>SUM(F120)</f>
        <v>3739</v>
      </c>
      <c r="G16" s="10">
        <f t="shared" si="0"/>
        <v>141.78991277967387</v>
      </c>
    </row>
    <row r="17" spans="1:8" x14ac:dyDescent="0.2">
      <c r="A17" s="21">
        <v>3639</v>
      </c>
      <c r="B17" s="22">
        <v>52</v>
      </c>
      <c r="C17" s="97" t="s">
        <v>10</v>
      </c>
      <c r="D17" s="9">
        <v>5870</v>
      </c>
      <c r="E17" s="9">
        <v>6370</v>
      </c>
      <c r="F17" s="95">
        <f>SUM(F211)</f>
        <v>2850</v>
      </c>
      <c r="G17" s="10">
        <f t="shared" si="0"/>
        <v>48.551959114139692</v>
      </c>
    </row>
    <row r="18" spans="1:8" ht="28.5" x14ac:dyDescent="0.2">
      <c r="A18" s="21">
        <v>3639</v>
      </c>
      <c r="B18" s="22">
        <v>53</v>
      </c>
      <c r="C18" s="97" t="s">
        <v>11</v>
      </c>
      <c r="D18" s="9">
        <v>22500</v>
      </c>
      <c r="E18" s="9">
        <v>22500</v>
      </c>
      <c r="F18" s="95">
        <f>SUM(F250)</f>
        <v>12500</v>
      </c>
      <c r="G18" s="10">
        <f t="shared" si="0"/>
        <v>55.555555555555557</v>
      </c>
    </row>
    <row r="19" spans="1:8" x14ac:dyDescent="0.2">
      <c r="A19" s="21">
        <v>3713</v>
      </c>
      <c r="B19" s="22">
        <v>51</v>
      </c>
      <c r="C19" s="8" t="s">
        <v>8</v>
      </c>
      <c r="D19" s="9">
        <v>856</v>
      </c>
      <c r="E19" s="9">
        <v>856</v>
      </c>
      <c r="F19" s="95">
        <f>SUM(F263)</f>
        <v>1362</v>
      </c>
      <c r="G19" s="10">
        <f t="shared" si="0"/>
        <v>159.11214953271028</v>
      </c>
    </row>
    <row r="20" spans="1:8" ht="15" thickBot="1" x14ac:dyDescent="0.25">
      <c r="A20" s="21">
        <v>3713</v>
      </c>
      <c r="B20" s="22">
        <v>61</v>
      </c>
      <c r="C20" s="8" t="s">
        <v>123</v>
      </c>
      <c r="D20" s="9">
        <v>1627</v>
      </c>
      <c r="E20" s="9">
        <v>1627</v>
      </c>
      <c r="F20" s="95">
        <f>SUM(F285)</f>
        <v>1627</v>
      </c>
      <c r="G20" s="10">
        <f t="shared" si="0"/>
        <v>100</v>
      </c>
    </row>
    <row r="21" spans="1:8" s="16" customFormat="1" ht="16.5" thickTop="1" thickBot="1" x14ac:dyDescent="0.3">
      <c r="A21" s="308" t="s">
        <v>9</v>
      </c>
      <c r="B21" s="309"/>
      <c r="C21" s="310"/>
      <c r="D21" s="52">
        <f t="shared" ref="D21:E21" si="1">SUM(D9:D20)</f>
        <v>41648</v>
      </c>
      <c r="E21" s="52">
        <f t="shared" si="1"/>
        <v>44148</v>
      </c>
      <c r="F21" s="52">
        <f>SUM(F9:F20)</f>
        <v>27150</v>
      </c>
      <c r="G21" s="53">
        <f t="shared" si="0"/>
        <v>65.189204763734153</v>
      </c>
    </row>
    <row r="22" spans="1:8" ht="15" thickTop="1" x14ac:dyDescent="0.2">
      <c r="A22" s="202"/>
      <c r="B22" s="202"/>
      <c r="C22" s="202"/>
      <c r="D22" s="202"/>
      <c r="E22" s="202"/>
      <c r="F22" s="202"/>
      <c r="G22" s="202"/>
    </row>
    <row r="23" spans="1:8" x14ac:dyDescent="0.2">
      <c r="A23" s="202"/>
      <c r="B23" s="202"/>
      <c r="C23" s="202"/>
      <c r="D23" s="202"/>
      <c r="E23" s="202"/>
      <c r="F23" s="202"/>
      <c r="G23" s="202"/>
    </row>
    <row r="24" spans="1:8" ht="15" customHeight="1" x14ac:dyDescent="0.25">
      <c r="A24" s="27" t="s">
        <v>14</v>
      </c>
    </row>
    <row r="25" spans="1:8" ht="15" x14ac:dyDescent="0.25">
      <c r="A25" s="329" t="s">
        <v>545</v>
      </c>
      <c r="B25" s="330"/>
      <c r="C25" s="330"/>
      <c r="D25" s="330"/>
      <c r="E25" s="330"/>
      <c r="F25" s="233"/>
      <c r="G25" s="234"/>
    </row>
    <row r="26" spans="1:8" ht="15.75" thickBot="1" x14ac:dyDescent="0.3">
      <c r="A26" s="39" t="s">
        <v>552</v>
      </c>
      <c r="B26" s="40"/>
      <c r="C26" s="41"/>
      <c r="D26" s="42"/>
      <c r="E26" s="42"/>
      <c r="F26" s="311">
        <f>SUM(F27)</f>
        <v>300</v>
      </c>
      <c r="G26" s="311"/>
      <c r="H26" s="54">
        <f>SUM(F27:G27)</f>
        <v>300</v>
      </c>
    </row>
    <row r="27" spans="1:8" ht="15.75" thickTop="1" x14ac:dyDescent="0.25">
      <c r="A27" s="26" t="s">
        <v>550</v>
      </c>
      <c r="F27" s="305">
        <v>300</v>
      </c>
      <c r="G27" s="306"/>
      <c r="H27" s="1" t="e">
        <f>SUM(#REF!,#REF!,#REF!)</f>
        <v>#REF!</v>
      </c>
    </row>
    <row r="28" spans="1:8" ht="15" x14ac:dyDescent="0.25">
      <c r="A28" s="235" t="s">
        <v>546</v>
      </c>
      <c r="F28" s="233"/>
      <c r="G28" s="234"/>
    </row>
    <row r="29" spans="1:8" ht="15" x14ac:dyDescent="0.25">
      <c r="A29" s="26"/>
      <c r="F29" s="233"/>
      <c r="G29" s="234"/>
    </row>
    <row r="30" spans="1:8" ht="15.75" thickBot="1" x14ac:dyDescent="0.3">
      <c r="A30" s="39" t="s">
        <v>287</v>
      </c>
      <c r="B30" s="40"/>
      <c r="C30" s="41"/>
      <c r="D30" s="42"/>
      <c r="E30" s="42"/>
      <c r="F30" s="311">
        <f>SUM(F31)</f>
        <v>1500</v>
      </c>
      <c r="G30" s="311"/>
      <c r="H30" s="54">
        <f>SUM(F31:G32)</f>
        <v>1500</v>
      </c>
    </row>
    <row r="31" spans="1:8" ht="15.75" thickTop="1" x14ac:dyDescent="0.25">
      <c r="A31" s="26" t="s">
        <v>181</v>
      </c>
      <c r="E31" s="3" t="s">
        <v>300</v>
      </c>
      <c r="F31" s="305">
        <v>1500</v>
      </c>
      <c r="G31" s="306"/>
    </row>
    <row r="32" spans="1:8" x14ac:dyDescent="0.2">
      <c r="A32" s="350" t="s">
        <v>371</v>
      </c>
      <c r="B32" s="304"/>
      <c r="C32" s="304"/>
      <c r="D32" s="304"/>
      <c r="E32" s="304"/>
      <c r="F32" s="304"/>
      <c r="G32" s="304"/>
    </row>
    <row r="33" spans="1:8" x14ac:dyDescent="0.2">
      <c r="A33" s="304"/>
      <c r="B33" s="304"/>
      <c r="C33" s="304"/>
      <c r="D33" s="304"/>
      <c r="E33" s="304"/>
      <c r="F33" s="304"/>
      <c r="G33" s="304"/>
    </row>
    <row r="34" spans="1:8" x14ac:dyDescent="0.2">
      <c r="A34" s="304"/>
      <c r="B34" s="304"/>
      <c r="C34" s="304"/>
      <c r="D34" s="304"/>
      <c r="E34" s="304"/>
      <c r="F34" s="304"/>
      <c r="G34" s="304"/>
    </row>
    <row r="35" spans="1:8" ht="15" x14ac:dyDescent="0.25">
      <c r="A35" s="26"/>
      <c r="F35" s="67"/>
      <c r="G35" s="68"/>
    </row>
    <row r="36" spans="1:8" ht="15.75" thickBot="1" x14ac:dyDescent="0.3">
      <c r="A36" s="39" t="s">
        <v>288</v>
      </c>
      <c r="B36" s="40"/>
      <c r="C36" s="41"/>
      <c r="D36" s="42"/>
      <c r="E36" s="42"/>
      <c r="F36" s="311">
        <f>SUM(F37)</f>
        <v>450</v>
      </c>
      <c r="G36" s="311"/>
      <c r="H36" s="54">
        <f>SUM(F37:G38)</f>
        <v>450</v>
      </c>
    </row>
    <row r="37" spans="1:8" ht="15.75" thickTop="1" x14ac:dyDescent="0.25">
      <c r="A37" s="26" t="s">
        <v>181</v>
      </c>
      <c r="F37" s="305">
        <v>450</v>
      </c>
      <c r="G37" s="306"/>
    </row>
    <row r="38" spans="1:8" x14ac:dyDescent="0.2">
      <c r="A38" s="303" t="s">
        <v>372</v>
      </c>
      <c r="B38" s="304"/>
      <c r="C38" s="304"/>
      <c r="D38" s="304"/>
      <c r="E38" s="304"/>
      <c r="F38" s="304"/>
      <c r="G38" s="304"/>
    </row>
    <row r="39" spans="1:8" x14ac:dyDescent="0.2">
      <c r="A39" s="304"/>
      <c r="B39" s="304"/>
      <c r="C39" s="304"/>
      <c r="D39" s="304"/>
      <c r="E39" s="304"/>
      <c r="F39" s="304"/>
      <c r="G39" s="304"/>
    </row>
    <row r="40" spans="1:8" x14ac:dyDescent="0.2">
      <c r="A40" s="304"/>
      <c r="B40" s="304"/>
      <c r="C40" s="304"/>
      <c r="D40" s="304"/>
      <c r="E40" s="304"/>
      <c r="F40" s="304"/>
      <c r="G40" s="304"/>
    </row>
    <row r="41" spans="1:8" x14ac:dyDescent="0.2">
      <c r="A41" s="304"/>
      <c r="B41" s="304"/>
      <c r="C41" s="304"/>
      <c r="D41" s="304"/>
      <c r="E41" s="304"/>
      <c r="F41" s="304"/>
      <c r="G41" s="304"/>
    </row>
    <row r="42" spans="1:8" x14ac:dyDescent="0.2">
      <c r="A42" s="307"/>
      <c r="B42" s="307"/>
      <c r="C42" s="307"/>
      <c r="D42" s="307"/>
      <c r="E42" s="307"/>
      <c r="F42" s="307"/>
      <c r="G42" s="307"/>
    </row>
    <row r="43" spans="1:8" x14ac:dyDescent="0.2">
      <c r="A43" s="307"/>
      <c r="B43" s="307"/>
      <c r="C43" s="307"/>
      <c r="D43" s="307"/>
      <c r="E43" s="307"/>
      <c r="F43" s="307"/>
      <c r="G43" s="307"/>
    </row>
    <row r="44" spans="1:8" x14ac:dyDescent="0.2">
      <c r="A44" s="307"/>
      <c r="B44" s="307"/>
      <c r="C44" s="307"/>
      <c r="D44" s="307"/>
      <c r="E44" s="307"/>
      <c r="F44" s="307"/>
      <c r="G44" s="307"/>
    </row>
    <row r="45" spans="1:8" ht="15" x14ac:dyDescent="0.25">
      <c r="A45" s="26"/>
      <c r="F45" s="73"/>
      <c r="G45" s="74"/>
    </row>
    <row r="46" spans="1:8" ht="6.75" customHeight="1" x14ac:dyDescent="0.25">
      <c r="A46" s="26"/>
      <c r="F46" s="73"/>
      <c r="G46" s="74"/>
    </row>
    <row r="47" spans="1:8" ht="17.25" customHeight="1" thickBot="1" x14ac:dyDescent="0.3">
      <c r="A47" s="39" t="s">
        <v>289</v>
      </c>
      <c r="B47" s="40"/>
      <c r="C47" s="41"/>
      <c r="D47" s="42"/>
      <c r="E47" s="42"/>
      <c r="F47" s="311">
        <f>SUM(F48,F68,F76)</f>
        <v>2172</v>
      </c>
      <c r="G47" s="311"/>
      <c r="H47" s="54">
        <f>SUM(F48,F68,F76)</f>
        <v>2172</v>
      </c>
    </row>
    <row r="48" spans="1:8" ht="15.75" thickTop="1" x14ac:dyDescent="0.25">
      <c r="A48" s="26" t="s">
        <v>20</v>
      </c>
      <c r="F48" s="305">
        <f>SUM(H48)</f>
        <v>1592</v>
      </c>
      <c r="G48" s="306"/>
      <c r="H48" s="1">
        <f>SUM(H49:H64)</f>
        <v>1592</v>
      </c>
    </row>
    <row r="49" spans="1:8" x14ac:dyDescent="0.2">
      <c r="A49" s="351" t="s">
        <v>577</v>
      </c>
      <c r="B49" s="352"/>
      <c r="C49" s="352"/>
      <c r="D49" s="352"/>
      <c r="E49" s="352"/>
      <c r="F49" s="352"/>
      <c r="G49" s="352"/>
      <c r="H49" s="1">
        <v>850</v>
      </c>
    </row>
    <row r="50" spans="1:8" x14ac:dyDescent="0.2">
      <c r="A50" s="352"/>
      <c r="B50" s="352"/>
      <c r="C50" s="352"/>
      <c r="D50" s="352"/>
      <c r="E50" s="352"/>
      <c r="F50" s="352"/>
      <c r="G50" s="352"/>
    </row>
    <row r="51" spans="1:8" x14ac:dyDescent="0.2">
      <c r="A51" s="352"/>
      <c r="B51" s="352"/>
      <c r="C51" s="352"/>
      <c r="D51" s="352"/>
      <c r="E51" s="352"/>
      <c r="F51" s="352"/>
      <c r="G51" s="352"/>
    </row>
    <row r="52" spans="1:8" x14ac:dyDescent="0.2">
      <c r="A52" s="352"/>
      <c r="B52" s="352"/>
      <c r="C52" s="352"/>
      <c r="D52" s="352"/>
      <c r="E52" s="352"/>
      <c r="F52" s="352"/>
      <c r="G52" s="352"/>
    </row>
    <row r="53" spans="1:8" x14ac:dyDescent="0.2">
      <c r="A53" s="352"/>
      <c r="B53" s="352"/>
      <c r="C53" s="352"/>
      <c r="D53" s="352"/>
      <c r="E53" s="352"/>
      <c r="F53" s="352"/>
      <c r="G53" s="352"/>
    </row>
    <row r="54" spans="1:8" x14ac:dyDescent="0.2">
      <c r="A54" s="352"/>
      <c r="B54" s="352"/>
      <c r="C54" s="352"/>
      <c r="D54" s="352"/>
      <c r="E54" s="352"/>
      <c r="F54" s="352"/>
      <c r="G54" s="352"/>
    </row>
    <row r="55" spans="1:8" x14ac:dyDescent="0.2">
      <c r="A55" s="352"/>
      <c r="B55" s="352"/>
      <c r="C55" s="352"/>
      <c r="D55" s="352"/>
      <c r="E55" s="352"/>
      <c r="F55" s="352"/>
      <c r="G55" s="352"/>
    </row>
    <row r="56" spans="1:8" x14ac:dyDescent="0.2">
      <c r="A56" s="352"/>
      <c r="B56" s="352"/>
      <c r="C56" s="352"/>
      <c r="D56" s="352"/>
      <c r="E56" s="352"/>
      <c r="F56" s="352"/>
      <c r="G56" s="352"/>
    </row>
    <row r="57" spans="1:8" x14ac:dyDescent="0.2">
      <c r="A57" s="352"/>
      <c r="B57" s="352"/>
      <c r="C57" s="352"/>
      <c r="D57" s="352"/>
      <c r="E57" s="352"/>
      <c r="F57" s="352"/>
      <c r="G57" s="352"/>
    </row>
    <row r="58" spans="1:8" x14ac:dyDescent="0.2">
      <c r="A58" s="352"/>
      <c r="B58" s="352"/>
      <c r="C58" s="352"/>
      <c r="D58" s="352"/>
      <c r="E58" s="352"/>
      <c r="F58" s="352"/>
      <c r="G58" s="352"/>
    </row>
    <row r="59" spans="1:8" ht="14.25" customHeight="1" x14ac:dyDescent="0.2">
      <c r="A59" s="303" t="s">
        <v>556</v>
      </c>
      <c r="B59" s="303"/>
      <c r="C59" s="303"/>
      <c r="D59" s="303"/>
      <c r="E59" s="303"/>
      <c r="F59" s="303"/>
      <c r="G59" s="303"/>
      <c r="H59" s="1">
        <v>242</v>
      </c>
    </row>
    <row r="60" spans="1:8" ht="14.25" customHeight="1" x14ac:dyDescent="0.2">
      <c r="A60" s="303"/>
      <c r="B60" s="303"/>
      <c r="C60" s="303"/>
      <c r="D60" s="303"/>
      <c r="E60" s="303"/>
      <c r="F60" s="303"/>
      <c r="G60" s="303"/>
    </row>
    <row r="61" spans="1:8" ht="14.25" customHeight="1" x14ac:dyDescent="0.2">
      <c r="A61" s="303"/>
      <c r="B61" s="303"/>
      <c r="C61" s="303"/>
      <c r="D61" s="303"/>
      <c r="E61" s="303"/>
      <c r="F61" s="303"/>
      <c r="G61" s="303"/>
    </row>
    <row r="62" spans="1:8" ht="14.25" customHeight="1" x14ac:dyDescent="0.2">
      <c r="A62" s="303"/>
      <c r="B62" s="303"/>
      <c r="C62" s="303"/>
      <c r="D62" s="303"/>
      <c r="E62" s="303"/>
      <c r="F62" s="303"/>
      <c r="G62" s="303"/>
    </row>
    <row r="63" spans="1:8" ht="14.25" customHeight="1" x14ac:dyDescent="0.2">
      <c r="A63" s="303"/>
      <c r="B63" s="303"/>
      <c r="C63" s="303"/>
      <c r="D63" s="303"/>
      <c r="E63" s="303"/>
      <c r="F63" s="303"/>
      <c r="G63" s="303"/>
    </row>
    <row r="64" spans="1:8" ht="14.25" customHeight="1" x14ac:dyDescent="0.2">
      <c r="A64" s="303"/>
      <c r="B64" s="303"/>
      <c r="C64" s="303"/>
      <c r="D64" s="303"/>
      <c r="E64" s="303"/>
      <c r="F64" s="303"/>
      <c r="G64" s="303"/>
      <c r="H64" s="1">
        <v>500</v>
      </c>
    </row>
    <row r="65" spans="1:7" ht="15" customHeight="1" x14ac:dyDescent="0.2">
      <c r="A65" s="303"/>
      <c r="B65" s="303"/>
      <c r="C65" s="303"/>
      <c r="D65" s="303"/>
      <c r="E65" s="303"/>
      <c r="F65" s="303"/>
      <c r="G65" s="303"/>
    </row>
    <row r="66" spans="1:7" ht="15" customHeight="1" x14ac:dyDescent="0.2">
      <c r="A66" s="303"/>
      <c r="B66" s="303"/>
      <c r="C66" s="303"/>
      <c r="D66" s="303"/>
      <c r="E66" s="303"/>
      <c r="F66" s="303"/>
      <c r="G66" s="303"/>
    </row>
    <row r="67" spans="1:7" ht="15" x14ac:dyDescent="0.25">
      <c r="A67" s="174"/>
      <c r="B67" s="174"/>
      <c r="C67" s="174"/>
      <c r="D67" s="174"/>
      <c r="E67" s="174"/>
      <c r="F67" s="174"/>
      <c r="G67" s="174"/>
    </row>
    <row r="68" spans="1:7" ht="15" x14ac:dyDescent="0.25">
      <c r="A68" s="26" t="s">
        <v>22</v>
      </c>
      <c r="F68" s="305">
        <v>350</v>
      </c>
      <c r="G68" s="306"/>
    </row>
    <row r="69" spans="1:7" x14ac:dyDescent="0.2">
      <c r="A69" s="303" t="s">
        <v>373</v>
      </c>
      <c r="B69" s="304"/>
      <c r="C69" s="304"/>
      <c r="D69" s="304"/>
      <c r="E69" s="304"/>
      <c r="F69" s="304"/>
      <c r="G69" s="304"/>
    </row>
    <row r="70" spans="1:7" x14ac:dyDescent="0.2">
      <c r="A70" s="304"/>
      <c r="B70" s="304"/>
      <c r="C70" s="304"/>
      <c r="D70" s="304"/>
      <c r="E70" s="304"/>
      <c r="F70" s="304"/>
      <c r="G70" s="304"/>
    </row>
    <row r="71" spans="1:7" x14ac:dyDescent="0.2">
      <c r="A71" s="304"/>
      <c r="B71" s="304"/>
      <c r="C71" s="304"/>
      <c r="D71" s="304"/>
      <c r="E71" s="304"/>
      <c r="F71" s="304"/>
      <c r="G71" s="304"/>
    </row>
    <row r="72" spans="1:7" ht="15" x14ac:dyDescent="0.25">
      <c r="A72" s="26"/>
      <c r="F72" s="73"/>
      <c r="G72" s="74"/>
    </row>
    <row r="73" spans="1:7" ht="15" x14ac:dyDescent="0.25">
      <c r="A73" s="26"/>
      <c r="F73" s="233"/>
      <c r="G73" s="234"/>
    </row>
    <row r="74" spans="1:7" ht="15" x14ac:dyDescent="0.25">
      <c r="A74" s="26"/>
      <c r="F74" s="279"/>
      <c r="G74" s="280"/>
    </row>
    <row r="75" spans="1:7" ht="15" x14ac:dyDescent="0.25">
      <c r="A75" s="26"/>
      <c r="F75" s="279"/>
      <c r="G75" s="280"/>
    </row>
    <row r="76" spans="1:7" ht="15" x14ac:dyDescent="0.25">
      <c r="A76" s="26" t="s">
        <v>112</v>
      </c>
      <c r="F76" s="305">
        <v>230</v>
      </c>
      <c r="G76" s="306"/>
    </row>
    <row r="77" spans="1:7" x14ac:dyDescent="0.2">
      <c r="A77" s="349" t="s">
        <v>290</v>
      </c>
      <c r="B77" s="307"/>
      <c r="C77" s="307"/>
      <c r="D77" s="307"/>
      <c r="E77" s="307"/>
      <c r="F77" s="307"/>
      <c r="G77" s="307"/>
    </row>
    <row r="78" spans="1:7" x14ac:dyDescent="0.2">
      <c r="A78" s="307"/>
      <c r="B78" s="307"/>
      <c r="C78" s="307"/>
      <c r="D78" s="307"/>
      <c r="E78" s="307"/>
      <c r="F78" s="307"/>
      <c r="G78" s="307"/>
    </row>
    <row r="79" spans="1:7" x14ac:dyDescent="0.2">
      <c r="A79" s="307"/>
      <c r="B79" s="307"/>
      <c r="C79" s="307"/>
      <c r="D79" s="307"/>
      <c r="E79" s="307"/>
      <c r="F79" s="307"/>
      <c r="G79" s="307"/>
    </row>
    <row r="80" spans="1:7" ht="15" x14ac:dyDescent="0.25">
      <c r="A80" s="26"/>
      <c r="F80" s="73"/>
      <c r="G80" s="74"/>
    </row>
    <row r="81" spans="1:8" ht="17.25" customHeight="1" thickBot="1" x14ac:dyDescent="0.3">
      <c r="A81" s="39" t="s">
        <v>291</v>
      </c>
      <c r="B81" s="40"/>
      <c r="C81" s="41"/>
      <c r="D81" s="42"/>
      <c r="E81" s="42"/>
      <c r="F81" s="311">
        <f>SUM(F82)</f>
        <v>100</v>
      </c>
      <c r="G81" s="311"/>
      <c r="H81" s="54">
        <f>SUM(F82,F102,F297)</f>
        <v>100</v>
      </c>
    </row>
    <row r="82" spans="1:8" ht="15.75" thickTop="1" x14ac:dyDescent="0.25">
      <c r="A82" s="26" t="s">
        <v>50</v>
      </c>
      <c r="F82" s="305">
        <f>SUM(H82)</f>
        <v>100</v>
      </c>
      <c r="G82" s="306"/>
      <c r="H82" s="1">
        <f>SUM(H83:H94)</f>
        <v>100</v>
      </c>
    </row>
    <row r="83" spans="1:8" x14ac:dyDescent="0.2">
      <c r="A83" s="303" t="s">
        <v>578</v>
      </c>
      <c r="B83" s="304"/>
      <c r="C83" s="304"/>
      <c r="D83" s="304"/>
      <c r="E83" s="304"/>
      <c r="F83" s="304"/>
      <c r="G83" s="304"/>
      <c r="H83" s="1">
        <v>20</v>
      </c>
    </row>
    <row r="84" spans="1:8" x14ac:dyDescent="0.2">
      <c r="A84" s="304"/>
      <c r="B84" s="304"/>
      <c r="C84" s="304"/>
      <c r="D84" s="304"/>
      <c r="E84" s="304"/>
      <c r="F84" s="304"/>
      <c r="G84" s="304"/>
    </row>
    <row r="85" spans="1:8" x14ac:dyDescent="0.2">
      <c r="A85" s="304"/>
      <c r="B85" s="304"/>
      <c r="C85" s="304"/>
      <c r="D85" s="304"/>
      <c r="E85" s="304"/>
      <c r="F85" s="304"/>
      <c r="G85" s="304"/>
    </row>
    <row r="86" spans="1:8" x14ac:dyDescent="0.2">
      <c r="A86" s="304"/>
      <c r="B86" s="304"/>
      <c r="C86" s="304"/>
      <c r="D86" s="304"/>
      <c r="E86" s="304"/>
      <c r="F86" s="304"/>
      <c r="G86" s="304"/>
    </row>
    <row r="87" spans="1:8" x14ac:dyDescent="0.2">
      <c r="A87" s="304"/>
      <c r="B87" s="304"/>
      <c r="C87" s="304"/>
      <c r="D87" s="304"/>
      <c r="E87" s="304"/>
      <c r="F87" s="304"/>
      <c r="G87" s="304"/>
      <c r="H87" s="1">
        <v>10</v>
      </c>
    </row>
    <row r="88" spans="1:8" x14ac:dyDescent="0.2">
      <c r="A88" s="304"/>
      <c r="B88" s="304"/>
      <c r="C88" s="304"/>
      <c r="D88" s="304"/>
      <c r="E88" s="304"/>
      <c r="F88" s="304"/>
      <c r="G88" s="304"/>
    </row>
    <row r="89" spans="1:8" x14ac:dyDescent="0.2">
      <c r="A89" s="304"/>
      <c r="B89" s="304"/>
      <c r="C89" s="304"/>
      <c r="D89" s="304"/>
      <c r="E89" s="304"/>
      <c r="F89" s="304"/>
      <c r="G89" s="304"/>
    </row>
    <row r="90" spans="1:8" x14ac:dyDescent="0.2">
      <c r="A90" s="304"/>
      <c r="B90" s="304"/>
      <c r="C90" s="304"/>
      <c r="D90" s="304"/>
      <c r="E90" s="304"/>
      <c r="F90" s="304"/>
      <c r="G90" s="304"/>
    </row>
    <row r="91" spans="1:8" x14ac:dyDescent="0.2">
      <c r="A91" s="304"/>
      <c r="B91" s="304"/>
      <c r="C91" s="304"/>
      <c r="D91" s="304"/>
      <c r="E91" s="304"/>
      <c r="F91" s="304"/>
      <c r="G91" s="304"/>
      <c r="H91" s="1">
        <v>10</v>
      </c>
    </row>
    <row r="92" spans="1:8" x14ac:dyDescent="0.2">
      <c r="A92" s="304"/>
      <c r="B92" s="304"/>
      <c r="C92" s="304"/>
      <c r="D92" s="304"/>
      <c r="E92" s="304"/>
      <c r="F92" s="304"/>
      <c r="G92" s="304"/>
    </row>
    <row r="93" spans="1:8" x14ac:dyDescent="0.2">
      <c r="A93" s="304"/>
      <c r="B93" s="304"/>
      <c r="C93" s="304"/>
      <c r="D93" s="304"/>
      <c r="E93" s="304"/>
      <c r="F93" s="304"/>
      <c r="G93" s="304"/>
    </row>
    <row r="94" spans="1:8" x14ac:dyDescent="0.2">
      <c r="A94" s="304"/>
      <c r="B94" s="304"/>
      <c r="C94" s="304"/>
      <c r="D94" s="304"/>
      <c r="E94" s="304"/>
      <c r="F94" s="304"/>
      <c r="G94" s="304"/>
      <c r="H94" s="1">
        <v>60</v>
      </c>
    </row>
    <row r="95" spans="1:8" x14ac:dyDescent="0.2">
      <c r="A95" s="304"/>
      <c r="B95" s="304"/>
      <c r="C95" s="304"/>
      <c r="D95" s="304"/>
      <c r="E95" s="304"/>
      <c r="F95" s="304"/>
      <c r="G95" s="304"/>
    </row>
    <row r="96" spans="1:8" x14ac:dyDescent="0.2">
      <c r="A96" s="304"/>
      <c r="B96" s="304"/>
      <c r="C96" s="304"/>
      <c r="D96" s="304"/>
      <c r="E96" s="304"/>
      <c r="F96" s="304"/>
      <c r="G96" s="304"/>
    </row>
    <row r="97" spans="1:8" x14ac:dyDescent="0.2">
      <c r="A97" s="304"/>
      <c r="B97" s="304"/>
      <c r="C97" s="304"/>
      <c r="D97" s="304"/>
      <c r="E97" s="304"/>
      <c r="F97" s="304"/>
      <c r="G97" s="304"/>
    </row>
    <row r="98" spans="1:8" x14ac:dyDescent="0.2">
      <c r="A98" s="304"/>
      <c r="B98" s="304"/>
      <c r="C98" s="304"/>
      <c r="D98" s="304"/>
      <c r="E98" s="304"/>
      <c r="F98" s="304"/>
      <c r="G98" s="304"/>
    </row>
    <row r="99" spans="1:8" ht="15" x14ac:dyDescent="0.25">
      <c r="A99" s="26"/>
      <c r="F99" s="73"/>
      <c r="G99" s="74"/>
    </row>
    <row r="100" spans="1:8" ht="15.75" thickBot="1" x14ac:dyDescent="0.3">
      <c r="A100" s="39" t="s">
        <v>292</v>
      </c>
      <c r="B100" s="40"/>
      <c r="C100" s="41"/>
      <c r="D100" s="42"/>
      <c r="E100" s="42"/>
      <c r="F100" s="311">
        <f>SUM(F101)</f>
        <v>550</v>
      </c>
      <c r="G100" s="311"/>
      <c r="H100" s="54">
        <f>SUM(F101:G102)</f>
        <v>550</v>
      </c>
    </row>
    <row r="101" spans="1:8" ht="15.75" thickTop="1" x14ac:dyDescent="0.25">
      <c r="A101" s="26" t="s">
        <v>54</v>
      </c>
      <c r="F101" s="305">
        <f>SUM(H101)</f>
        <v>550</v>
      </c>
      <c r="G101" s="306"/>
      <c r="H101" s="1">
        <f>SUM(H102:H112)</f>
        <v>550</v>
      </c>
    </row>
    <row r="102" spans="1:8" x14ac:dyDescent="0.2">
      <c r="A102" s="303" t="s">
        <v>579</v>
      </c>
      <c r="B102" s="304"/>
      <c r="C102" s="304"/>
      <c r="D102" s="304"/>
      <c r="E102" s="304"/>
      <c r="F102" s="304"/>
      <c r="G102" s="304"/>
      <c r="H102" s="1">
        <v>280</v>
      </c>
    </row>
    <row r="103" spans="1:8" x14ac:dyDescent="0.2">
      <c r="A103" s="304"/>
      <c r="B103" s="304"/>
      <c r="C103" s="304"/>
      <c r="D103" s="304"/>
      <c r="E103" s="304"/>
      <c r="F103" s="304"/>
      <c r="G103" s="304"/>
    </row>
    <row r="104" spans="1:8" x14ac:dyDescent="0.2">
      <c r="A104" s="304"/>
      <c r="B104" s="304"/>
      <c r="C104" s="304"/>
      <c r="D104" s="304"/>
      <c r="E104" s="304"/>
      <c r="F104" s="304"/>
      <c r="G104" s="304"/>
    </row>
    <row r="105" spans="1:8" x14ac:dyDescent="0.2">
      <c r="A105" s="304"/>
      <c r="B105" s="304"/>
      <c r="C105" s="304"/>
      <c r="D105" s="304"/>
      <c r="E105" s="304"/>
      <c r="F105" s="304"/>
      <c r="G105" s="304"/>
    </row>
    <row r="106" spans="1:8" ht="15" x14ac:dyDescent="0.25">
      <c r="A106" s="26"/>
      <c r="F106" s="73"/>
      <c r="G106" s="74"/>
    </row>
    <row r="107" spans="1:8" x14ac:dyDescent="0.2">
      <c r="A107" s="303" t="s">
        <v>580</v>
      </c>
      <c r="B107" s="304"/>
      <c r="C107" s="304"/>
      <c r="D107" s="304"/>
      <c r="E107" s="304"/>
      <c r="F107" s="304"/>
      <c r="G107" s="304"/>
      <c r="H107" s="1">
        <v>70</v>
      </c>
    </row>
    <row r="108" spans="1:8" x14ac:dyDescent="0.2">
      <c r="A108" s="304"/>
      <c r="B108" s="304"/>
      <c r="C108" s="304"/>
      <c r="D108" s="304"/>
      <c r="E108" s="304"/>
      <c r="F108" s="304"/>
      <c r="G108" s="304"/>
    </row>
    <row r="109" spans="1:8" x14ac:dyDescent="0.2">
      <c r="A109" s="304"/>
      <c r="B109" s="304"/>
      <c r="C109" s="304"/>
      <c r="D109" s="304"/>
      <c r="E109" s="304"/>
      <c r="F109" s="304"/>
      <c r="G109" s="304"/>
    </row>
    <row r="110" spans="1:8" x14ac:dyDescent="0.2">
      <c r="A110" s="304"/>
      <c r="B110" s="304"/>
      <c r="C110" s="304"/>
      <c r="D110" s="304"/>
      <c r="E110" s="304"/>
      <c r="F110" s="304"/>
      <c r="G110" s="304"/>
    </row>
    <row r="111" spans="1:8" ht="15" x14ac:dyDescent="0.25">
      <c r="A111" s="26"/>
      <c r="F111" s="67"/>
      <c r="G111" s="68"/>
    </row>
    <row r="112" spans="1:8" x14ac:dyDescent="0.2">
      <c r="A112" s="303" t="s">
        <v>581</v>
      </c>
      <c r="B112" s="304"/>
      <c r="C112" s="304"/>
      <c r="D112" s="304"/>
      <c r="E112" s="304"/>
      <c r="F112" s="304"/>
      <c r="G112" s="304"/>
      <c r="H112" s="1">
        <v>200</v>
      </c>
    </row>
    <row r="113" spans="1:8" x14ac:dyDescent="0.2">
      <c r="A113" s="304"/>
      <c r="B113" s="304"/>
      <c r="C113" s="304"/>
      <c r="D113" s="304"/>
      <c r="E113" s="304"/>
      <c r="F113" s="304"/>
      <c r="G113" s="304"/>
    </row>
    <row r="114" spans="1:8" x14ac:dyDescent="0.2">
      <c r="A114" s="304"/>
      <c r="B114" s="304"/>
      <c r="C114" s="304"/>
      <c r="D114" s="304"/>
      <c r="E114" s="304"/>
      <c r="F114" s="304"/>
      <c r="G114" s="304"/>
    </row>
    <row r="115" spans="1:8" x14ac:dyDescent="0.2">
      <c r="A115" s="304"/>
      <c r="B115" s="304"/>
      <c r="C115" s="304"/>
      <c r="D115" s="304"/>
      <c r="E115" s="304"/>
      <c r="F115" s="304"/>
      <c r="G115" s="304"/>
    </row>
    <row r="116" spans="1:8" x14ac:dyDescent="0.2">
      <c r="A116" s="304"/>
      <c r="B116" s="304"/>
      <c r="C116" s="304"/>
      <c r="D116" s="304"/>
      <c r="E116" s="304"/>
      <c r="F116" s="304"/>
      <c r="G116" s="304"/>
    </row>
    <row r="117" spans="1:8" x14ac:dyDescent="0.2">
      <c r="A117" s="304"/>
      <c r="B117" s="304"/>
      <c r="C117" s="304"/>
      <c r="D117" s="304"/>
      <c r="E117" s="304"/>
      <c r="F117" s="304"/>
      <c r="G117" s="304"/>
    </row>
    <row r="118" spans="1:8" ht="15" x14ac:dyDescent="0.25">
      <c r="A118" s="170"/>
      <c r="B118" s="170"/>
      <c r="C118" s="170"/>
      <c r="D118" s="170"/>
      <c r="E118" s="170"/>
      <c r="F118" s="170"/>
      <c r="G118" s="170"/>
    </row>
    <row r="119" spans="1:8" ht="15" x14ac:dyDescent="0.25">
      <c r="A119" s="170"/>
      <c r="B119" s="170"/>
      <c r="C119" s="170"/>
      <c r="D119" s="170"/>
      <c r="E119" s="170"/>
      <c r="F119" s="170"/>
      <c r="G119" s="170"/>
    </row>
    <row r="120" spans="1:8" ht="17.25" customHeight="1" thickBot="1" x14ac:dyDescent="0.3">
      <c r="A120" s="39" t="s">
        <v>293</v>
      </c>
      <c r="B120" s="40"/>
      <c r="C120" s="41"/>
      <c r="D120" s="42"/>
      <c r="E120" s="42"/>
      <c r="F120" s="311">
        <f>SUM(F121,F126,F142)</f>
        <v>3739</v>
      </c>
      <c r="G120" s="311"/>
      <c r="H120" s="54">
        <f>SUM(F121,F126,F142)</f>
        <v>3739</v>
      </c>
    </row>
    <row r="121" spans="1:8" s="128" customFormat="1" ht="17.25" customHeight="1" thickTop="1" x14ac:dyDescent="0.25">
      <c r="A121" s="122" t="s">
        <v>82</v>
      </c>
      <c r="B121" s="123"/>
      <c r="C121" s="124"/>
      <c r="D121" s="125"/>
      <c r="E121" s="125"/>
      <c r="F121" s="305">
        <v>100</v>
      </c>
      <c r="G121" s="306"/>
      <c r="H121" s="127"/>
    </row>
    <row r="122" spans="1:8" s="128" customFormat="1" ht="17.25" customHeight="1" x14ac:dyDescent="0.2">
      <c r="A122" s="348" t="s">
        <v>374</v>
      </c>
      <c r="B122" s="304"/>
      <c r="C122" s="304"/>
      <c r="D122" s="304"/>
      <c r="E122" s="304"/>
      <c r="F122" s="304"/>
      <c r="G122" s="304"/>
      <c r="H122" s="127"/>
    </row>
    <row r="123" spans="1:8" s="128" customFormat="1" ht="17.25" customHeight="1" x14ac:dyDescent="0.2">
      <c r="A123" s="304"/>
      <c r="B123" s="304"/>
      <c r="C123" s="304"/>
      <c r="D123" s="304"/>
      <c r="E123" s="304"/>
      <c r="F123" s="304"/>
      <c r="G123" s="304"/>
      <c r="H123" s="127"/>
    </row>
    <row r="124" spans="1:8" s="128" customFormat="1" ht="17.25" customHeight="1" x14ac:dyDescent="0.2">
      <c r="A124" s="304"/>
      <c r="B124" s="304"/>
      <c r="C124" s="304"/>
      <c r="D124" s="304"/>
      <c r="E124" s="304"/>
      <c r="F124" s="304"/>
      <c r="G124" s="304"/>
      <c r="H124" s="127"/>
    </row>
    <row r="125" spans="1:8" s="128" customFormat="1" ht="17.25" customHeight="1" x14ac:dyDescent="0.2">
      <c r="A125" s="304"/>
      <c r="B125" s="304"/>
      <c r="C125" s="304"/>
      <c r="D125" s="304"/>
      <c r="E125" s="304"/>
      <c r="F125" s="304"/>
      <c r="G125" s="304"/>
      <c r="H125" s="127"/>
    </row>
    <row r="126" spans="1:8" s="79" customFormat="1" ht="17.25" customHeight="1" x14ac:dyDescent="0.25">
      <c r="A126" s="75" t="s">
        <v>20</v>
      </c>
      <c r="B126" s="76"/>
      <c r="C126" s="77"/>
      <c r="D126" s="78"/>
      <c r="E126" s="78"/>
      <c r="F126" s="321">
        <f>SUM(H126)</f>
        <v>636</v>
      </c>
      <c r="G126" s="321"/>
      <c r="H126" s="175">
        <f>SUM(H127,H132,H136)</f>
        <v>636</v>
      </c>
    </row>
    <row r="127" spans="1:8" s="128" customFormat="1" ht="14.25" customHeight="1" x14ac:dyDescent="0.2">
      <c r="A127" s="348" t="s">
        <v>582</v>
      </c>
      <c r="B127" s="348"/>
      <c r="C127" s="348"/>
      <c r="D127" s="348"/>
      <c r="E127" s="348"/>
      <c r="F127" s="348"/>
      <c r="G127" s="348"/>
      <c r="H127" s="127">
        <v>300</v>
      </c>
    </row>
    <row r="128" spans="1:8" s="128" customFormat="1" ht="12.75" customHeight="1" x14ac:dyDescent="0.2">
      <c r="A128" s="348"/>
      <c r="B128" s="348"/>
      <c r="C128" s="348"/>
      <c r="D128" s="348"/>
      <c r="E128" s="348"/>
      <c r="F128" s="348"/>
      <c r="G128" s="348"/>
      <c r="H128" s="127"/>
    </row>
    <row r="129" spans="1:8" s="128" customFormat="1" ht="17.25" customHeight="1" x14ac:dyDescent="0.2">
      <c r="A129" s="348"/>
      <c r="B129" s="348"/>
      <c r="C129" s="348"/>
      <c r="D129" s="348"/>
      <c r="E129" s="348"/>
      <c r="F129" s="348"/>
      <c r="G129" s="348"/>
      <c r="H129" s="127"/>
    </row>
    <row r="130" spans="1:8" s="128" customFormat="1" ht="17.25" customHeight="1" x14ac:dyDescent="0.2">
      <c r="A130" s="348"/>
      <c r="B130" s="348"/>
      <c r="C130" s="348"/>
      <c r="D130" s="348"/>
      <c r="E130" s="348"/>
      <c r="F130" s="348"/>
      <c r="G130" s="348"/>
      <c r="H130" s="127"/>
    </row>
    <row r="131" spans="1:8" s="128" customFormat="1" ht="17.25" customHeight="1" x14ac:dyDescent="0.2">
      <c r="A131" s="348"/>
      <c r="B131" s="348"/>
      <c r="C131" s="348"/>
      <c r="D131" s="348"/>
      <c r="E131" s="348"/>
      <c r="F131" s="348"/>
      <c r="G131" s="348"/>
      <c r="H131" s="127"/>
    </row>
    <row r="132" spans="1:8" s="128" customFormat="1" ht="17.25" customHeight="1" x14ac:dyDescent="0.2">
      <c r="A132" s="348"/>
      <c r="B132" s="348"/>
      <c r="C132" s="348"/>
      <c r="D132" s="348"/>
      <c r="E132" s="348"/>
      <c r="F132" s="348"/>
      <c r="G132" s="348"/>
      <c r="H132" s="127">
        <v>250</v>
      </c>
    </row>
    <row r="133" spans="1:8" s="128" customFormat="1" ht="17.25" customHeight="1" x14ac:dyDescent="0.2">
      <c r="A133" s="348"/>
      <c r="B133" s="348"/>
      <c r="C133" s="348"/>
      <c r="D133" s="348"/>
      <c r="E133" s="348"/>
      <c r="F133" s="348"/>
      <c r="G133" s="348"/>
      <c r="H133" s="127"/>
    </row>
    <row r="134" spans="1:8" s="128" customFormat="1" ht="17.25" customHeight="1" x14ac:dyDescent="0.2">
      <c r="A134" s="348"/>
      <c r="B134" s="348"/>
      <c r="C134" s="348"/>
      <c r="D134" s="348"/>
      <c r="E134" s="348"/>
      <c r="F134" s="348"/>
      <c r="G134" s="348"/>
      <c r="H134" s="127"/>
    </row>
    <row r="135" spans="1:8" s="128" customFormat="1" ht="17.25" customHeight="1" x14ac:dyDescent="0.2">
      <c r="A135" s="348"/>
      <c r="B135" s="348"/>
      <c r="C135" s="348"/>
      <c r="D135" s="348"/>
      <c r="E135" s="348"/>
      <c r="F135" s="348"/>
      <c r="G135" s="348"/>
      <c r="H135" s="127"/>
    </row>
    <row r="136" spans="1:8" s="128" customFormat="1" ht="14.25" customHeight="1" x14ac:dyDescent="0.2">
      <c r="A136" s="348"/>
      <c r="B136" s="348"/>
      <c r="C136" s="348"/>
      <c r="D136" s="348"/>
      <c r="E136" s="348"/>
      <c r="F136" s="348"/>
      <c r="G136" s="348"/>
      <c r="H136" s="127">
        <v>86</v>
      </c>
    </row>
    <row r="137" spans="1:8" s="128" customFormat="1" ht="17.25" customHeight="1" x14ac:dyDescent="0.2">
      <c r="A137" s="348"/>
      <c r="B137" s="348"/>
      <c r="C137" s="348"/>
      <c r="D137" s="348"/>
      <c r="E137" s="348"/>
      <c r="F137" s="348"/>
      <c r="G137" s="348"/>
      <c r="H137" s="127"/>
    </row>
    <row r="138" spans="1:8" s="128" customFormat="1" ht="13.5" customHeight="1" x14ac:dyDescent="0.2">
      <c r="A138" s="348"/>
      <c r="B138" s="348"/>
      <c r="C138" s="348"/>
      <c r="D138" s="348"/>
      <c r="E138" s="348"/>
      <c r="F138" s="348"/>
      <c r="G138" s="348"/>
      <c r="H138" s="127"/>
    </row>
    <row r="139" spans="1:8" s="128" customFormat="1" ht="17.25" customHeight="1" x14ac:dyDescent="0.2">
      <c r="A139" s="348"/>
      <c r="B139" s="348"/>
      <c r="C139" s="348"/>
      <c r="D139" s="348"/>
      <c r="E139" s="348"/>
      <c r="F139" s="348"/>
      <c r="G139" s="348"/>
      <c r="H139" s="127"/>
    </row>
    <row r="140" spans="1:8" s="128" customFormat="1" ht="17.25" customHeight="1" x14ac:dyDescent="0.2">
      <c r="A140" s="348"/>
      <c r="B140" s="348"/>
      <c r="C140" s="348"/>
      <c r="D140" s="348"/>
      <c r="E140" s="348"/>
      <c r="F140" s="348"/>
      <c r="G140" s="348"/>
      <c r="H140" s="127"/>
    </row>
    <row r="141" spans="1:8" s="128" customFormat="1" ht="17.25" customHeight="1" x14ac:dyDescent="0.25">
      <c r="A141" s="122"/>
      <c r="B141" s="123"/>
      <c r="C141" s="124"/>
      <c r="D141" s="125"/>
      <c r="E141" s="125"/>
      <c r="F141" s="126"/>
      <c r="G141" s="126"/>
      <c r="H141" s="127"/>
    </row>
    <row r="142" spans="1:8" ht="15" x14ac:dyDescent="0.25">
      <c r="A142" s="26" t="s">
        <v>22</v>
      </c>
      <c r="F142" s="305">
        <f>SUM(H142)</f>
        <v>3003</v>
      </c>
      <c r="G142" s="306"/>
      <c r="H142" s="1">
        <f>SUM(H143:H208)</f>
        <v>3003</v>
      </c>
    </row>
    <row r="143" spans="1:8" ht="13.5" customHeight="1" x14ac:dyDescent="0.2">
      <c r="A143" s="303" t="s">
        <v>528</v>
      </c>
      <c r="B143" s="303"/>
      <c r="C143" s="303"/>
      <c r="D143" s="303"/>
      <c r="E143" s="303"/>
      <c r="F143" s="303"/>
      <c r="G143" s="303"/>
      <c r="H143" s="1">
        <v>50</v>
      </c>
    </row>
    <row r="144" spans="1:8" ht="15" customHeight="1" x14ac:dyDescent="0.2">
      <c r="A144" s="303"/>
      <c r="B144" s="303"/>
      <c r="C144" s="303"/>
      <c r="D144" s="303"/>
      <c r="E144" s="303"/>
      <c r="F144" s="303"/>
      <c r="G144" s="303"/>
    </row>
    <row r="145" spans="1:8" ht="15" customHeight="1" x14ac:dyDescent="0.2">
      <c r="A145" s="303"/>
      <c r="B145" s="303"/>
      <c r="C145" s="303"/>
      <c r="D145" s="303"/>
      <c r="E145" s="303"/>
      <c r="F145" s="303"/>
      <c r="G145" s="303"/>
    </row>
    <row r="146" spans="1:8" ht="15" x14ac:dyDescent="0.25">
      <c r="A146" s="26"/>
      <c r="F146" s="217"/>
      <c r="G146" s="218"/>
    </row>
    <row r="147" spans="1:8" ht="15" x14ac:dyDescent="0.25">
      <c r="A147" s="26"/>
      <c r="F147" s="233"/>
      <c r="G147" s="234"/>
    </row>
    <row r="148" spans="1:8" ht="15" x14ac:dyDescent="0.25">
      <c r="A148" s="26"/>
      <c r="F148" s="233"/>
      <c r="G148" s="234"/>
    </row>
    <row r="149" spans="1:8" ht="23.25" customHeight="1" x14ac:dyDescent="0.25">
      <c r="A149" s="26"/>
      <c r="F149" s="233"/>
      <c r="G149" s="234"/>
    </row>
    <row r="150" spans="1:8" ht="14.25" customHeight="1" x14ac:dyDescent="0.2">
      <c r="A150" s="303" t="s">
        <v>530</v>
      </c>
      <c r="B150" s="303"/>
      <c r="C150" s="303"/>
      <c r="D150" s="303"/>
      <c r="E150" s="303"/>
      <c r="F150" s="303"/>
      <c r="G150" s="303"/>
      <c r="H150" s="1">
        <v>1083</v>
      </c>
    </row>
    <row r="151" spans="1:8" ht="11.25" customHeight="1" x14ac:dyDescent="0.2">
      <c r="A151" s="303"/>
      <c r="B151" s="303"/>
      <c r="C151" s="303"/>
      <c r="D151" s="303"/>
      <c r="E151" s="303"/>
      <c r="F151" s="303"/>
      <c r="G151" s="303"/>
    </row>
    <row r="152" spans="1:8" ht="15" customHeight="1" x14ac:dyDescent="0.2">
      <c r="A152" s="303"/>
      <c r="B152" s="303"/>
      <c r="C152" s="303"/>
      <c r="D152" s="303"/>
      <c r="E152" s="303"/>
      <c r="F152" s="303"/>
      <c r="G152" s="303"/>
    </row>
    <row r="153" spans="1:8" ht="15" customHeight="1" x14ac:dyDescent="0.2">
      <c r="A153" s="303"/>
      <c r="B153" s="303"/>
      <c r="C153" s="303"/>
      <c r="D153" s="303"/>
      <c r="E153" s="303"/>
      <c r="F153" s="303"/>
      <c r="G153" s="303"/>
    </row>
    <row r="154" spans="1:8" ht="15" customHeight="1" x14ac:dyDescent="0.2">
      <c r="A154" s="303"/>
      <c r="B154" s="303"/>
      <c r="C154" s="303"/>
      <c r="D154" s="303"/>
      <c r="E154" s="303"/>
      <c r="F154" s="303"/>
      <c r="G154" s="303"/>
    </row>
    <row r="155" spans="1:8" ht="15" customHeight="1" x14ac:dyDescent="0.2">
      <c r="A155" s="303"/>
      <c r="B155" s="303"/>
      <c r="C155" s="303"/>
      <c r="D155" s="303"/>
      <c r="E155" s="303"/>
      <c r="F155" s="303"/>
      <c r="G155" s="303"/>
    </row>
    <row r="156" spans="1:8" ht="15" customHeight="1" x14ac:dyDescent="0.2">
      <c r="A156" s="303"/>
      <c r="B156" s="303"/>
      <c r="C156" s="303"/>
      <c r="D156" s="303"/>
      <c r="E156" s="303"/>
      <c r="F156" s="303"/>
      <c r="G156" s="303"/>
    </row>
    <row r="157" spans="1:8" ht="15" customHeight="1" x14ac:dyDescent="0.2">
      <c r="A157" s="303"/>
      <c r="B157" s="303"/>
      <c r="C157" s="303"/>
      <c r="D157" s="303"/>
      <c r="E157" s="303"/>
      <c r="F157" s="303"/>
      <c r="G157" s="303"/>
    </row>
    <row r="158" spans="1:8" ht="15" x14ac:dyDescent="0.25">
      <c r="A158" s="26"/>
      <c r="F158" s="217"/>
      <c r="G158" s="218"/>
    </row>
    <row r="159" spans="1:8" ht="15" customHeight="1" x14ac:dyDescent="0.2">
      <c r="A159" s="303" t="s">
        <v>529</v>
      </c>
      <c r="B159" s="303"/>
      <c r="C159" s="303"/>
      <c r="D159" s="303"/>
      <c r="E159" s="303"/>
      <c r="F159" s="303"/>
      <c r="G159" s="303"/>
    </row>
    <row r="160" spans="1:8" ht="15" customHeight="1" x14ac:dyDescent="0.2">
      <c r="A160" s="303"/>
      <c r="B160" s="303"/>
      <c r="C160" s="303"/>
      <c r="D160" s="303"/>
      <c r="E160" s="303"/>
      <c r="F160" s="303"/>
      <c r="G160" s="303"/>
    </row>
    <row r="161" spans="1:8" ht="15" customHeight="1" x14ac:dyDescent="0.2">
      <c r="A161" s="303"/>
      <c r="B161" s="303"/>
      <c r="C161" s="303"/>
      <c r="D161" s="303"/>
      <c r="E161" s="303"/>
      <c r="F161" s="303"/>
      <c r="G161" s="303"/>
    </row>
    <row r="162" spans="1:8" ht="15" customHeight="1" x14ac:dyDescent="0.2">
      <c r="A162" s="303"/>
      <c r="B162" s="303"/>
      <c r="C162" s="303"/>
      <c r="D162" s="303"/>
      <c r="E162" s="303"/>
      <c r="F162" s="303"/>
      <c r="G162" s="303"/>
    </row>
    <row r="163" spans="1:8" ht="15" customHeight="1" x14ac:dyDescent="0.2">
      <c r="A163" s="303"/>
      <c r="B163" s="303"/>
      <c r="C163" s="303"/>
      <c r="D163" s="303"/>
      <c r="E163" s="303"/>
      <c r="F163" s="303"/>
      <c r="G163" s="303"/>
    </row>
    <row r="164" spans="1:8" ht="15" x14ac:dyDescent="0.25">
      <c r="A164" s="26"/>
      <c r="F164" s="217"/>
      <c r="G164" s="218"/>
    </row>
    <row r="165" spans="1:8" ht="16.5" customHeight="1" x14ac:dyDescent="0.2">
      <c r="A165" s="303" t="s">
        <v>583</v>
      </c>
      <c r="B165" s="303"/>
      <c r="C165" s="303"/>
      <c r="D165" s="303"/>
      <c r="E165" s="303"/>
      <c r="F165" s="303"/>
      <c r="G165" s="303"/>
      <c r="H165" s="1">
        <v>310</v>
      </c>
    </row>
    <row r="166" spans="1:8" ht="14.25" customHeight="1" x14ac:dyDescent="0.2">
      <c r="A166" s="303"/>
      <c r="B166" s="303"/>
      <c r="C166" s="303"/>
      <c r="D166" s="303"/>
      <c r="E166" s="303"/>
      <c r="F166" s="303"/>
      <c r="G166" s="303"/>
    </row>
    <row r="167" spans="1:8" ht="14.25" customHeight="1" x14ac:dyDescent="0.2">
      <c r="A167" s="303"/>
      <c r="B167" s="303"/>
      <c r="C167" s="303"/>
      <c r="D167" s="303"/>
      <c r="E167" s="303"/>
      <c r="F167" s="303"/>
      <c r="G167" s="303"/>
    </row>
    <row r="168" spans="1:8" ht="15" customHeight="1" x14ac:dyDescent="0.2">
      <c r="A168" s="303"/>
      <c r="B168" s="303"/>
      <c r="C168" s="303"/>
      <c r="D168" s="303"/>
      <c r="E168" s="303"/>
      <c r="F168" s="303"/>
      <c r="G168" s="303"/>
    </row>
    <row r="169" spans="1:8" ht="15" customHeight="1" x14ac:dyDescent="0.2">
      <c r="A169" s="303"/>
      <c r="B169" s="303"/>
      <c r="C169" s="303"/>
      <c r="D169" s="303"/>
      <c r="E169" s="303"/>
      <c r="F169" s="303"/>
      <c r="G169" s="303"/>
    </row>
    <row r="170" spans="1:8" ht="15" customHeight="1" x14ac:dyDescent="0.2">
      <c r="A170" s="303"/>
      <c r="B170" s="303"/>
      <c r="C170" s="303"/>
      <c r="D170" s="303"/>
      <c r="E170" s="303"/>
      <c r="F170" s="303"/>
      <c r="G170" s="303"/>
    </row>
    <row r="171" spans="1:8" ht="15" customHeight="1" x14ac:dyDescent="0.2">
      <c r="A171" s="303"/>
      <c r="B171" s="303"/>
      <c r="C171" s="303"/>
      <c r="D171" s="303"/>
      <c r="E171" s="303"/>
      <c r="F171" s="303"/>
      <c r="G171" s="303"/>
      <c r="H171" s="1">
        <v>800</v>
      </c>
    </row>
    <row r="172" spans="1:8" ht="15" customHeight="1" x14ac:dyDescent="0.2">
      <c r="A172" s="303"/>
      <c r="B172" s="303"/>
      <c r="C172" s="303"/>
      <c r="D172" s="303"/>
      <c r="E172" s="303"/>
      <c r="F172" s="303"/>
      <c r="G172" s="303"/>
    </row>
    <row r="173" spans="1:8" ht="15" customHeight="1" x14ac:dyDescent="0.2">
      <c r="A173" s="303"/>
      <c r="B173" s="303"/>
      <c r="C173" s="303"/>
      <c r="D173" s="303"/>
      <c r="E173" s="303"/>
      <c r="F173" s="303"/>
      <c r="G173" s="303"/>
    </row>
    <row r="174" spans="1:8" ht="15" x14ac:dyDescent="0.25">
      <c r="A174" s="213"/>
      <c r="B174" s="213"/>
      <c r="C174" s="213"/>
      <c r="D174" s="213"/>
      <c r="E174" s="213"/>
      <c r="F174" s="213"/>
      <c r="G174" s="213"/>
    </row>
    <row r="175" spans="1:8" x14ac:dyDescent="0.2">
      <c r="A175" s="303" t="s">
        <v>375</v>
      </c>
      <c r="B175" s="303"/>
      <c r="C175" s="303"/>
      <c r="D175" s="303"/>
      <c r="E175" s="303"/>
      <c r="F175" s="303"/>
      <c r="G175" s="303"/>
      <c r="H175" s="1">
        <v>60</v>
      </c>
    </row>
    <row r="176" spans="1:8" x14ac:dyDescent="0.2">
      <c r="A176" s="303"/>
      <c r="B176" s="303"/>
      <c r="C176" s="303"/>
      <c r="D176" s="303"/>
      <c r="E176" s="303"/>
      <c r="F176" s="303"/>
      <c r="G176" s="303"/>
    </row>
    <row r="177" spans="1:8" x14ac:dyDescent="0.2">
      <c r="A177" s="303"/>
      <c r="B177" s="303"/>
      <c r="C177" s="303"/>
      <c r="D177" s="303"/>
      <c r="E177" s="303"/>
      <c r="F177" s="303"/>
      <c r="G177" s="303"/>
    </row>
    <row r="178" spans="1:8" x14ac:dyDescent="0.2">
      <c r="A178" s="303"/>
      <c r="B178" s="303"/>
      <c r="C178" s="303"/>
      <c r="D178" s="303"/>
      <c r="E178" s="303"/>
      <c r="F178" s="303"/>
      <c r="G178" s="303"/>
    </row>
    <row r="179" spans="1:8" x14ac:dyDescent="0.2">
      <c r="A179" s="304"/>
      <c r="B179" s="304"/>
      <c r="C179" s="304"/>
      <c r="D179" s="304"/>
      <c r="E179" s="304"/>
      <c r="F179" s="304"/>
      <c r="G179" s="304"/>
    </row>
    <row r="180" spans="1:8" x14ac:dyDescent="0.2">
      <c r="A180" s="304"/>
      <c r="B180" s="304"/>
      <c r="C180" s="304"/>
      <c r="D180" s="304"/>
      <c r="E180" s="304"/>
      <c r="F180" s="304"/>
      <c r="G180" s="304"/>
    </row>
    <row r="181" spans="1:8" ht="15" x14ac:dyDescent="0.25">
      <c r="A181" s="171"/>
      <c r="B181" s="171"/>
      <c r="C181" s="171"/>
      <c r="D181" s="171"/>
      <c r="E181" s="171"/>
      <c r="F181" s="171"/>
      <c r="G181" s="171"/>
    </row>
    <row r="182" spans="1:8" x14ac:dyDescent="0.2">
      <c r="A182" s="303" t="s">
        <v>584</v>
      </c>
      <c r="B182" s="303"/>
      <c r="C182" s="303"/>
      <c r="D182" s="303"/>
      <c r="E182" s="303"/>
      <c r="F182" s="303"/>
      <c r="G182" s="303"/>
    </row>
    <row r="183" spans="1:8" x14ac:dyDescent="0.2">
      <c r="A183" s="303"/>
      <c r="B183" s="303"/>
      <c r="C183" s="303"/>
      <c r="D183" s="303"/>
      <c r="E183" s="303"/>
      <c r="F183" s="303"/>
      <c r="G183" s="303"/>
      <c r="H183" s="1">
        <v>400</v>
      </c>
    </row>
    <row r="184" spans="1:8" x14ac:dyDescent="0.2">
      <c r="A184" s="303"/>
      <c r="B184" s="303"/>
      <c r="C184" s="303"/>
      <c r="D184" s="303"/>
      <c r="E184" s="303"/>
      <c r="F184" s="303"/>
      <c r="G184" s="303"/>
    </row>
    <row r="185" spans="1:8" x14ac:dyDescent="0.2">
      <c r="A185" s="303"/>
      <c r="B185" s="303"/>
      <c r="C185" s="303"/>
      <c r="D185" s="303"/>
      <c r="E185" s="303"/>
      <c r="F185" s="303"/>
      <c r="G185" s="303"/>
    </row>
    <row r="186" spans="1:8" x14ac:dyDescent="0.2">
      <c r="A186" s="303"/>
      <c r="B186" s="303"/>
      <c r="C186" s="303"/>
      <c r="D186" s="303"/>
      <c r="E186" s="303"/>
      <c r="F186" s="303"/>
      <c r="G186" s="303"/>
    </row>
    <row r="187" spans="1:8" x14ac:dyDescent="0.2">
      <c r="A187" s="303"/>
      <c r="B187" s="303"/>
      <c r="C187" s="303"/>
      <c r="D187" s="303"/>
      <c r="E187" s="303"/>
      <c r="F187" s="303"/>
      <c r="G187" s="303"/>
    </row>
    <row r="188" spans="1:8" ht="15" x14ac:dyDescent="0.25">
      <c r="A188" s="171"/>
      <c r="B188" s="171"/>
      <c r="C188" s="171"/>
      <c r="D188" s="171"/>
      <c r="E188" s="171"/>
      <c r="F188" s="171"/>
      <c r="G188" s="171"/>
    </row>
    <row r="189" spans="1:8" x14ac:dyDescent="0.2">
      <c r="A189" s="303" t="s">
        <v>376</v>
      </c>
      <c r="B189" s="303"/>
      <c r="C189" s="303"/>
      <c r="D189" s="303"/>
      <c r="E189" s="303"/>
      <c r="F189" s="303"/>
      <c r="G189" s="303"/>
    </row>
    <row r="190" spans="1:8" x14ac:dyDescent="0.2">
      <c r="A190" s="303"/>
      <c r="B190" s="303"/>
      <c r="C190" s="303"/>
      <c r="D190" s="303"/>
      <c r="E190" s="303"/>
      <c r="F190" s="303"/>
      <c r="G190" s="303"/>
      <c r="H190" s="1">
        <v>110</v>
      </c>
    </row>
    <row r="191" spans="1:8" x14ac:dyDescent="0.2">
      <c r="A191" s="303"/>
      <c r="B191" s="303"/>
      <c r="C191" s="303"/>
      <c r="D191" s="303"/>
      <c r="E191" s="303"/>
      <c r="F191" s="303"/>
      <c r="G191" s="303"/>
    </row>
    <row r="192" spans="1:8" x14ac:dyDescent="0.2">
      <c r="A192" s="303"/>
      <c r="B192" s="303"/>
      <c r="C192" s="303"/>
      <c r="D192" s="303"/>
      <c r="E192" s="303"/>
      <c r="F192" s="303"/>
      <c r="G192" s="303"/>
    </row>
    <row r="193" spans="1:8" x14ac:dyDescent="0.2">
      <c r="A193" s="303"/>
      <c r="B193" s="303"/>
      <c r="C193" s="303"/>
      <c r="D193" s="303"/>
      <c r="E193" s="303"/>
      <c r="F193" s="303"/>
      <c r="G193" s="303"/>
    </row>
    <row r="194" spans="1:8" ht="15" x14ac:dyDescent="0.25">
      <c r="A194" s="171"/>
      <c r="B194" s="171"/>
      <c r="C194" s="171"/>
      <c r="D194" s="171"/>
      <c r="E194" s="171"/>
      <c r="F194" s="171"/>
      <c r="G194" s="171"/>
    </row>
    <row r="195" spans="1:8" x14ac:dyDescent="0.2">
      <c r="A195" s="303" t="s">
        <v>377</v>
      </c>
      <c r="B195" s="303"/>
      <c r="C195" s="303"/>
      <c r="D195" s="303"/>
      <c r="E195" s="303"/>
      <c r="F195" s="303"/>
      <c r="G195" s="303"/>
      <c r="H195" s="1">
        <v>80</v>
      </c>
    </row>
    <row r="196" spans="1:8" x14ac:dyDescent="0.2">
      <c r="A196" s="303"/>
      <c r="B196" s="303"/>
      <c r="C196" s="303"/>
      <c r="D196" s="303"/>
      <c r="E196" s="303"/>
      <c r="F196" s="303"/>
      <c r="G196" s="303"/>
    </row>
    <row r="197" spans="1:8" x14ac:dyDescent="0.2">
      <c r="A197" s="303"/>
      <c r="B197" s="303"/>
      <c r="C197" s="303"/>
      <c r="D197" s="303"/>
      <c r="E197" s="303"/>
      <c r="F197" s="303"/>
      <c r="G197" s="303"/>
    </row>
    <row r="198" spans="1:8" x14ac:dyDescent="0.2">
      <c r="A198" s="303"/>
      <c r="B198" s="303"/>
      <c r="C198" s="303"/>
      <c r="D198" s="303"/>
      <c r="E198" s="303"/>
      <c r="F198" s="303"/>
      <c r="G198" s="303"/>
    </row>
    <row r="199" spans="1:8" x14ac:dyDescent="0.2">
      <c r="A199" s="303"/>
      <c r="B199" s="303"/>
      <c r="C199" s="303"/>
      <c r="D199" s="303"/>
      <c r="E199" s="303"/>
      <c r="F199" s="303"/>
      <c r="G199" s="303"/>
    </row>
    <row r="200" spans="1:8" x14ac:dyDescent="0.2">
      <c r="A200" s="303"/>
      <c r="B200" s="303"/>
      <c r="C200" s="303"/>
      <c r="D200" s="303"/>
      <c r="E200" s="303"/>
      <c r="F200" s="303"/>
      <c r="G200" s="303"/>
    </row>
    <row r="201" spans="1:8" ht="15" x14ac:dyDescent="0.25">
      <c r="A201" s="171"/>
      <c r="B201" s="171"/>
      <c r="C201" s="171"/>
      <c r="D201" s="171"/>
      <c r="E201" s="171"/>
      <c r="F201" s="171"/>
      <c r="G201" s="171"/>
    </row>
    <row r="202" spans="1:8" x14ac:dyDescent="0.2">
      <c r="A202" s="303" t="s">
        <v>378</v>
      </c>
      <c r="B202" s="303"/>
      <c r="C202" s="303"/>
      <c r="D202" s="303"/>
      <c r="E202" s="303"/>
      <c r="F202" s="303"/>
      <c r="G202" s="303"/>
      <c r="H202" s="1">
        <v>100</v>
      </c>
    </row>
    <row r="203" spans="1:8" x14ac:dyDescent="0.2">
      <c r="A203" s="303"/>
      <c r="B203" s="303"/>
      <c r="C203" s="303"/>
      <c r="D203" s="303"/>
      <c r="E203" s="303"/>
      <c r="F203" s="303"/>
      <c r="G203" s="303"/>
    </row>
    <row r="204" spans="1:8" x14ac:dyDescent="0.2">
      <c r="A204" s="303"/>
      <c r="B204" s="303"/>
      <c r="C204" s="303"/>
      <c r="D204" s="303"/>
      <c r="E204" s="303"/>
      <c r="F204" s="303"/>
      <c r="G204" s="303"/>
    </row>
    <row r="205" spans="1:8" x14ac:dyDescent="0.2">
      <c r="A205" s="303"/>
      <c r="B205" s="303"/>
      <c r="C205" s="303"/>
      <c r="D205" s="303"/>
      <c r="E205" s="303"/>
      <c r="F205" s="303"/>
      <c r="G205" s="303"/>
    </row>
    <row r="206" spans="1:8" ht="15" x14ac:dyDescent="0.25">
      <c r="A206" s="171"/>
      <c r="B206" s="171"/>
      <c r="C206" s="171"/>
      <c r="D206" s="171"/>
      <c r="E206" s="171"/>
      <c r="F206" s="171"/>
      <c r="G206" s="171"/>
    </row>
    <row r="207" spans="1:8" x14ac:dyDescent="0.2">
      <c r="A207" s="303" t="s">
        <v>379</v>
      </c>
      <c r="B207" s="303"/>
      <c r="C207" s="303"/>
      <c r="D207" s="303"/>
      <c r="E207" s="303"/>
      <c r="F207" s="303"/>
      <c r="G207" s="303"/>
      <c r="H207" s="1">
        <v>10</v>
      </c>
    </row>
    <row r="208" spans="1:8" x14ac:dyDescent="0.2">
      <c r="A208" s="303"/>
      <c r="B208" s="303"/>
      <c r="C208" s="303"/>
      <c r="D208" s="303"/>
      <c r="E208" s="303"/>
      <c r="F208" s="303"/>
      <c r="G208" s="303"/>
    </row>
    <row r="209" spans="1:8" x14ac:dyDescent="0.2">
      <c r="A209" s="303"/>
      <c r="B209" s="303"/>
      <c r="C209" s="303"/>
      <c r="D209" s="303"/>
      <c r="E209" s="303"/>
      <c r="F209" s="303"/>
      <c r="G209" s="303"/>
    </row>
    <row r="210" spans="1:8" ht="15" x14ac:dyDescent="0.25">
      <c r="A210" s="171"/>
      <c r="B210" s="171"/>
      <c r="C210" s="171"/>
      <c r="D210" s="171"/>
      <c r="E210" s="171"/>
      <c r="F210" s="171"/>
      <c r="G210" s="171"/>
    </row>
    <row r="211" spans="1:8" ht="15.75" thickBot="1" x14ac:dyDescent="0.3">
      <c r="A211" s="39" t="s">
        <v>294</v>
      </c>
      <c r="B211" s="40"/>
      <c r="C211" s="41"/>
      <c r="D211" s="42"/>
      <c r="E211" s="42"/>
      <c r="F211" s="311">
        <f>SUM(F212,F218,F227,F232,F239)</f>
        <v>2850</v>
      </c>
      <c r="G211" s="311"/>
      <c r="H211" s="54">
        <f>SUM(F212,F218,F227,F239)</f>
        <v>895</v>
      </c>
    </row>
    <row r="212" spans="1:8" ht="15.75" thickTop="1" x14ac:dyDescent="0.25">
      <c r="A212" s="26" t="s">
        <v>70</v>
      </c>
      <c r="F212" s="305">
        <v>100</v>
      </c>
      <c r="G212" s="306"/>
    </row>
    <row r="213" spans="1:8" x14ac:dyDescent="0.2">
      <c r="A213" s="303" t="s">
        <v>380</v>
      </c>
      <c r="B213" s="304"/>
      <c r="C213" s="304"/>
      <c r="D213" s="304"/>
      <c r="E213" s="304"/>
      <c r="F213" s="304"/>
      <c r="G213" s="304"/>
    </row>
    <row r="214" spans="1:8" x14ac:dyDescent="0.2">
      <c r="A214" s="304"/>
      <c r="B214" s="304"/>
      <c r="C214" s="304"/>
      <c r="D214" s="304"/>
      <c r="E214" s="304"/>
      <c r="F214" s="304"/>
      <c r="G214" s="304"/>
    </row>
    <row r="215" spans="1:8" x14ac:dyDescent="0.2">
      <c r="A215" s="304"/>
      <c r="B215" s="304"/>
      <c r="C215" s="304"/>
      <c r="D215" s="304"/>
      <c r="E215" s="304"/>
      <c r="F215" s="304"/>
      <c r="G215" s="304"/>
    </row>
    <row r="216" spans="1:8" x14ac:dyDescent="0.2">
      <c r="A216" s="304"/>
      <c r="B216" s="304"/>
      <c r="C216" s="304"/>
      <c r="D216" s="304"/>
      <c r="E216" s="304"/>
      <c r="F216" s="304"/>
      <c r="G216" s="304"/>
    </row>
    <row r="217" spans="1:8" ht="15" x14ac:dyDescent="0.25">
      <c r="A217" s="26"/>
      <c r="F217" s="73"/>
      <c r="G217" s="74"/>
    </row>
    <row r="218" spans="1:8" ht="15" x14ac:dyDescent="0.25">
      <c r="A218" s="26" t="s">
        <v>181</v>
      </c>
      <c r="F218" s="305">
        <v>150</v>
      </c>
      <c r="G218" s="306"/>
    </row>
    <row r="219" spans="1:8" x14ac:dyDescent="0.2">
      <c r="A219" s="303" t="s">
        <v>585</v>
      </c>
      <c r="B219" s="304"/>
      <c r="C219" s="304"/>
      <c r="D219" s="304"/>
      <c r="E219" s="304"/>
      <c r="F219" s="304"/>
      <c r="G219" s="304"/>
    </row>
    <row r="220" spans="1:8" x14ac:dyDescent="0.2">
      <c r="A220" s="304"/>
      <c r="B220" s="304"/>
      <c r="C220" s="304"/>
      <c r="D220" s="304"/>
      <c r="E220" s="304"/>
      <c r="F220" s="304"/>
      <c r="G220" s="304"/>
    </row>
    <row r="221" spans="1:8" x14ac:dyDescent="0.2">
      <c r="A221" s="304"/>
      <c r="B221" s="304"/>
      <c r="C221" s="304"/>
      <c r="D221" s="304"/>
      <c r="E221" s="304"/>
      <c r="F221" s="304"/>
      <c r="G221" s="304"/>
    </row>
    <row r="222" spans="1:8" x14ac:dyDescent="0.2">
      <c r="A222" s="304"/>
      <c r="B222" s="304"/>
      <c r="C222" s="304"/>
      <c r="D222" s="304"/>
      <c r="E222" s="304"/>
      <c r="F222" s="304"/>
      <c r="G222" s="304"/>
    </row>
    <row r="223" spans="1:8" ht="15" customHeight="1" x14ac:dyDescent="0.2">
      <c r="A223" s="307"/>
      <c r="B223" s="307"/>
      <c r="C223" s="307"/>
      <c r="D223" s="307"/>
      <c r="E223" s="307"/>
      <c r="F223" s="307"/>
      <c r="G223" s="307"/>
    </row>
    <row r="224" spans="1:8" x14ac:dyDescent="0.2">
      <c r="A224" s="307"/>
      <c r="B224" s="307"/>
      <c r="C224" s="307"/>
      <c r="D224" s="307"/>
      <c r="E224" s="307"/>
      <c r="F224" s="307"/>
      <c r="G224" s="307"/>
    </row>
    <row r="225" spans="1:7" ht="15" x14ac:dyDescent="0.25">
      <c r="A225" s="26"/>
      <c r="F225" s="172"/>
      <c r="G225" s="173"/>
    </row>
    <row r="226" spans="1:7" ht="15" x14ac:dyDescent="0.25">
      <c r="A226" s="26"/>
      <c r="F226" s="233"/>
      <c r="G226" s="234"/>
    </row>
    <row r="227" spans="1:7" ht="15" x14ac:dyDescent="0.25">
      <c r="A227" s="26" t="s">
        <v>295</v>
      </c>
      <c r="F227" s="305">
        <v>45</v>
      </c>
      <c r="G227" s="306"/>
    </row>
    <row r="228" spans="1:7" x14ac:dyDescent="0.2">
      <c r="A228" s="303" t="s">
        <v>381</v>
      </c>
      <c r="B228" s="304"/>
      <c r="C228" s="304"/>
      <c r="D228" s="304"/>
      <c r="E228" s="304"/>
      <c r="F228" s="304"/>
      <c r="G228" s="304"/>
    </row>
    <row r="229" spans="1:7" x14ac:dyDescent="0.2">
      <c r="A229" s="304"/>
      <c r="B229" s="304"/>
      <c r="C229" s="304"/>
      <c r="D229" s="304"/>
      <c r="E229" s="304"/>
      <c r="F229" s="304"/>
      <c r="G229" s="304"/>
    </row>
    <row r="230" spans="1:7" x14ac:dyDescent="0.2">
      <c r="A230" s="304"/>
      <c r="B230" s="304"/>
      <c r="C230" s="304"/>
      <c r="D230" s="304"/>
      <c r="E230" s="304"/>
      <c r="F230" s="304"/>
      <c r="G230" s="304"/>
    </row>
    <row r="231" spans="1:7" ht="15" x14ac:dyDescent="0.25">
      <c r="A231" s="26"/>
      <c r="F231" s="73"/>
      <c r="G231" s="74"/>
    </row>
    <row r="232" spans="1:7" ht="15" x14ac:dyDescent="0.25">
      <c r="A232" s="26" t="s">
        <v>382</v>
      </c>
      <c r="F232" s="305">
        <v>1955</v>
      </c>
      <c r="G232" s="306"/>
    </row>
    <row r="233" spans="1:7" x14ac:dyDescent="0.2">
      <c r="A233" s="349" t="s">
        <v>383</v>
      </c>
      <c r="B233" s="355"/>
      <c r="C233" s="355"/>
      <c r="D233" s="355"/>
      <c r="E233" s="355"/>
      <c r="F233" s="355"/>
      <c r="G233" s="355"/>
    </row>
    <row r="234" spans="1:7" x14ac:dyDescent="0.2">
      <c r="A234" s="355"/>
      <c r="B234" s="355"/>
      <c r="C234" s="355"/>
      <c r="D234" s="355"/>
      <c r="E234" s="355"/>
      <c r="F234" s="355"/>
      <c r="G234" s="355"/>
    </row>
    <row r="235" spans="1:7" x14ac:dyDescent="0.2">
      <c r="A235" s="355"/>
      <c r="B235" s="355"/>
      <c r="C235" s="355"/>
      <c r="D235" s="355"/>
      <c r="E235" s="355"/>
      <c r="F235" s="355"/>
      <c r="G235" s="355"/>
    </row>
    <row r="236" spans="1:7" x14ac:dyDescent="0.2">
      <c r="A236" s="307"/>
      <c r="B236" s="307"/>
      <c r="C236" s="307"/>
      <c r="D236" s="307"/>
      <c r="E236" s="307"/>
      <c r="F236" s="307"/>
      <c r="G236" s="307"/>
    </row>
    <row r="237" spans="1:7" x14ac:dyDescent="0.2">
      <c r="A237" s="307"/>
      <c r="B237" s="307"/>
      <c r="C237" s="307"/>
      <c r="D237" s="307"/>
      <c r="E237" s="307"/>
      <c r="F237" s="307"/>
      <c r="G237" s="307"/>
    </row>
    <row r="238" spans="1:7" ht="15" x14ac:dyDescent="0.25">
      <c r="A238" s="26"/>
      <c r="F238" s="172"/>
      <c r="G238" s="173"/>
    </row>
    <row r="239" spans="1:7" ht="15" x14ac:dyDescent="0.25">
      <c r="A239" s="177" t="s">
        <v>54</v>
      </c>
      <c r="B239" s="176"/>
      <c r="F239" s="305">
        <v>600</v>
      </c>
      <c r="G239" s="306"/>
    </row>
    <row r="240" spans="1:7" x14ac:dyDescent="0.2">
      <c r="A240" s="303" t="s">
        <v>527</v>
      </c>
      <c r="B240" s="304"/>
      <c r="C240" s="304"/>
      <c r="D240" s="304"/>
      <c r="E240" s="304"/>
      <c r="F240" s="304"/>
      <c r="G240" s="304"/>
    </row>
    <row r="241" spans="1:8" x14ac:dyDescent="0.2">
      <c r="A241" s="304"/>
      <c r="B241" s="304"/>
      <c r="C241" s="304"/>
      <c r="D241" s="304"/>
      <c r="E241" s="304"/>
      <c r="F241" s="304"/>
      <c r="G241" s="304"/>
    </row>
    <row r="242" spans="1:8" x14ac:dyDescent="0.2">
      <c r="A242" s="304"/>
      <c r="B242" s="304"/>
      <c r="C242" s="304"/>
      <c r="D242" s="304"/>
      <c r="E242" s="304"/>
      <c r="F242" s="304"/>
      <c r="G242" s="304"/>
    </row>
    <row r="243" spans="1:8" x14ac:dyDescent="0.2">
      <c r="A243" s="307"/>
      <c r="B243" s="307"/>
      <c r="C243" s="307"/>
      <c r="D243" s="307"/>
      <c r="E243" s="307"/>
      <c r="F243" s="307"/>
      <c r="G243" s="307"/>
    </row>
    <row r="244" spans="1:8" x14ac:dyDescent="0.2">
      <c r="A244" s="307"/>
      <c r="B244" s="307"/>
      <c r="C244" s="307"/>
      <c r="D244" s="307"/>
      <c r="E244" s="307"/>
      <c r="F244" s="307"/>
      <c r="G244" s="307"/>
    </row>
    <row r="245" spans="1:8" x14ac:dyDescent="0.2">
      <c r="A245" s="307"/>
      <c r="B245" s="307"/>
      <c r="C245" s="307"/>
      <c r="D245" s="307"/>
      <c r="E245" s="307"/>
      <c r="F245" s="307"/>
      <c r="G245" s="307"/>
    </row>
    <row r="246" spans="1:8" x14ac:dyDescent="0.2">
      <c r="A246" s="307"/>
      <c r="B246" s="307"/>
      <c r="C246" s="307"/>
      <c r="D246" s="307"/>
      <c r="E246" s="307"/>
      <c r="F246" s="307"/>
      <c r="G246" s="307"/>
    </row>
    <row r="247" spans="1:8" x14ac:dyDescent="0.2">
      <c r="A247" s="307"/>
      <c r="B247" s="307"/>
      <c r="C247" s="307"/>
      <c r="D247" s="307"/>
      <c r="E247" s="307"/>
      <c r="F247" s="307"/>
      <c r="G247" s="307"/>
    </row>
    <row r="248" spans="1:8" ht="15" x14ac:dyDescent="0.25">
      <c r="A248" s="26"/>
      <c r="F248" s="73"/>
      <c r="G248" s="74"/>
    </row>
    <row r="249" spans="1:8" ht="15" x14ac:dyDescent="0.25">
      <c r="A249" s="26"/>
      <c r="F249" s="73"/>
      <c r="G249" s="74"/>
    </row>
    <row r="250" spans="1:8" ht="31.5" customHeight="1" thickBot="1" x14ac:dyDescent="0.3">
      <c r="A250" s="319" t="s">
        <v>296</v>
      </c>
      <c r="B250" s="320"/>
      <c r="C250" s="320"/>
      <c r="D250" s="320"/>
      <c r="E250" s="320"/>
      <c r="F250" s="311">
        <f>SUM(F252,F256)</f>
        <v>12500</v>
      </c>
      <c r="G250" s="311"/>
      <c r="H250" s="54">
        <f>SUM(F252,F256)</f>
        <v>12500</v>
      </c>
    </row>
    <row r="251" spans="1:8" ht="15" thickTop="1" x14ac:dyDescent="0.2">
      <c r="A251" s="353" t="s">
        <v>286</v>
      </c>
      <c r="B251" s="354"/>
      <c r="C251" s="354"/>
      <c r="D251" s="354"/>
      <c r="E251" s="354"/>
      <c r="F251" s="1"/>
    </row>
    <row r="252" spans="1:8" ht="15" x14ac:dyDescent="0.25">
      <c r="A252" s="26" t="s">
        <v>74</v>
      </c>
      <c r="F252" s="305">
        <v>12000</v>
      </c>
      <c r="G252" s="306"/>
    </row>
    <row r="253" spans="1:8" x14ac:dyDescent="0.2">
      <c r="A253" s="303" t="s">
        <v>384</v>
      </c>
      <c r="B253" s="304"/>
      <c r="C253" s="304"/>
      <c r="D253" s="304"/>
      <c r="E253" s="304"/>
      <c r="F253" s="304"/>
      <c r="G253" s="304"/>
    </row>
    <row r="254" spans="1:8" x14ac:dyDescent="0.2">
      <c r="A254" s="304"/>
      <c r="B254" s="304"/>
      <c r="C254" s="304"/>
      <c r="D254" s="304"/>
      <c r="E254" s="304"/>
      <c r="F254" s="304"/>
      <c r="G254" s="304"/>
    </row>
    <row r="255" spans="1:8" ht="15" x14ac:dyDescent="0.25">
      <c r="A255" s="26"/>
      <c r="F255" s="73"/>
      <c r="G255" s="74"/>
    </row>
    <row r="256" spans="1:8" ht="15" x14ac:dyDescent="0.25">
      <c r="A256" s="26" t="s">
        <v>74</v>
      </c>
      <c r="F256" s="305">
        <v>500</v>
      </c>
      <c r="G256" s="306"/>
    </row>
    <row r="257" spans="1:8" x14ac:dyDescent="0.2">
      <c r="A257" s="303" t="s">
        <v>385</v>
      </c>
      <c r="B257" s="304"/>
      <c r="C257" s="304"/>
      <c r="D257" s="304"/>
      <c r="E257" s="304"/>
      <c r="F257" s="304"/>
      <c r="G257" s="304"/>
    </row>
    <row r="258" spans="1:8" x14ac:dyDescent="0.2">
      <c r="A258" s="304"/>
      <c r="B258" s="304"/>
      <c r="C258" s="304"/>
      <c r="D258" s="304"/>
      <c r="E258" s="304"/>
      <c r="F258" s="304"/>
      <c r="G258" s="304"/>
    </row>
    <row r="259" spans="1:8" x14ac:dyDescent="0.2">
      <c r="A259" s="304"/>
      <c r="B259" s="304"/>
      <c r="C259" s="304"/>
      <c r="D259" s="304"/>
      <c r="E259" s="304"/>
      <c r="F259" s="304"/>
      <c r="G259" s="304"/>
    </row>
    <row r="260" spans="1:8" x14ac:dyDescent="0.2">
      <c r="A260" s="304"/>
      <c r="B260" s="304"/>
      <c r="C260" s="304"/>
      <c r="D260" s="304"/>
      <c r="E260" s="304"/>
      <c r="F260" s="304"/>
      <c r="G260" s="304"/>
    </row>
    <row r="261" spans="1:8" ht="15" x14ac:dyDescent="0.25">
      <c r="A261" s="26"/>
      <c r="F261" s="73"/>
      <c r="G261" s="74"/>
    </row>
    <row r="262" spans="1:8" ht="15" x14ac:dyDescent="0.25">
      <c r="A262" s="26"/>
      <c r="F262" s="73"/>
      <c r="G262" s="74"/>
    </row>
    <row r="263" spans="1:8" ht="17.25" customHeight="1" thickBot="1" x14ac:dyDescent="0.3">
      <c r="A263" s="39" t="s">
        <v>297</v>
      </c>
      <c r="B263" s="40"/>
      <c r="C263" s="41"/>
      <c r="D263" s="42"/>
      <c r="E263" s="42"/>
      <c r="F263" s="311">
        <f>SUM(F264)</f>
        <v>1362</v>
      </c>
      <c r="G263" s="311"/>
      <c r="H263" s="54"/>
    </row>
    <row r="264" spans="1:8" ht="15.75" thickTop="1" x14ac:dyDescent="0.25">
      <c r="A264" s="26" t="s">
        <v>22</v>
      </c>
      <c r="F264" s="305">
        <f>SUM(H264)</f>
        <v>1362</v>
      </c>
      <c r="G264" s="306"/>
      <c r="H264" s="1">
        <f>SUM(H265:H281)</f>
        <v>1362</v>
      </c>
    </row>
    <row r="265" spans="1:8" x14ac:dyDescent="0.2">
      <c r="A265" s="303" t="s">
        <v>508</v>
      </c>
      <c r="B265" s="304"/>
      <c r="C265" s="304"/>
      <c r="D265" s="304"/>
      <c r="E265" s="304"/>
      <c r="F265" s="304"/>
      <c r="G265" s="304"/>
      <c r="H265" s="1">
        <v>262</v>
      </c>
    </row>
    <row r="266" spans="1:8" x14ac:dyDescent="0.2">
      <c r="A266" s="304"/>
      <c r="B266" s="304"/>
      <c r="C266" s="304"/>
      <c r="D266" s="304"/>
      <c r="E266" s="304"/>
      <c r="F266" s="304"/>
      <c r="G266" s="304"/>
    </row>
    <row r="267" spans="1:8" x14ac:dyDescent="0.2">
      <c r="A267" s="304"/>
      <c r="B267" s="304"/>
      <c r="C267" s="304"/>
      <c r="D267" s="304"/>
      <c r="E267" s="304"/>
      <c r="F267" s="304"/>
      <c r="G267" s="304"/>
    </row>
    <row r="268" spans="1:8" x14ac:dyDescent="0.2">
      <c r="A268" s="304"/>
      <c r="B268" s="304"/>
      <c r="C268" s="304"/>
      <c r="D268" s="304"/>
      <c r="E268" s="304"/>
      <c r="F268" s="304"/>
      <c r="G268" s="304"/>
    </row>
    <row r="269" spans="1:8" x14ac:dyDescent="0.2">
      <c r="A269" s="304"/>
      <c r="B269" s="304"/>
      <c r="C269" s="304"/>
      <c r="D269" s="304"/>
      <c r="E269" s="304"/>
      <c r="F269" s="304"/>
      <c r="G269" s="304"/>
    </row>
    <row r="270" spans="1:8" x14ac:dyDescent="0.2">
      <c r="A270" s="304"/>
      <c r="B270" s="304"/>
      <c r="C270" s="304"/>
      <c r="D270" s="304"/>
      <c r="E270" s="304"/>
      <c r="F270" s="304"/>
      <c r="G270" s="304"/>
    </row>
    <row r="271" spans="1:8" ht="15.75" customHeight="1" x14ac:dyDescent="0.2">
      <c r="A271" s="304"/>
      <c r="B271" s="304"/>
      <c r="C271" s="304"/>
      <c r="D271" s="304"/>
      <c r="E271" s="304"/>
      <c r="F271" s="304"/>
      <c r="G271" s="304"/>
    </row>
    <row r="272" spans="1:8" x14ac:dyDescent="0.2">
      <c r="A272" s="304"/>
      <c r="B272" s="304"/>
      <c r="C272" s="304"/>
      <c r="D272" s="304"/>
      <c r="E272" s="304"/>
      <c r="F272" s="304"/>
      <c r="G272" s="304"/>
    </row>
    <row r="273" spans="1:8" x14ac:dyDescent="0.2">
      <c r="A273" s="304"/>
      <c r="B273" s="304"/>
      <c r="C273" s="304"/>
      <c r="D273" s="304"/>
      <c r="E273" s="304"/>
      <c r="F273" s="304"/>
      <c r="G273" s="304"/>
      <c r="H273" s="1">
        <v>400</v>
      </c>
    </row>
    <row r="274" spans="1:8" x14ac:dyDescent="0.2">
      <c r="A274" s="304"/>
      <c r="B274" s="304"/>
      <c r="C274" s="304"/>
      <c r="D274" s="304"/>
      <c r="E274" s="304"/>
      <c r="F274" s="304"/>
      <c r="G274" s="304"/>
    </row>
    <row r="275" spans="1:8" x14ac:dyDescent="0.2">
      <c r="A275" s="304"/>
      <c r="B275" s="304"/>
      <c r="C275" s="304"/>
      <c r="D275" s="304"/>
      <c r="E275" s="304"/>
      <c r="F275" s="304"/>
      <c r="G275" s="304"/>
    </row>
    <row r="276" spans="1:8" x14ac:dyDescent="0.2">
      <c r="A276" s="304"/>
      <c r="B276" s="304"/>
      <c r="C276" s="304"/>
      <c r="D276" s="304"/>
      <c r="E276" s="304"/>
      <c r="F276" s="304"/>
      <c r="G276" s="304"/>
    </row>
    <row r="277" spans="1:8" x14ac:dyDescent="0.2">
      <c r="A277" s="304"/>
      <c r="B277" s="304"/>
      <c r="C277" s="304"/>
      <c r="D277" s="304"/>
      <c r="E277" s="304"/>
      <c r="F277" s="304"/>
      <c r="G277" s="304"/>
    </row>
    <row r="278" spans="1:8" x14ac:dyDescent="0.2">
      <c r="A278" s="304"/>
      <c r="B278" s="304"/>
      <c r="C278" s="304"/>
      <c r="D278" s="304"/>
      <c r="E278" s="304"/>
      <c r="F278" s="304"/>
      <c r="G278" s="304"/>
    </row>
    <row r="279" spans="1:8" x14ac:dyDescent="0.2">
      <c r="A279" s="304"/>
      <c r="B279" s="304"/>
      <c r="C279" s="304"/>
      <c r="D279" s="304"/>
      <c r="E279" s="304"/>
      <c r="F279" s="304"/>
      <c r="G279" s="304"/>
    </row>
    <row r="280" spans="1:8" ht="15" x14ac:dyDescent="0.25">
      <c r="A280" s="174"/>
      <c r="B280" s="174"/>
      <c r="C280" s="174"/>
      <c r="D280" s="174"/>
      <c r="E280" s="174"/>
      <c r="F280" s="174"/>
      <c r="G280" s="174"/>
    </row>
    <row r="281" spans="1:8" ht="14.25" customHeight="1" x14ac:dyDescent="0.2">
      <c r="A281" s="303" t="s">
        <v>576</v>
      </c>
      <c r="B281" s="307"/>
      <c r="C281" s="307"/>
      <c r="D281" s="307"/>
      <c r="E281" s="307"/>
      <c r="F281" s="307"/>
      <c r="G281" s="307"/>
      <c r="H281" s="1">
        <v>700</v>
      </c>
    </row>
    <row r="282" spans="1:8" x14ac:dyDescent="0.2">
      <c r="A282" s="307"/>
      <c r="B282" s="307"/>
      <c r="C282" s="307"/>
      <c r="D282" s="307"/>
      <c r="E282" s="307"/>
      <c r="F282" s="307"/>
      <c r="G282" s="307"/>
    </row>
    <row r="283" spans="1:8" x14ac:dyDescent="0.2">
      <c r="A283" s="307"/>
      <c r="B283" s="307"/>
      <c r="C283" s="307"/>
      <c r="D283" s="307"/>
      <c r="E283" s="307"/>
      <c r="F283" s="307"/>
      <c r="G283" s="307"/>
    </row>
    <row r="285" spans="1:8" ht="17.25" customHeight="1" thickBot="1" x14ac:dyDescent="0.3">
      <c r="A285" s="39" t="s">
        <v>298</v>
      </c>
      <c r="B285" s="40"/>
      <c r="C285" s="41"/>
      <c r="D285" s="42"/>
      <c r="E285" s="42"/>
      <c r="F285" s="311">
        <v>1627</v>
      </c>
      <c r="G285" s="311"/>
      <c r="H285" s="54">
        <f>SUM(F286)</f>
        <v>1627</v>
      </c>
    </row>
    <row r="286" spans="1:8" ht="15.75" thickTop="1" x14ac:dyDescent="0.25">
      <c r="A286" s="26" t="s">
        <v>299</v>
      </c>
      <c r="F286" s="305">
        <v>1627</v>
      </c>
      <c r="G286" s="306"/>
    </row>
    <row r="287" spans="1:8" x14ac:dyDescent="0.2">
      <c r="A287" s="303" t="s">
        <v>386</v>
      </c>
      <c r="B287" s="304"/>
      <c r="C287" s="304"/>
      <c r="D287" s="304"/>
      <c r="E287" s="304"/>
      <c r="F287" s="304"/>
      <c r="G287" s="304"/>
    </row>
    <row r="288" spans="1:8" x14ac:dyDescent="0.2">
      <c r="A288" s="304"/>
      <c r="B288" s="304"/>
      <c r="C288" s="304"/>
      <c r="D288" s="304"/>
      <c r="E288" s="304"/>
      <c r="F288" s="304"/>
      <c r="G288" s="304"/>
    </row>
    <row r="289" spans="1:12" x14ac:dyDescent="0.2">
      <c r="A289" s="304"/>
      <c r="B289" s="304"/>
      <c r="C289" s="304"/>
      <c r="D289" s="304"/>
      <c r="E289" s="304"/>
      <c r="F289" s="304"/>
      <c r="G289" s="304"/>
    </row>
    <row r="290" spans="1:12" x14ac:dyDescent="0.2">
      <c r="A290" s="304"/>
      <c r="B290" s="304"/>
      <c r="C290" s="304"/>
      <c r="D290" s="304"/>
      <c r="E290" s="304"/>
      <c r="F290" s="304"/>
      <c r="G290" s="304"/>
    </row>
    <row r="291" spans="1:12" x14ac:dyDescent="0.2">
      <c r="A291" s="304"/>
      <c r="B291" s="304"/>
      <c r="C291" s="304"/>
      <c r="D291" s="304"/>
      <c r="E291" s="304"/>
      <c r="F291" s="304"/>
      <c r="G291" s="304"/>
    </row>
    <row r="292" spans="1:12" x14ac:dyDescent="0.2">
      <c r="A292" s="304"/>
      <c r="B292" s="304"/>
      <c r="C292" s="304"/>
      <c r="D292" s="304"/>
      <c r="E292" s="304"/>
      <c r="F292" s="304"/>
      <c r="G292" s="304"/>
    </row>
    <row r="293" spans="1:12" x14ac:dyDescent="0.2">
      <c r="A293" s="304"/>
      <c r="B293" s="304"/>
      <c r="C293" s="304"/>
      <c r="D293" s="304"/>
      <c r="E293" s="304"/>
      <c r="F293" s="304"/>
      <c r="G293" s="304"/>
    </row>
    <row r="294" spans="1:12" x14ac:dyDescent="0.2">
      <c r="A294" s="304"/>
      <c r="B294" s="304"/>
      <c r="C294" s="304"/>
      <c r="D294" s="304"/>
      <c r="E294" s="304"/>
      <c r="F294" s="304"/>
      <c r="G294" s="304"/>
    </row>
    <row r="295" spans="1:12" x14ac:dyDescent="0.2">
      <c r="A295" s="304"/>
      <c r="B295" s="304"/>
      <c r="C295" s="304"/>
      <c r="D295" s="304"/>
      <c r="E295" s="304"/>
      <c r="F295" s="304"/>
      <c r="G295" s="304"/>
    </row>
    <row r="296" spans="1:12" x14ac:dyDescent="0.2">
      <c r="A296" s="304"/>
      <c r="B296" s="304"/>
      <c r="C296" s="304"/>
      <c r="D296" s="304"/>
      <c r="E296" s="304"/>
      <c r="F296" s="304"/>
      <c r="G296" s="304"/>
    </row>
    <row r="297" spans="1:12" ht="30.75" customHeight="1" x14ac:dyDescent="0.2">
      <c r="A297" s="304"/>
      <c r="B297" s="304"/>
      <c r="C297" s="304"/>
      <c r="D297" s="304"/>
      <c r="E297" s="304"/>
      <c r="F297" s="304"/>
      <c r="G297" s="304"/>
    </row>
    <row r="298" spans="1:12" customFormat="1" ht="17.25" customHeight="1" x14ac:dyDescent="0.25">
      <c r="B298" s="34"/>
      <c r="C298" s="84"/>
      <c r="D298" s="84"/>
      <c r="E298" s="84"/>
      <c r="F298" s="84"/>
      <c r="G298" s="84"/>
      <c r="H298" s="84"/>
      <c r="I298" s="84"/>
      <c r="J298" s="84"/>
      <c r="K298" s="84"/>
      <c r="L298" s="33"/>
    </row>
  </sheetData>
  <mergeCells count="68">
    <mergeCell ref="A287:G297"/>
    <mergeCell ref="F286:G286"/>
    <mergeCell ref="F227:G227"/>
    <mergeCell ref="A228:G230"/>
    <mergeCell ref="A240:G247"/>
    <mergeCell ref="F239:G239"/>
    <mergeCell ref="A250:E250"/>
    <mergeCell ref="F250:G250"/>
    <mergeCell ref="F252:G252"/>
    <mergeCell ref="A253:G254"/>
    <mergeCell ref="A257:G260"/>
    <mergeCell ref="A281:G283"/>
    <mergeCell ref="A265:G279"/>
    <mergeCell ref="F285:G285"/>
    <mergeCell ref="F256:G256"/>
    <mergeCell ref="F263:G263"/>
    <mergeCell ref="F264:G264"/>
    <mergeCell ref="A195:G200"/>
    <mergeCell ref="A202:G205"/>
    <mergeCell ref="A207:G209"/>
    <mergeCell ref="A251:E251"/>
    <mergeCell ref="F211:G211"/>
    <mergeCell ref="F212:G212"/>
    <mergeCell ref="A213:G216"/>
    <mergeCell ref="F218:G218"/>
    <mergeCell ref="A219:G224"/>
    <mergeCell ref="F232:G232"/>
    <mergeCell ref="A233:G237"/>
    <mergeCell ref="F1:G1"/>
    <mergeCell ref="A21:C21"/>
    <mergeCell ref="F81:G81"/>
    <mergeCell ref="F30:G30"/>
    <mergeCell ref="F31:G31"/>
    <mergeCell ref="F36:G36"/>
    <mergeCell ref="F37:G37"/>
    <mergeCell ref="F47:G47"/>
    <mergeCell ref="F48:G48"/>
    <mergeCell ref="F68:G68"/>
    <mergeCell ref="A69:G71"/>
    <mergeCell ref="F76:G76"/>
    <mergeCell ref="A77:G79"/>
    <mergeCell ref="A32:G34"/>
    <mergeCell ref="A38:G44"/>
    <mergeCell ref="A49:G58"/>
    <mergeCell ref="A175:G180"/>
    <mergeCell ref="A182:G187"/>
    <mergeCell ref="A189:G193"/>
    <mergeCell ref="F142:G142"/>
    <mergeCell ref="A107:G110"/>
    <mergeCell ref="A112:G117"/>
    <mergeCell ref="F120:G120"/>
    <mergeCell ref="F121:G121"/>
    <mergeCell ref="A122:G125"/>
    <mergeCell ref="F126:G126"/>
    <mergeCell ref="A143:G145"/>
    <mergeCell ref="A150:G157"/>
    <mergeCell ref="A159:G163"/>
    <mergeCell ref="A165:G173"/>
    <mergeCell ref="A127:G140"/>
    <mergeCell ref="F26:G26"/>
    <mergeCell ref="A25:E25"/>
    <mergeCell ref="F27:G27"/>
    <mergeCell ref="A59:G66"/>
    <mergeCell ref="A102:G105"/>
    <mergeCell ref="F101:G101"/>
    <mergeCell ref="F82:G82"/>
    <mergeCell ref="A83:G98"/>
    <mergeCell ref="F100:G100"/>
  </mergeCells>
  <pageMargins left="0.70866141732283472" right="0.70866141732283472" top="0.78740157480314965" bottom="0.78740157480314965" header="0.31496062992125984" footer="0.31496062992125984"/>
  <pageSetup paperSize="9" scale="66" firstPageNumber="40" orientation="portrait" r:id="rId1"/>
  <headerFooter>
    <oddFooter>&amp;L&amp;"-,Kurzíva"Zastupitelstvo Olomouckého kraje 19-12-2013
6. - Rozpočet Olomouckého kraje  2014 - návrh rozpočtu
Příloha č. 3a): Výdaje odborů (kanceláří)&amp;R&amp;"-,Kurzíva"Strana &amp;P (celkem 124)</oddFooter>
  </headerFooter>
  <colBreaks count="1" manualBreakCount="1">
    <brk id="11" max="10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20</vt:i4>
      </vt:variant>
      <vt:variant>
        <vt:lpstr>Pojmenované oblasti</vt:lpstr>
      </vt:variant>
      <vt:variant>
        <vt:i4>19</vt:i4>
      </vt:variant>
    </vt:vector>
  </HeadingPairs>
  <TitlesOfParts>
    <vt:vector size="39" baseType="lpstr">
      <vt:lpstr>celkem</vt:lpstr>
      <vt:lpstr>01</vt:lpstr>
      <vt:lpstr>02</vt:lpstr>
      <vt:lpstr>03</vt:lpstr>
      <vt:lpstr>04</vt:lpstr>
      <vt:lpstr>05</vt:lpstr>
      <vt:lpstr>06</vt:lpstr>
      <vt:lpstr>07</vt:lpstr>
      <vt:lpstr>08</vt:lpstr>
      <vt:lpstr>09</vt:lpstr>
      <vt:lpstr>10</vt:lpstr>
      <vt:lpstr>11</vt:lpstr>
      <vt:lpstr>12</vt:lpstr>
      <vt:lpstr>13</vt:lpstr>
      <vt:lpstr>14</vt:lpstr>
      <vt:lpstr>15</vt:lpstr>
      <vt:lpstr>16</vt:lpstr>
      <vt:lpstr>17</vt:lpstr>
      <vt:lpstr>18</vt:lpstr>
      <vt:lpstr>List1</vt:lpstr>
      <vt:lpstr>'01'!Oblast_tisku</vt:lpstr>
      <vt:lpstr>'02'!Oblast_tisku</vt:lpstr>
      <vt:lpstr>'03'!Oblast_tisku</vt:lpstr>
      <vt:lpstr>'04'!Oblast_tisku</vt:lpstr>
      <vt:lpstr>'05'!Oblast_tisku</vt:lpstr>
      <vt:lpstr>'06'!Oblast_tisku</vt:lpstr>
      <vt:lpstr>'07'!Oblast_tisku</vt:lpstr>
      <vt:lpstr>'08'!Oblast_tisku</vt:lpstr>
      <vt:lpstr>'09'!Oblast_tisku</vt:lpstr>
      <vt:lpstr>'10'!Oblast_tisku</vt:lpstr>
      <vt:lpstr>'11'!Oblast_tisku</vt:lpstr>
      <vt:lpstr>'12'!Oblast_tisku</vt:lpstr>
      <vt:lpstr>'13'!Oblast_tisku</vt:lpstr>
      <vt:lpstr>'14'!Oblast_tisku</vt:lpstr>
      <vt:lpstr>'15'!Oblast_tisku</vt:lpstr>
      <vt:lpstr>'16'!Oblast_tisku</vt:lpstr>
      <vt:lpstr>'17'!Oblast_tisku</vt:lpstr>
      <vt:lpstr>'18'!Oblast_tisku</vt:lpstr>
      <vt:lpstr>celkem!Oblast_tisku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Vítková Petra</dc:creator>
  <cp:lastModifiedBy>Dresslerová Veronika</cp:lastModifiedBy>
  <cp:lastPrinted>2013-12-02T14:13:52Z</cp:lastPrinted>
  <dcterms:created xsi:type="dcterms:W3CDTF">2012-11-27T11:19:48Z</dcterms:created>
  <dcterms:modified xsi:type="dcterms:W3CDTF">2014-01-06T07:14:17Z</dcterms:modified>
</cp:coreProperties>
</file>