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7\Zastupitelstvo\ZOK 19.6.2017\"/>
    </mc:Choice>
  </mc:AlternateContent>
  <bookViews>
    <workbookView xWindow="0" yWindow="60" windowWidth="15195" windowHeight="9210"/>
  </bookViews>
  <sheets>
    <sheet name="Příloha č. 1" sheetId="1" r:id="rId1"/>
    <sheet name="Příloha č. 2" sheetId="6" r:id="rId2"/>
    <sheet name="Příloha č. 3" sheetId="4" r:id="rId3"/>
    <sheet name="Příloha č. 4" sheetId="7" r:id="rId4"/>
    <sheet name="Příloha  č. 5" sheetId="5" r:id="rId5"/>
  </sheets>
  <definedNames>
    <definedName name="_xlnm.Print_Area" localSheetId="0">'Příloha č. 1'!$A$1:$E$1100</definedName>
    <definedName name="_xlnm.Print_Area" localSheetId="1">'Příloha č. 2'!$A$1:$E$677</definedName>
    <definedName name="_xlnm.Print_Area" localSheetId="2">'Příloha č. 3'!$A$1:$E$85</definedName>
    <definedName name="_xlnm.Print_Area" localSheetId="3">'Příloha č. 4'!$A$1:$E$76</definedName>
  </definedNames>
  <calcPr calcId="162913"/>
</workbook>
</file>

<file path=xl/calcChain.xml><?xml version="1.0" encoding="utf-8"?>
<calcChain xmlns="http://schemas.openxmlformats.org/spreadsheetml/2006/main">
  <c r="B56" i="5" l="1"/>
  <c r="C54" i="5"/>
  <c r="B54" i="5"/>
  <c r="B49" i="5"/>
  <c r="B57" i="5" s="1"/>
  <c r="B47" i="5"/>
  <c r="C43" i="5"/>
  <c r="C38" i="5"/>
  <c r="C37" i="5"/>
  <c r="C35" i="5"/>
  <c r="C47" i="5" s="1"/>
  <c r="C49" i="5" s="1"/>
  <c r="C57" i="5" s="1"/>
  <c r="C32" i="5"/>
  <c r="B29" i="5"/>
  <c r="B27" i="5"/>
  <c r="C23" i="5"/>
  <c r="C20" i="5"/>
  <c r="C15" i="5"/>
  <c r="C14" i="5"/>
  <c r="C12" i="5"/>
  <c r="C8" i="5"/>
  <c r="C27" i="5" s="1"/>
  <c r="C29" i="5" s="1"/>
  <c r="C56" i="5" s="1"/>
  <c r="E75" i="7"/>
  <c r="E68" i="7"/>
  <c r="E49" i="7"/>
  <c r="E42" i="7"/>
  <c r="E24" i="7"/>
  <c r="E17" i="7"/>
  <c r="E677" i="6"/>
  <c r="E669" i="6"/>
  <c r="E649" i="6"/>
  <c r="E641" i="6"/>
  <c r="E614" i="6"/>
  <c r="E594" i="6"/>
  <c r="E564" i="6"/>
  <c r="E542" i="6"/>
  <c r="E514" i="6"/>
  <c r="E492" i="6"/>
  <c r="E485" i="6"/>
  <c r="E467" i="6"/>
  <c r="E460" i="6"/>
  <c r="E441" i="6"/>
  <c r="E434" i="6"/>
  <c r="E415" i="6"/>
  <c r="E408" i="6"/>
  <c r="E387" i="6"/>
  <c r="E380" i="6"/>
  <c r="E361" i="6"/>
  <c r="E360" i="6"/>
  <c r="E362" i="6" s="1"/>
  <c r="E341" i="6"/>
  <c r="E320" i="6"/>
  <c r="E294" i="6"/>
  <c r="E287" i="6"/>
  <c r="E280" i="6"/>
  <c r="E250" i="6"/>
  <c r="E243" i="6"/>
  <c r="E222" i="6"/>
  <c r="E215" i="6"/>
  <c r="E195" i="6"/>
  <c r="E188" i="6"/>
  <c r="E170" i="6"/>
  <c r="E163" i="6"/>
  <c r="E141" i="6"/>
  <c r="E133" i="6"/>
  <c r="E112" i="6"/>
  <c r="E103" i="6"/>
  <c r="E84" i="6"/>
  <c r="E77" i="6"/>
  <c r="E70" i="6"/>
  <c r="E47" i="6"/>
  <c r="E40" i="6"/>
  <c r="E22" i="6"/>
  <c r="E15" i="6"/>
  <c r="E1099" i="1" l="1"/>
  <c r="E1090" i="1"/>
  <c r="E1070" i="1"/>
  <c r="E1069" i="1"/>
  <c r="E1071" i="1" s="1"/>
  <c r="E1063" i="1"/>
  <c r="E1047" i="1"/>
  <c r="E1036" i="1"/>
  <c r="E1019" i="1"/>
  <c r="E1012" i="1"/>
  <c r="E1005" i="1"/>
  <c r="E982" i="1"/>
  <c r="E983" i="1" s="1"/>
  <c r="E975" i="1"/>
  <c r="E954" i="1"/>
  <c r="E953" i="1"/>
  <c r="E955" i="1" s="1"/>
  <c r="E927" i="1"/>
  <c r="E926" i="1"/>
  <c r="E905" i="1"/>
  <c r="E878" i="1"/>
  <c r="E856" i="1"/>
  <c r="E855" i="1"/>
  <c r="E836" i="1"/>
  <c r="E829" i="1"/>
  <c r="E827" i="1"/>
  <c r="E821" i="1"/>
  <c r="E818" i="1"/>
  <c r="E798" i="1"/>
  <c r="E779" i="1"/>
  <c r="E759" i="1"/>
  <c r="E733" i="1"/>
  <c r="E736" i="1" s="1"/>
  <c r="E715" i="1"/>
  <c r="E694" i="1"/>
  <c r="E666" i="1"/>
  <c r="E665" i="1"/>
  <c r="E664" i="1"/>
  <c r="E663" i="1"/>
  <c r="E667" i="1" s="1"/>
  <c r="E643" i="1"/>
  <c r="E642" i="1"/>
  <c r="E644" i="1" s="1"/>
  <c r="E618" i="1"/>
  <c r="E595" i="1"/>
  <c r="E592" i="1"/>
  <c r="E596" i="1" s="1"/>
  <c r="E571" i="1"/>
  <c r="E546" i="1"/>
  <c r="E547" i="1" s="1"/>
  <c r="E541" i="1"/>
  <c r="E540" i="1"/>
  <c r="E543" i="1" s="1"/>
  <c r="E519" i="1"/>
  <c r="E514" i="1"/>
  <c r="E513" i="1"/>
  <c r="E515" i="1" s="1"/>
  <c r="E493" i="1"/>
  <c r="E474" i="1"/>
  <c r="E462" i="1"/>
  <c r="E442" i="1"/>
  <c r="E434" i="1"/>
  <c r="E412" i="1"/>
  <c r="E404" i="1"/>
  <c r="E382" i="1"/>
  <c r="E385" i="1" s="1"/>
  <c r="E379" i="1"/>
  <c r="E370" i="1"/>
  <c r="E358" i="1"/>
  <c r="E338" i="1"/>
  <c r="E331" i="1"/>
  <c r="E303" i="1"/>
  <c r="E296" i="1"/>
  <c r="E276" i="1"/>
  <c r="E267" i="1"/>
  <c r="E247" i="1"/>
  <c r="E226" i="1"/>
  <c r="E198" i="1"/>
  <c r="E191" i="1"/>
  <c r="E183" i="1"/>
  <c r="E184" i="1" s="1"/>
  <c r="E163" i="1"/>
  <c r="E153" i="1"/>
  <c r="E132" i="1"/>
  <c r="E123" i="1"/>
  <c r="E124" i="1" s="1"/>
  <c r="E102" i="1"/>
  <c r="E95" i="1"/>
  <c r="E76" i="1"/>
  <c r="E69" i="1"/>
  <c r="E45" i="1"/>
  <c r="E38" i="1"/>
  <c r="E15" i="1"/>
  <c r="E84" i="4"/>
  <c r="E77" i="4"/>
  <c r="E70" i="4"/>
  <c r="E52" i="4"/>
  <c r="E45" i="4"/>
  <c r="E26" i="4"/>
  <c r="E19" i="4"/>
  <c r="E831" i="1" l="1"/>
  <c r="E857" i="1"/>
  <c r="E928" i="1"/>
</calcChain>
</file>

<file path=xl/comments1.xml><?xml version="1.0" encoding="utf-8"?>
<comments xmlns="http://schemas.openxmlformats.org/spreadsheetml/2006/main">
  <authors>
    <author>Navrátilová Lenka</author>
  </authors>
  <commentList>
    <comment ref="C6"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169-156</t>
        </r>
        <r>
          <rPr>
            <b/>
            <sz val="10"/>
            <color indexed="81"/>
            <rFont val="Tahoma"/>
            <family val="2"/>
            <charset val="238"/>
          </rPr>
          <t xml:space="preserve">
</t>
        </r>
        <r>
          <rPr>
            <sz val="8"/>
            <color indexed="81"/>
            <rFont val="Tahoma"/>
            <family val="2"/>
            <charset val="238"/>
          </rPr>
          <t xml:space="preserve">213+898
</t>
        </r>
      </text>
    </comment>
    <comment ref="C7" authorId="0" shapeId="0">
      <text>
        <r>
          <rPr>
            <b/>
            <sz val="10"/>
            <color indexed="81"/>
            <rFont val="Tahoma"/>
            <family val="2"/>
            <charset val="238"/>
          </rPr>
          <t xml:space="preserve">Navrátilová Lenka:
69+5
167+113
</t>
        </r>
      </text>
    </comment>
    <comment ref="C8" authorId="0" shapeId="0">
      <text>
        <r>
          <rPr>
            <b/>
            <sz val="8"/>
            <color indexed="81"/>
            <rFont val="Tahoma"/>
            <family val="2"/>
            <charset val="238"/>
          </rPr>
          <t>Navrátilová Lenka:</t>
        </r>
        <r>
          <rPr>
            <sz val="8"/>
            <color indexed="81"/>
            <rFont val="Tahoma"/>
            <family val="2"/>
            <charset val="238"/>
          </rPr>
          <t xml:space="preserve">
7+190 poj š
34+52 poj z
48+1 poj
57+293 prominuté odvody a penále
70+47 poj š
71+211 poj š
99+49 dobropis inv
135+120 vratka osr
167+91
168+49
173+114 poj š
174+129 poj š
211+828
212+1
239+1
240+553
</t>
        </r>
      </text>
    </comment>
    <comment ref="C12"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t>
        </r>
      </text>
    </comment>
    <comment ref="C13" authorId="0" shapeId="0">
      <text>
        <r>
          <rPr>
            <b/>
            <sz val="10"/>
            <color indexed="81"/>
            <rFont val="Tahoma"/>
            <family val="2"/>
            <charset val="238"/>
          </rPr>
          <t xml:space="preserve">Navrátilová Lenka:
215+10
</t>
        </r>
      </text>
    </comment>
    <comment ref="C14" authorId="0" shapeId="0">
      <text>
        <r>
          <rPr>
            <b/>
            <sz val="8"/>
            <color indexed="81"/>
            <rFont val="Tahoma"/>
            <family val="2"/>
            <charset val="238"/>
          </rPr>
          <t>Navrátilová Lenka:</t>
        </r>
        <r>
          <rPr>
            <sz val="8"/>
            <color indexed="81"/>
            <rFont val="Tahoma"/>
            <family val="2"/>
            <charset val="238"/>
          </rPr>
          <t xml:space="preserve">
4+689181
44+3000 s+z
216+3000 s+z
</t>
        </r>
      </text>
    </comment>
    <comment ref="C15" authorId="0" shapeId="0">
      <text>
        <r>
          <rPr>
            <b/>
            <sz val="10"/>
            <color indexed="81"/>
            <rFont val="Tahoma"/>
            <family val="2"/>
            <charset val="238"/>
          </rPr>
          <t xml:space="preserve">Navrátilová Lenka:
60+147
126+480
214+304
</t>
        </r>
      </text>
    </comment>
    <comment ref="C16" authorId="0" shapeId="0">
      <text>
        <r>
          <rPr>
            <sz val="8"/>
            <color indexed="81"/>
            <rFont val="Tahoma"/>
            <family val="2"/>
            <charset val="238"/>
          </rPr>
          <t>Navrátilová Lenka:
31+112</t>
        </r>
        <r>
          <rPr>
            <b/>
            <sz val="10"/>
            <color indexed="81"/>
            <rFont val="Tahoma"/>
            <family val="2"/>
            <charset val="238"/>
          </rPr>
          <t xml:space="preserve">
61+3
127+5661
136+30
172+11
210+23105
</t>
        </r>
      </text>
    </comment>
    <comment ref="C17"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 xml:space="preserve">32+15
208+15
209+446
</t>
        </r>
        <r>
          <rPr>
            <b/>
            <sz val="10"/>
            <color indexed="81"/>
            <rFont val="Tahoma"/>
            <family val="2"/>
            <charset val="238"/>
          </rPr>
          <t xml:space="preserve">
</t>
        </r>
      </text>
    </comment>
    <comment ref="C20" authorId="0" shapeId="0">
      <text>
        <r>
          <rPr>
            <b/>
            <sz val="8"/>
            <color indexed="81"/>
            <rFont val="Tahoma"/>
            <family val="2"/>
            <charset val="238"/>
          </rPr>
          <t>Navrátilová Lenka:</t>
        </r>
        <r>
          <rPr>
            <sz val="8"/>
            <color indexed="81"/>
            <rFont val="Tahoma"/>
            <family val="2"/>
            <charset val="238"/>
          </rPr>
          <t xml:space="preserve">
5+4972 š do inv
6+155 š do inv
51+126 s+z do rez
73+80 po na omp
129-1 š z rez
207+30817 z (do rez 4817 a na splátky 26000)
220-1604 z do rez
</t>
        </r>
      </text>
    </comment>
    <comment ref="C23" authorId="0" shapeId="0">
      <text>
        <r>
          <rPr>
            <b/>
            <sz val="8"/>
            <color indexed="81"/>
            <rFont val="Tahoma"/>
            <family val="2"/>
            <charset val="238"/>
          </rPr>
          <t>Navrátilová Lenka:</t>
        </r>
        <r>
          <rPr>
            <sz val="8"/>
            <color indexed="81"/>
            <rFont val="Tahoma"/>
            <family val="2"/>
            <charset val="238"/>
          </rPr>
          <t xml:space="preserve">
3+4144
9+34906 (8115 76719)
66+173
67+6986
101+735
116+269
140+3191
142+3000
163+28382
217+35
237+37
238+215
</t>
        </r>
      </text>
    </comment>
    <comment ref="C24" authorId="0" shapeId="0">
      <text>
        <r>
          <rPr>
            <b/>
            <sz val="10"/>
            <color indexed="81"/>
            <rFont val="Tahoma"/>
            <family val="2"/>
            <charset val="238"/>
          </rPr>
          <t>N</t>
        </r>
        <r>
          <rPr>
            <b/>
            <sz val="8"/>
            <color indexed="81"/>
            <rFont val="Tahoma"/>
            <family val="2"/>
            <charset val="238"/>
          </rPr>
          <t xml:space="preserve">avrátilová Lenka:
</t>
        </r>
        <r>
          <rPr>
            <sz val="8"/>
            <color indexed="81"/>
            <rFont val="Tahoma"/>
            <family val="2"/>
            <charset val="238"/>
          </rPr>
          <t>241+856 dep do rez</t>
        </r>
      </text>
    </comment>
    <comment ref="C26" authorId="0" shapeId="0">
      <text>
        <r>
          <rPr>
            <b/>
            <sz val="10"/>
            <color indexed="81"/>
            <rFont val="Tahoma"/>
            <family val="2"/>
            <charset val="238"/>
          </rPr>
          <t xml:space="preserve">Navrátilová Lenka:
43+38 (+8115 1642)
45+1483 (+8115 34)
141+1353
</t>
        </r>
      </text>
    </comment>
    <comment ref="C32" authorId="0" shapeId="0">
      <text>
        <r>
          <rPr>
            <b/>
            <sz val="8"/>
            <color indexed="81"/>
            <rFont val="Tahoma"/>
            <family val="2"/>
            <charset val="238"/>
          </rPr>
          <t>Navrátilová Lenka:</t>
        </r>
        <r>
          <rPr>
            <sz val="8"/>
            <color indexed="81"/>
            <rFont val="Tahoma"/>
            <family val="2"/>
            <charset val="238"/>
          </rPr>
          <t xml:space="preserve">
33+128
48+1 poj
57+293 prominuté odvody a penále
51+126 s+z do rez
69+5
73+80 po na omp
101+735
129-1 š z rez
135+120 vratka osr
166+9051
167+113
167+91
207+4817 (celkem 30817)
211+828
212+1
213+898
220-1604 z do rez
239+1
240+553
241+856 dep do rez
</t>
        </r>
      </text>
    </comment>
    <comment ref="C34" authorId="0" shapeId="0">
      <text>
        <r>
          <rPr>
            <b/>
            <sz val="8"/>
            <color indexed="81"/>
            <rFont val="Tahoma"/>
            <family val="2"/>
            <charset val="238"/>
          </rPr>
          <t>Navrátilová Lenka:</t>
        </r>
        <r>
          <rPr>
            <sz val="8"/>
            <color indexed="81"/>
            <rFont val="Tahoma"/>
            <family val="2"/>
            <charset val="238"/>
          </rPr>
          <t xml:space="preserve">
7+190 poj š
34+52 poj z
70+47 poj š
71+211 poj š
169-156
173+114 poj š
174+129 poj š</t>
        </r>
      </text>
    </comment>
    <comment ref="C35"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t>
        </r>
      </text>
    </comment>
    <comment ref="C36" authorId="0" shapeId="0">
      <text>
        <r>
          <rPr>
            <b/>
            <sz val="10"/>
            <color indexed="81"/>
            <rFont val="Tahoma"/>
            <family val="2"/>
            <charset val="238"/>
          </rPr>
          <t xml:space="preserve">Navrátilová Lenka:
215+10
</t>
        </r>
      </text>
    </comment>
    <comment ref="C37" authorId="0" shapeId="0">
      <text>
        <r>
          <rPr>
            <b/>
            <sz val="8"/>
            <color indexed="81"/>
            <rFont val="Tahoma"/>
            <family val="2"/>
            <charset val="238"/>
          </rPr>
          <t>Navrátilová Lenka:</t>
        </r>
        <r>
          <rPr>
            <sz val="8"/>
            <color indexed="81"/>
            <rFont val="Tahoma"/>
            <family val="2"/>
            <charset val="238"/>
          </rPr>
          <t xml:space="preserve">
4+689181
44+3000 s+z
216+3000 s+z
</t>
        </r>
      </text>
    </comment>
    <comment ref="C38" authorId="0" shapeId="0">
      <text>
        <r>
          <rPr>
            <b/>
            <sz val="10"/>
            <color indexed="81"/>
            <rFont val="Tahoma"/>
            <family val="2"/>
            <charset val="238"/>
          </rPr>
          <t xml:space="preserve">Navrátilová Lenka:
60+147
126+480
214+304
</t>
        </r>
      </text>
    </comment>
    <comment ref="C39" authorId="0" shapeId="0">
      <text>
        <r>
          <rPr>
            <b/>
            <sz val="8"/>
            <color indexed="81"/>
            <rFont val="Tahoma"/>
            <family val="2"/>
            <charset val="238"/>
          </rPr>
          <t>Navrátilová Lenka:</t>
        </r>
        <r>
          <rPr>
            <sz val="8"/>
            <color indexed="81"/>
            <rFont val="Tahoma"/>
            <family val="2"/>
            <charset val="238"/>
          </rPr>
          <t xml:space="preserve">
12+65706
31+112
61+3
127+5661
136+30
172+11
210+23105
</t>
        </r>
      </text>
    </comment>
    <comment ref="C40" authorId="0" shapeId="0">
      <text>
        <r>
          <rPr>
            <b/>
            <sz val="8"/>
            <color indexed="81"/>
            <rFont val="Tahoma"/>
            <family val="2"/>
            <charset val="238"/>
          </rPr>
          <t xml:space="preserve">Navrátilová Lenka:
</t>
        </r>
        <r>
          <rPr>
            <sz val="8"/>
            <color indexed="81"/>
            <rFont val="Tahoma"/>
            <family val="2"/>
            <charset val="238"/>
          </rPr>
          <t xml:space="preserve">32+15
208+15
209+446
</t>
        </r>
      </text>
    </comment>
    <comment ref="C42" authorId="0" shapeId="0">
      <text>
        <r>
          <rPr>
            <b/>
            <sz val="10"/>
            <color indexed="81"/>
            <rFont val="Tahoma"/>
            <family val="2"/>
            <charset val="238"/>
          </rPr>
          <t>Navrátilová Lenka:
134+11000 Fond</t>
        </r>
      </text>
    </comment>
    <comment ref="C43" authorId="0" shapeId="0">
      <text>
        <r>
          <rPr>
            <b/>
            <sz val="8"/>
            <color indexed="81"/>
            <rFont val="Tahoma"/>
            <family val="2"/>
            <charset val="238"/>
          </rPr>
          <t>Navrátilová Lenka:</t>
        </r>
        <r>
          <rPr>
            <sz val="8"/>
            <color indexed="81"/>
            <rFont val="Tahoma"/>
            <family val="2"/>
            <charset val="238"/>
          </rPr>
          <t xml:space="preserve">
3+4144
9+34906 (4116)
9+76719 (8115)
11+67
66+173
67+6986
116+269
140+3191
142+3000
163+28382
217+35
237+37
238+215
</t>
        </r>
      </text>
    </comment>
    <comment ref="C44" authorId="0" shapeId="0">
      <text>
        <r>
          <rPr>
            <b/>
            <sz val="8"/>
            <color indexed="81"/>
            <rFont val="Tahoma"/>
            <family val="2"/>
            <charset val="238"/>
          </rPr>
          <t>Navrátilová Lenka:</t>
        </r>
        <r>
          <rPr>
            <sz val="8"/>
            <color indexed="81"/>
            <rFont val="Tahoma"/>
            <family val="2"/>
            <charset val="238"/>
          </rPr>
          <t xml:space="preserve">
8+2555
10+3
30+21200
</t>
        </r>
      </text>
    </comment>
    <comment ref="C45" authorId="0" shapeId="0">
      <text>
        <r>
          <rPr>
            <b/>
            <sz val="8"/>
            <color indexed="81"/>
            <rFont val="Tahoma"/>
            <family val="2"/>
            <charset val="238"/>
          </rPr>
          <t>Navrátilová Lenka:</t>
        </r>
        <r>
          <rPr>
            <sz val="8"/>
            <color indexed="81"/>
            <rFont val="Tahoma"/>
            <family val="2"/>
            <charset val="238"/>
          </rPr>
          <t xml:space="preserve">
5+4972 odvod š do inv
6+155 odvod š do inv
99+49 dobropis inv
168+49
</t>
        </r>
      </text>
    </comment>
    <comment ref="C46" authorId="0" shapeId="0">
      <text>
        <r>
          <rPr>
            <b/>
            <sz val="10"/>
            <color indexed="81"/>
            <rFont val="Tahoma"/>
            <family val="2"/>
            <charset val="238"/>
          </rPr>
          <t>Navrátilová Lenka:
43+1680
45+1517
68+75
141+1353</t>
        </r>
      </text>
    </comment>
    <comment ref="B52" authorId="0" shapeId="0">
      <text>
        <r>
          <rPr>
            <b/>
            <sz val="8"/>
            <color indexed="81"/>
            <rFont val="Tahoma"/>
            <family val="2"/>
            <charset val="238"/>
          </rPr>
          <t>Navrátilová Lenka:</t>
        </r>
        <r>
          <rPr>
            <sz val="8"/>
            <color indexed="81"/>
            <rFont val="Tahoma"/>
            <family val="2"/>
            <charset val="238"/>
          </rPr>
          <t xml:space="preserve">
8115, 8113, 8905</t>
        </r>
      </text>
    </comment>
    <comment ref="C52" authorId="0" shapeId="0">
      <text>
        <r>
          <rPr>
            <b/>
            <sz val="8"/>
            <color indexed="81"/>
            <rFont val="Tahoma"/>
            <family val="2"/>
            <charset val="238"/>
          </rPr>
          <t>Navrátilová Lenka:</t>
        </r>
        <r>
          <rPr>
            <sz val="8"/>
            <color indexed="81"/>
            <rFont val="Tahoma"/>
            <family val="2"/>
            <charset val="238"/>
          </rPr>
          <t xml:space="preserve">
8+2555
9+76719 (OPZ 34906)
10+3
11+67
12+65706
30+21200
33+128
43+1642 (+FV 38)
45+34 (+FV 1483)
68+75
134+11000 Fond
166+9051
</t>
        </r>
      </text>
    </comment>
    <comment ref="B53" authorId="0" shapeId="0">
      <text>
        <r>
          <rPr>
            <b/>
            <sz val="8"/>
            <color indexed="81"/>
            <rFont val="Tahoma"/>
            <family val="2"/>
            <charset val="238"/>
          </rPr>
          <t>Navrátilová Lenka:</t>
        </r>
        <r>
          <rPr>
            <sz val="8"/>
            <color indexed="81"/>
            <rFont val="Tahoma"/>
            <family val="2"/>
            <charset val="238"/>
          </rPr>
          <t xml:space="preserve">
8224, 8124, 8114
</t>
        </r>
      </text>
    </comment>
    <comment ref="C53" authorId="0" shapeId="0">
      <text>
        <r>
          <rPr>
            <b/>
            <sz val="8"/>
            <color indexed="81"/>
            <rFont val="Tahoma"/>
            <family val="2"/>
            <charset val="238"/>
          </rPr>
          <t>Navrátilová Lenka:</t>
        </r>
        <r>
          <rPr>
            <sz val="8"/>
            <color indexed="81"/>
            <rFont val="Tahoma"/>
            <family val="2"/>
            <charset val="238"/>
          </rPr>
          <t xml:space="preserve">
207+26000 (celkem 30817)</t>
        </r>
      </text>
    </comment>
  </commentList>
</comments>
</file>

<file path=xl/sharedStrings.xml><?xml version="1.0" encoding="utf-8"?>
<sst xmlns="http://schemas.openxmlformats.org/spreadsheetml/2006/main" count="1395" uniqueCount="281">
  <si>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</si>
  <si>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</si>
  <si>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</si>
  <si>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</si>
  <si>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</si>
  <si>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</si>
  <si>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</si>
  <si>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</si>
  <si>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</si>
  <si>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</si>
  <si>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</si>
  <si>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</si>
  <si>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</si>
  <si>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</si>
  <si>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</si>
  <si>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</si>
  <si>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</si>
  <si>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</si>
  <si>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</si>
  <si>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</si>
  <si>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</si>
  <si>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</si>
  <si>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</si>
  <si>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</si>
  <si>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Ostatní nedaňové příjmy</t>
  </si>
  <si>
    <t>Financování celkem</t>
  </si>
  <si>
    <t>Příjmy Olomouckého kraje včetně financování</t>
  </si>
  <si>
    <t>Výdaje Olomouckého kraje včetně financování</t>
  </si>
  <si>
    <t>Příjmy z poskytnutých služeb a výrobků</t>
  </si>
  <si>
    <t>Dotace do oblasti školství</t>
  </si>
  <si>
    <t>Dotace do oblasti sociální</t>
  </si>
  <si>
    <t>Zapojení finančního vypořádání</t>
  </si>
  <si>
    <t xml:space="preserve"> </t>
  </si>
  <si>
    <t>Daňové příjmy</t>
  </si>
  <si>
    <t>Dotace do oblasti životního prostředí a zemědělství, kotlíky</t>
  </si>
  <si>
    <t>Dotace pro Krajský úřad</t>
  </si>
  <si>
    <t>Neinvestiční přijaté transfery od obcí</t>
  </si>
  <si>
    <t>Ostatní investiční přijaté transfery ze SR</t>
  </si>
  <si>
    <t>Odbory</t>
  </si>
  <si>
    <t>Dotační programy, tituly</t>
  </si>
  <si>
    <t>Příspěvkové organizace</t>
  </si>
  <si>
    <t>Opravy, investice a projekty</t>
  </si>
  <si>
    <t xml:space="preserve"> -Rozpočtová změna 171/17</t>
  </si>
  <si>
    <t>druh rozpočtové změny: zapojení nových prostředků do rozpočtu</t>
  </si>
  <si>
    <t>poskytovatel: Ministerstvo školství, mládeže a tělovýchovy</t>
  </si>
  <si>
    <t>důvod: neinvestiční dotace ze státního rozpočtu ČR na rok 2017 poskytnutá na základě dopisu Ministerstva školství, mládeže a tělovýchovy ČR č.j.: MŠMT-8444/2017-1 ze dne 11.4.2017 ve výši 9 126 376,- Kč jako 4. úprava rozpočtu přímých výdajů regionálního školství územních samosprávných celků na rok 2017.</t>
  </si>
  <si>
    <t>Odbor školství, sportu a kultury</t>
  </si>
  <si>
    <t>ORJ - 10</t>
  </si>
  <si>
    <t>UZ</t>
  </si>
  <si>
    <t xml:space="preserve">§ </t>
  </si>
  <si>
    <t>položka</t>
  </si>
  <si>
    <t>částka v Kč</t>
  </si>
  <si>
    <t>4116 - Ostatní neinv. přijaté transfery ze SR</t>
  </si>
  <si>
    <t>celkem</t>
  </si>
  <si>
    <t>Rozpis účelové dotace zabezpečí odbor školství, sportu a kultury</t>
  </si>
  <si>
    <t xml:space="preserve"> -Rozpočtová změna 172/17</t>
  </si>
  <si>
    <t>poskytovatel: Ministerstvo financí</t>
  </si>
  <si>
    <t>důvod: neinvestiční dotace ze státního rozpočtu ČR na rok 2017 poskytnutá na základě rozhodnutí Ministerstva financí ČR č.j.: MF - 10180/2017/1201-2 ze dne 7.4.2017 ve výši    11 039,- Kč na náhradu škod vzniklých bobrem evropským na ovocných stromech na pozemcích ve vlastnictví p. Ladislava Novotného, Bohdíkov, za období od 7.11.2016 do 8.11.2016.</t>
  </si>
  <si>
    <t>Odbor ekonomický</t>
  </si>
  <si>
    <t>ORJ - 07</t>
  </si>
  <si>
    <t>4111 - Neinvestiční přijaté transfery ze SR</t>
  </si>
  <si>
    <t>Odbor životního prostředí a zemědělství</t>
  </si>
  <si>
    <t>ORJ - 09</t>
  </si>
  <si>
    <t>seskupení položek</t>
  </si>
  <si>
    <t>51 - Neinvestiční nákupy a související výdaje</t>
  </si>
  <si>
    <t xml:space="preserve"> -Rozpočtová změna 173/17</t>
  </si>
  <si>
    <t xml:space="preserve">důvod: odbor podpory řízení příspěvkových organizací požádal ekonomický odbor dne 27.4.2017 o provedení rozpočtové změny. Důvodem navrhované změny je zapojení finančních prostředků do rozpočtu Olomouckého kraje ve výši 113 718,- Kč. Česká pojišťovna a.s., uhradila na účet Olomouckého kraje pojistné plnění k pojistné události pro příspěvkovou organizaci Olomouckého kraje Vyšší odborná škola a Střední škola automobilní, Zábřeh, za opravu po požáru v roce 2016.
</t>
  </si>
  <si>
    <t>2322 - Přijaté pojistné náhrady</t>
  </si>
  <si>
    <t>Odbor podpory řízení příspěvkových organizací</t>
  </si>
  <si>
    <t>ORJ - 19</t>
  </si>
  <si>
    <t>5331 - Neinvestiční příspěvky zřízeným PO</t>
  </si>
  <si>
    <t xml:space="preserve"> -Rozpočtová změna 174/17</t>
  </si>
  <si>
    <t xml:space="preserve">důvod: odbor podpory řízení příspěvkových organizací požádal ekonomický odbor dne 28.4.2017 o provedení rozpočtové změny. Důvodem navrhované změny je zapojení finančních prostředků do rozpočtu Olomouckého kraje ve výši 129 230,- Kč. Česká pojišťovna a.s., uhradila na účet Olomouckého kraje pojistné plnění k pojistné události pro příspěvkovou organizaci Olomouckého kraje Střední zdravotnická škola a Vyšší odborná škola zdravotnická Emanuela Pöttinga a Jazyková škola s právem státní jazykové zkoušky, Olomouc, za opravu po zatečení v roce 2017.
</t>
  </si>
  <si>
    <t xml:space="preserve"> -Rozpočtová změna 175/17</t>
  </si>
  <si>
    <t>druh rozpočtové změny: snížení prostředků rozpočtu</t>
  </si>
  <si>
    <t>důvod: odbor školství, sportu a kultury požádal ekonomický odbor dne 12.4.2017 o provedení rozpočtové změny. Důvodem navrhované změny je snížení neinvestiční dotace ze státního rozpočtu ČR na rok 2017 poskytnuté na základě rozhodnutí Ministerstva školství, mládeže a tělovýchovy ČR č.j.: MSMT-735-12/2017 ze dne 30.1.2017 v celkové výši 8 203 560,- Kč na rozvojový program "Financování asistentů pedagoga pro děti, žáky a studenty se zdravotním postižením a pro děti, žáky a studenty se sociálním znevýhodněním na období leden - srpen 2017 - modul A", nevyčerpané prostředky v celkové výši 479 358,30 Kč budou vráceny na účet Ministerstva školství, mládeže a tělovýchovy.</t>
  </si>
  <si>
    <t>52 - Neinvestiční transfery soukromopr. subj.</t>
  </si>
  <si>
    <t xml:space="preserve"> -Rozpočtová změna 176/17</t>
  </si>
  <si>
    <t>důvod: odbor školství, sportu a kultury požádal ekonomický odbor dne 24.4.2017 o provedení rozpočtové změny. Důvodem navrhované změny je snížení neinvestiční dotace ze státního rozpočtu ČR na rok 2017 poskytnuté na základě rozhodnutí Ministerstva školství, mládeže a tělovýchovy ČR č.j.: MSMT-738-12/2017-1 ze dne 8.2.2017 v celkové výši 4 593 864,- Kč na rozvojový program "Financování asistentů pedagoga pro děti, žáky a studenty se zdravotním postižením a pro děti, žáky a studenty se sociálním znevýhodněním na období leden - srpen 2017 - modul B“, nevyčerpané prostředky ve výši 18 652,- Kč budou vráceny na účet Ministerstva školství, mládeže a tělovýchovy.</t>
  </si>
  <si>
    <t>53 - Neinvestiční transfery veřejnopráv. subj.</t>
  </si>
  <si>
    <t xml:space="preserve"> -Rozpočtová změna 177/17</t>
  </si>
  <si>
    <t>druh rozpočtové změny: vnitřní rozpočtová změna - přesun mezi jednotlivými položkami, paragrafy a odbory ekonomickým, sociálních věcí a zdravotnictví</t>
  </si>
  <si>
    <t>důvod: odbory sociálních věcí a zdravotnictví požádaly ekonomický odbor dne 20.4.2017 o provedení rozpočtové změny. Důvodem navrhované změny je převedení finančních prostředků z odboru ekonomického na odbor sociálních věcí ve výši 20 520,- Kč a na odbor zdravotnictví ve výši 111 720,-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březen 2017.</t>
  </si>
  <si>
    <t>59 - Ostatní neinvestiční výdaje</t>
  </si>
  <si>
    <t>Odbor sociálních věcí</t>
  </si>
  <si>
    <t>ORJ - 11</t>
  </si>
  <si>
    <t>5336 - Neinvestiční transfery zřízeným PO</t>
  </si>
  <si>
    <t>Odbor zdravotnictví</t>
  </si>
  <si>
    <t>ORJ - 14</t>
  </si>
  <si>
    <t xml:space="preserve"> -Rozpočtová změna 178/17</t>
  </si>
  <si>
    <t>druh rozpočtové změny: vnitřní rozpočtová změna - přesun mezi jednotlivými položkami, paragrafy a odbory ekonomickým a strategického rozvoje kraje</t>
  </si>
  <si>
    <t>důvod: odbor strategického rozvoje kraje požádal ekonomický odbor dne 25.4.2017 o provedení rozpočtové změny. Důvodem navrhované změny je převedení finančních prostředků z odboru ekonomického na odbor strategického rozvoje kraje ve výši                  10 000 000,- Kč. Finanční prostředky budou použity na poskytnutí dotací v rámci "Programu obnovy venkova pro rok 2017" v dotačním titulu "Podpora budování a obnovy infrastruktury obce", na základě usnesení Zastupitelstva Olomouckého kraje č. UZ/4/46/2017 ze dne 24.4.2017.</t>
  </si>
  <si>
    <t>Odbor strategického rozvoje kraje</t>
  </si>
  <si>
    <t>ORJ - 08</t>
  </si>
  <si>
    <t>63 - Investiční transfery</t>
  </si>
  <si>
    <t xml:space="preserve"> -Rozpočtová změna 179/17</t>
  </si>
  <si>
    <t>druh rozpočtové změny: vnitřní rozpočtová změna - přesun mezi jednotlivými položkami, paragrafy a odbory ekonomickým a tajemníka hejtmana</t>
  </si>
  <si>
    <t>důvod: odbor tajemníka hejtmana požádal ekonomický odbor dne 28.4.2017 o provedení rozpočtové změny. Důvodem navrhované změny je převedení finančních prostředků z odboru ekonomického na odbor tajemníka hejtmana v celkové výši 4 021 800,- Kč. Finanční prostředky budou použity na poskytnutí individuálních dotací v oblasti cestovního ruchu a vnějších vztahů na základě usnesení Zastupitelstva Olomouckého kraje č. UZ/4/61/2017 ze dne 24.4.2017, prostředky budou čerpány z rezervy Olomouckého kraje na individuální dotace.</t>
  </si>
  <si>
    <t>Odbor tajemníka hejtmana</t>
  </si>
  <si>
    <t>ORJ - 18</t>
  </si>
  <si>
    <t xml:space="preserve"> -Rozpočtová změna 180/17</t>
  </si>
  <si>
    <t>důvod: odbor strategického rozvoje kraje požádal ekonomický odbor dne 25.4.2017 o provedení rozpočtové změny. Důvodem navrhované změny je převedení finančních prostředků z odboru ekonomického na odbor strategického rozvoje kraje ve výši             280 000,- Kč. Finanční prostředky budou použity na poskytnutí individuální dotace v oblasti regionálního rozvoje na základě usnesení Zastupitelstva Olomouckého kraje č. UZ/4/43/2017 ze dne 24.4.2017, a budou čerpány z rezervy Olomouckého kraje na individuální dotace.</t>
  </si>
  <si>
    <t xml:space="preserve"> -Rozpočtová změna 181/17</t>
  </si>
  <si>
    <t>druh rozpočtové změny: vnitřní rozpočtová změna - přesun mezi jednotlivými položkami, paragrafy a odbory ekonomickým a životního prostředí a zemědělství</t>
  </si>
  <si>
    <t>důvod: odbor životního prostředí a zemědělství požádal ekonomický odbor dne 2.5.2017 o provedení rozpočtové změny. Důvodem navrhované změny je převedení finančních prostředků z odboru ekonomického na odbor životního prostředí a zemědělství ve výši         250 000,- Kč. Finanční prostředky budou použity na poskytnutí individuální dotace v oblasti životního prostředí a zemědělství na základě usnesení Zastupitelstva Olomouckého kraje č. UZ/4/34/2017 ze dne 24.4.2017, a budou čerpány z rezervy Olomouckého kraje na individuální dotace.</t>
  </si>
  <si>
    <t xml:space="preserve"> -Rozpočtová změna 182/17</t>
  </si>
  <si>
    <t>druh rozpočtové změny: vnitřní rozpočtová změna - přesun mezi jednotlivými položkami, paragrafy a odbory ekonomickým a školství, sportu a kultury</t>
  </si>
  <si>
    <t>důvod: odbor školství, sportu a kultury požádal ekonomický odbor dne 28.4.2017 o provedení rozpočtové změny. Důvodem navrhované změny je převedení finančních prostředků z odboru ekonomického na odbor školství, sportu a kultury v celkové výši              17 808 000,- Kč. Finanční prostředky budou použity na poskytnutí individuálních dotací v oblasti školství, sportu a kultury, na základě usnesení Zastupitelstva Olomouckého kraje č. UZ/4/24/2017 a UZ/4/26/2017 ze dne 24.4.2017, prostředky budou čerpány z rezervy Olomouckého kraje na individuální dotace.</t>
  </si>
  <si>
    <t>54 - Neinvestiční transfery obyvatelstvu</t>
  </si>
  <si>
    <t xml:space="preserve"> -Rozpočtová změna 183/17</t>
  </si>
  <si>
    <t>druh rozpočtové změny: vnitřní rozpočtová změna - přesun mezi jednotlivými položkami, paragrafy a odbory ekonomickým a sociálních věcí</t>
  </si>
  <si>
    <t>důvod: odbor sociálních věcí požádal ekonomický odbor dne 25.4.2017 o provedení rozpočtové změny. Důvodem navrhované změny je převedení finančních prostředků z odboru ekonomického na odbor sociálních věcí v celkové výši 1 210 000,- Kč. Finanční prostředky budou použity na poskytnutí individuálních dotací v sociální oblasti na základě usnesení Zastupitelstva Olomouckého kraje č. UZ/4/37/2017 ze dne 24.4.2017, prostředky budou čerpány z rezervy Olomouckého kraje na individuální dotace.</t>
  </si>
  <si>
    <t xml:space="preserve"> -Rozpočtová změna 184/17</t>
  </si>
  <si>
    <t>druh rozpočtové změny: vnitřní rozpočtová změna - přesun mezi jednotlivými položkami, paragrafy a odbory ekonomickým a zdravotnictví</t>
  </si>
  <si>
    <t>důvod: odbor zdravotnictví požádal ekonomický odbor dne 26.4.2017 o provedení rozpočtové změny. Důvodem navrhované změny je převedení finančních prostředků z odboru ekonomického na odbor zdravotnictví v celkové výši 809 955,80 Kč. Finanční prostředky budou použity na poskytnutí individuálních dotací v oblasti zdravotnictví na základě usnesení Zastupitelstva Olomouckého kraje č. UZ/4/38/2017 ze dne 24.4.2017, prostředky budou čerpány z rezervy Olomouckého kraje na individuální dotace.</t>
  </si>
  <si>
    <t xml:space="preserve"> -Rozpočtová změna 185/17</t>
  </si>
  <si>
    <t>druh rozpočtové změny: vnitřní rozpočtová změna - přesun mezi jednotlivými položkami, paragrafy a odbory ekonomickým a dopravy a silničního hospodářství</t>
  </si>
  <si>
    <t>Odbor dopravy a silničního hospodářství</t>
  </si>
  <si>
    <t>ORJ - 12</t>
  </si>
  <si>
    <t xml:space="preserve"> -Rozpočtová změna 186/17</t>
  </si>
  <si>
    <t>druh rozpočtové změny: vnitřní rozpočtová změna - přesun mezi jednotlivými položkami, paragrafy v rámci odboru kancelář ředitele</t>
  </si>
  <si>
    <t>důvod: odbor kancelář ředitele požádal ekonomický odbor dne 19.4.2017 o provedení rozpočtové změny. Důvodem navrhované změny je přesun finančních prostředků v rámci odboru kancelář ředitele ve výši 20 000,- Kč. Finanční prostředky budou použity na poskytnutí individuální dotace v oblasti krizového řízení na základě usnesení Rady Olomouckého kraje č. UR/14/41/2017 ze dne 18.4.2017.</t>
  </si>
  <si>
    <t>Odbor kancelář ředitele</t>
  </si>
  <si>
    <t>ORJ - 03</t>
  </si>
  <si>
    <t xml:space="preserve"> -Rozpočtová změna 187/17</t>
  </si>
  <si>
    <t>druh rozpočtové změny: vnitřní rozpočtová změna - přesun mezi jednotlivými položkami, paragrafy v rámci odboru tajemníka hejtmana</t>
  </si>
  <si>
    <t>důvod: odbor tajemníka hejtmana požádal ekonomický odbor dne 28.4.2017 o provedení rozpočtové změny. Důvodem navrhované změny je přesun finančních prostředků v rámci odboru tajemníka hejtmana v celkové výši 1 500 000,- Kč. Finanční prostředky budou použity na poskytnutí dotací v rámci dotačního "Programu na podporu cestovního ruchu a zahraničních vztahů" a dotačního titulu č. 1 "Nadregionální akce cestovního ruchu" na základě usnesení Rady Olomouckého kraje č. UR/12/5/2017 ze dne 27.3.2017 a Zastupitelstva Olomouckého kraje č. UZ/4/60/2017 ze dne 24.4.2017.</t>
  </si>
  <si>
    <t xml:space="preserve"> -Rozpočtová změna 188/17</t>
  </si>
  <si>
    <t>důvod: odbor tajemníka hejtmana požádal ekonomický odbor dne 28.4.2017 o provedení rozpočtové změny. Důvodem navrhované změny je přesun finančních prostředků v rámci odboru tajemníka hejtmana v celkové výši 400 000,- Kč. Finanční prostředky budou použity na poskytnutí dotací v rámci dotačního "Programu na podporu cestovního ruchu a zahraničních vztahů" a dotačního titulu č. 2 "Podpora rozvoje zahraničních vztahů Olomouckého kraje" na základě usnesení Rady Olomouckého kraje č. UR/12/5/2017 ze dne 27.3.2017 a Zastupitelstva Olomouckého kraje č. UZ/4/60/2017 ze dne 24.4.2017.</t>
  </si>
  <si>
    <t xml:space="preserve"> -Rozpočtová změna 189/17</t>
  </si>
  <si>
    <t>důvod: odbor tajemníka hejtmana požádal ekonomický odbor dne 28.4.2017 o provedení rozpočtové změny. Důvodem navrhované změny je přesun finančních prostředků v rámci odboru tajemníka hejtmana v celkové výši 830 000,- Kč. Finanční prostředky budou použity na poskytnutí dotací v rámci dotačního "Programu na podporu cestovního ruchu a zahraničních vztahů" a dotačního titulu č. 3 "Podpora zkvalitnění služeb turistických informačních center v Olomouckém kraji" na základě usnesení Rady Olomouckého kraje č. UR/12/5/2017 ze dne 27.3.2017 a Zastupitelstva Olomouckého kraje č. UZ/4/60/2017 ze dne 24.4.2017.</t>
  </si>
  <si>
    <t xml:space="preserve"> -Rozpočtová změna 190/17</t>
  </si>
  <si>
    <t>důvod: odbor tajemníka hejtmana požádal ekonomický odbor dne 27.4.2017 o provedení rozpočtové změny. Důvodem navrhované změny je přesun finančních prostředků v rámci odboru tajemníka hejtmana v celkové výši 7 100 000,- Kč. Finanční prostředky budou použity na poskytnutí dotací v rámci dotačního "Programu na podporu cestovního ruchu a zahraničních vztahů" a dotačního titulu č. 4 "Podpora cestovního ruchu v turistických regionech Jeseníky a Střední Morava" na základě usnesení Rady Olomouckého kraje č. UR/12/5/2017 ze dne 27.3.2017 a Zastupitelstva Olomouckého kraje č. UZ/4/60/2017 ze dne 24.4.2017.</t>
  </si>
  <si>
    <t xml:space="preserve"> -Rozpočtová změna 191/17</t>
  </si>
  <si>
    <t>důvod: odbor tajemníka hejtmana požádal ekonomický odbor dne 28.4.2017 o provedení rozpočtové změny. Důvodem navrhované změny je přesun finančních prostředků v rámci odboru tajemníka hejtmana v celkové výši 1 000 000,- Kč. Finanční prostředky budou použity na poskytnutí dotací v rámci dotačního "Programu na podporu cestovního ruchu a zahraničních vztahů" a dotačního titulu č. 5 "Podpora kinematografie v turistických regionech Jeseníky a Střední Morava" na základě usnesení Rady Olomouckého kraje č. UR/12/5/2017 ze dne 27.3.2017 a Zastupitelstva Olomouckého kraje č. UZ/4/60/2017 ze dne 24.4.2017.</t>
  </si>
  <si>
    <t xml:space="preserve"> -Rozpočtová změna 192/17</t>
  </si>
  <si>
    <t>druh rozpočtové změny: vnitřní rozpočtová změna - přesun mezi jednotlivými položkami, paragrafy v rámci odboru strategického rozvoje kraje</t>
  </si>
  <si>
    <t>důvod: odbor strategického rozvoje kraje požádal ekonomický odbor dne 18.4.2017 o provedení rozpočtové změny. Důvodem navrhované změny je přesun finančních prostředků v rámci odboru strategického rozvoje kraje v celkové výši 698 415,- Kč. Finanční prostředky budou použity na poskytnutí dotací z "Programu památkové péče v Olomouckém kraji v roce 2017" v dotačním titulu "Obnova kulturních památek" a "Obnova staveb drobné architektury místního významu" na základě usnesení Rady Olomouckého kraje č. UR/13/28/2017 ze dne 3.4.2017.</t>
  </si>
  <si>
    <t xml:space="preserve"> -Rozpočtová změna 193/17</t>
  </si>
  <si>
    <t>důvod: odbor strategického rozvoje kraje požádal ekonomický odbor dne 27.4.2017 o provedení rozpočtové změny. Důvodem navrhované změny je přesun finančních prostředků v rámci odboru strategického rozvoje kraje v celkové výši 11 271 438,- Kč. Finanční prostředky budou použity na poskytnutí dotací z "Programu památkové péče v Olomouckém kraji v roce 2017" v dotačním titulu "Obnova kulturních památek" a "Obnova staveb drobné architektury místního významu" na základě usnesení Zastupitelstva Olomouckého kraje č. UZ/4/42/2017 ze dne 24.4.2017.</t>
  </si>
  <si>
    <t xml:space="preserve"> -Rozpočtová změna 194/17</t>
  </si>
  <si>
    <t>důvod: odbor strategického rozvoje kraje požádal ekonomický odbor dne 3.5.2017 o provedení rozpočtové změny. Důvodem navrhované změny je přesun finančních prostředků v rámci odboru strategického rozvoje kraje ve výši 30 000,- Kč. Finanční prostředky budou použity na úhradu prezentace Olomouckého kraje v oblasti památkové péče v bulletinu "Máme vybráno", který vydává Institut pro památky a kulturu.</t>
  </si>
  <si>
    <t xml:space="preserve"> -Rozpočtová změna 195/17</t>
  </si>
  <si>
    <t>druh rozpočtové změny: vnitřní rozpočtová změna - přesun mezi jednotlivými položkami, paragrafy v rámci odboru životního prostředí a zemědělství</t>
  </si>
  <si>
    <t>důvod: odbor životního prostředí a zemědělství požádal ekonomický odbor dne 25.4.2017 o provedení rozpočtové změny. Důvodem navrhované změny je přesun finančních prostředků v rámci odboru životního prostředí a zemědělství ve výši 240 000,- Kč. Finanční prostředky budou použity na zajištění finančních darů pro vítěze soutěže měst a obcí Olomouckého kraje "O keramickou popelnici" v rámci projektu "Intenzifikace odděleného sběru a zajištění využití komunálních odpadů včetně jejich obalové složky na území Olomouckého kraje".</t>
  </si>
  <si>
    <t xml:space="preserve"> -Rozpočtová změna 196/17</t>
  </si>
  <si>
    <t>druh rozpočtové změny: vnitřní rozpočtová změna - přesun mezi jednotlivými položkami, paragrafy v rámci odboru sociálních věcí</t>
  </si>
  <si>
    <t xml:space="preserve"> -Rozpočtová změna 197/17</t>
  </si>
  <si>
    <t xml:space="preserve"> -Rozpočtová změna 198/17</t>
  </si>
  <si>
    <t xml:space="preserve"> -Rozpočtová změna 199/17</t>
  </si>
  <si>
    <t>druh rozpočtové změny: vnitřní rozpočtová změna - přesun mezi jednotlivými položkami, paragrafy v rámci odboru dopravy a silničního hospodářství</t>
  </si>
  <si>
    <t>důvod: odbor dopravy a silničního hospodářství požádal ekonomický odbor dne 25.4.2017 o provedení rozpočtové změny. Důvodem navrhované změny je přesun finančních prostředků v rámci odboru dopravy a silničního hospodářství ve výši 4 314 176,43 Kč. Finanční prostředky budou použity na poskytnutí dotací v rámci programu "Podpora výstavby a oprav cyklostezek", na základě usnesení Zastupitelstva Olomouckého kraje č. UZ/4/14/2017 ze dne 24.4.2017.</t>
  </si>
  <si>
    <t xml:space="preserve"> -Rozpočtová změna 200/17</t>
  </si>
  <si>
    <t>druh rozpočtové změny: vnitřní rozpočtová změna - přesun mezi jednotlivými položkami, paragrafy v rámci odboru školství, sportu a kultury</t>
  </si>
  <si>
    <t>důvod: odbor školství, sportu a kultury požádal ekonomický odbor dne 4.5.2017 o provedení rozpočtové změny. Důvodem navrhované změny je přesun finančních prostředků v rámci odboru školství, sportu a kultury v celkové výši 9 238 000,- Kč. Finanční prostředky budou použity na poskytnutí dotací z "Programu podpory kultury v Olomouckém kraji" v dotačním titulu "Podpora kulturních aktivit", na základě usnesení Rady Olomouckého kraje č. UR/12/41/2017 ze dne 27.3.2017 a usnesení Zastupitelstva Olomouckého kraje č. UZ/4/28/2017 ze dne 24.4.2017.</t>
  </si>
  <si>
    <t xml:space="preserve"> -Rozpočtová změna 201/17</t>
  </si>
  <si>
    <t>druh rozpočtové změny: vnitřní rozpočtová změna - přesun mezi jednotlivými položkami, paragrafy v rámci odboru podpory řízení příspěvkových organizací</t>
  </si>
  <si>
    <t>důvod: odbor podpory řízení příspěvkových organizací požádal ekonomický odbor dne 27.4.2017 o provedení rozpočtové změny. Důvodem navrhované změny je přesun finančních prostředků v rámci odboru podpory řízení příspěvkových organizací v celkové výši 76 767,96 Kč. Finanční prostředky budou použity na poskytnutí investičního a neinvestičního příspěvku pro příspěvkovou organizaci v oblasti školství Střední odborná škola, Šumperk, na akci "Odkup transformátoru a technickou i stavební úpravu stávající trafostanice", jedná se o přesun mezi investičními a neinvestičními položkami.</t>
  </si>
  <si>
    <t>6351 - Investiční transfery zřízeným PO</t>
  </si>
  <si>
    <t xml:space="preserve"> -Rozpočtová změna 202/17</t>
  </si>
  <si>
    <t>důvod: odbor podpory řízení příspěvkových organizací požádal ekonomický odbor dne 26.4.2017 o provedení rozpočtové změny. Důvodem navrhované změny je přesun finančních prostředků v rámci odboru podpory řízení příspěvkových organizací ve výši         600 000,- Kč. Finanční prostředky budou použity na poskytnutí účelově určeného příspěvku na provoz pro příspěvkovou organizaci v oblasti školství Střední škola zemědělská Přerov na akci "Vybavení DM nábytkem", jedná se o přesun mezi investičními a neinvestičními položkami.</t>
  </si>
  <si>
    <t xml:space="preserve"> -Rozpočtová změna 203/17</t>
  </si>
  <si>
    <t xml:space="preserve"> -Rozpočtová změna 204/17</t>
  </si>
  <si>
    <t xml:space="preserve"> -Rozpočtová změna 205/17</t>
  </si>
  <si>
    <t>důvod: odbor strategického rozvoje kraje požádal ekonomický odbor dne 24.4.2017 o provedení rozpočtové změny. Důvodem navrhované změny je přesun finančních prostředků v rámci odboru strategického rozvoje kraje v celkové výši 95 000,- Kč. Finanční prostředky budou použity na financování projektu v oblasti rozvoje lidských zdrojů "Krajský akční plán rozvoje vzdělávání Olomouckého kraje" v rámci Operačního programu Výzkum, vývoj a vzdělávání.</t>
  </si>
  <si>
    <t>ORJ - 76</t>
  </si>
  <si>
    <t>50 - Výdaje na platy, ost. platby za pr. práci a poj.</t>
  </si>
  <si>
    <t xml:space="preserve"> -Rozpočtová změna 206/17</t>
  </si>
  <si>
    <t>důvod: odbor strategického rozvoje kraje požádal ekonomický odbor dne 3.5.2017 o provedení rozpočtové změny. Důvodem navrhované změny je přesun finančních prostředků v rámci odboru strategického rozvoje kraje v celkové výši 880 000,- Kč. Finanční prostředky budou použity na financování výdajů projektů v oblasti zdravotnictví "Obnova vodního systému parku OLÚ Paseka", "Úprava sluneční louky OLÚ Paseka" a "Obnova zahrady Zdravotnického zařízení v Moravském Berouně" v rámci Operačního programu Životní prostředí.</t>
  </si>
  <si>
    <t>ORJ - 30</t>
  </si>
  <si>
    <t>ORJ - 59</t>
  </si>
  <si>
    <t>61 - Investiční nákupy a související výdaje</t>
  </si>
  <si>
    <t xml:space="preserve"> -Rozpočtová změna 207/17</t>
  </si>
  <si>
    <t>2122 - Odvody příspěvkových organizací</t>
  </si>
  <si>
    <t>Odbor ekonomický - SROP</t>
  </si>
  <si>
    <t>ORJ - 32</t>
  </si>
  <si>
    <t>81 - Financování z tuzemska</t>
  </si>
  <si>
    <t xml:space="preserve"> -Rozpočtová změna 208/17</t>
  </si>
  <si>
    <t xml:space="preserve">důvod: neinvestiční dotace ze státního rozpočtu ČR na rok 2017 poskytnutá na základě rozhodnutí Ministerstva financí ČR č.j.: MF - 9492/2017/1201-5 ze dne 21.4.2017 ve výši 15 000,- Kč na úhradu výdajů v souvislosti s konáním nových voleb do zastupitelstva obce vyhlášených na den 20. května 2017 na činnost krajského úřadu. </t>
  </si>
  <si>
    <t>4111 - Neinvestiční přijaté transfery z VPS SR</t>
  </si>
  <si>
    <t xml:space="preserve"> -Rozpočtová změna 209/17</t>
  </si>
  <si>
    <t>poskytovatel: Úřad vlády České republiky</t>
  </si>
  <si>
    <t>důvod: neinvestiční dotace ze státního rozpočtu ČR na rok 2017 poskytnutá na základě rozhodnutí Úřadu vlády ČR č.j.: 04939/2017-KRP ze dne 4.4.2017 v celkové výši                      445 992,- Kč na program "Podpora koordinátorů pro romské záležitosti na rok 2017“.</t>
  </si>
  <si>
    <t xml:space="preserve"> -Rozpočtová změna 210/17</t>
  </si>
  <si>
    <t>poskytovatel: Ministerstvo životního prostředí</t>
  </si>
  <si>
    <t>důvod: odbor strategického rozvoje kraje požádal ekonomický odbor dne 5.5.2017 o provedení rozpočtové změny. Důvodem navrhované změny je zapojení dotace z Ministerstva životního prostředí ČR v celkové výši 23 104 609,40 Kč. Finanční prostředky budou poukázány na účet Olomouckého kraje z Ministerstva životního prostředí na kotlíkové dotace v rámci Operačního programu Životní prostředí 2014 - 2020.</t>
  </si>
  <si>
    <t>ORJ - 77</t>
  </si>
  <si>
    <t>4216 - Ostatní invest. přijaté transfery ze SR</t>
  </si>
  <si>
    <t xml:space="preserve"> -Rozpočtová změna 211/17</t>
  </si>
  <si>
    <t>důvod: odbor kancelář ředitele požádal ekonomický odbor dne 28.4.2017 o provedení rozpočtové změny. Důvodem navrhované změny je zapojení finančních prostředků do rozpočtu Olomouckého kraje v celkové výši 827 837,14 Kč. Finanční prostředky budou zapojeny jako refundace mzdových výdajů a odvodů sociálního a zdravotního pojištění pracovníků projektů "Rozvoj regionálního partnerství v programovém období EU 2014-2020", "Aktualizace Územní energetické koncepce Olomouckého kraje", "Snížení emisí z lokálního vytápění rodinných domů v Olomouckém kraji", "Smart Akcelerátor Olomouckého kraje" a "Služby sociální prevence v Olomouckém kraji" za období říjen - prosinec 2016.</t>
  </si>
  <si>
    <t>2324 - Přijaté nekapitál. příspěvky a náhrady</t>
  </si>
  <si>
    <t xml:space="preserve"> -Rozpočtová změna 212/17</t>
  </si>
  <si>
    <t>druh rozpočtové změny: zapojení prostředků do rozpočtu</t>
  </si>
  <si>
    <t>důvod: odbor školství, sportu a kultury požádal ekonomický odbor dne 27.4.2017 o provedení rozpočtové změny. Důvodem navrhované změny je zapojení finančních prostředků do rozpočtu Olomouckého kraje ve výši 948,- Kč.  Finanční prostředky byly poukázány na účet Olomouckého kraje jako vratka na základě výzvy Olomouckého kraje k vrácení dotace nebo její části u Střední školy, Základní školy a Mateřské školy Prostějov, prostředky budou zaslány na účet Ministerstva školství, mládeže a tělovýchovy.</t>
  </si>
  <si>
    <t>2229 - Ostatní přijaté vratky transferů</t>
  </si>
  <si>
    <t xml:space="preserve"> -Rozpočtová změna 213/17</t>
  </si>
  <si>
    <t xml:space="preserve">důvod: odbor zdravotnictví požádal ekonomický odbor dne 4.5.2017 o provedení rozpočtové změny. Důvodem navrhované změny je zapojení finančních prostředků do rozpočtu Olomouckého kraje v celkové výši 897 692,- Kč.  Finanční prostředky budou zapojeny jako příjmy z pronájmu na základě dodatku č. 5 ke smlouvě o nájmu nemovitého majetku  mezi Olomouckým krajem a Středomoravskou nemocniční a. s., na základě usnesení Rady Olomouckého kraje č. UR/12/24/2017 ze dne 27.3.2017.
</t>
  </si>
  <si>
    <t>2132 - Příjmy z pronájmu ostat. nemov. a j. č.</t>
  </si>
  <si>
    <t>Odbor veřejných zakázek a investic</t>
  </si>
  <si>
    <t>ORJ - 17</t>
  </si>
  <si>
    <t>ÚZ</t>
  </si>
  <si>
    <t>Dotace do oblasti zdravotnictví</t>
  </si>
  <si>
    <t>OP VVV, OPZ, OPTP, PČŠS</t>
  </si>
  <si>
    <t xml:space="preserve">důvod: odbor dopravy a silničního hospodářství požádal ekonomický odbor dne 3.5.2017 o provedení rozpočtové změny. Důvodem navrhované změny je převedení finančních prostředků z odboru ekonomického na odbor dopravy a silničního hospodářství ve výši     25 000,- Kč. Finanční prostředky budou použity na zajištění inzerce v tisku při vyhlášení výběrového řízení na ředitele příspěvkové organizace Správa silnic Olomouckého kraje, prostředky budou čerpány z rezervy Olomouckého kraje, na základě usnesení Rady Olomouckého kraje č. UR/15/21/2017 ze dne 15.5.2017 (bod 3.2.). </t>
  </si>
  <si>
    <t>důvod: odbor sociálních věcí požádal ekonomický odbor dne 25.4. a 4.5.2017 o provedení rozpočtové změny. Důvodem navrhované změny je přesun finančních prostředků v rámci odboru sociálních věcí v celkové výši 1 266 000,- Kč. Finanční prostředky budou použity na poskytnutí dotací z "Dotačního programu pro sociální oblast" v dotačním titulu "Podpora prevence kriminality", na základě usnesení Rady Olomouckého kraje č. UR/15/48/2017 ze dne 15.5.2017 (bod 10.3.).</t>
  </si>
  <si>
    <t>důvod: odbor sociálních věcí požádal ekonomický odbor dne 27.4.2017 o provedení rozpočtové změny. Důvodem navrhované změny je přesun finančních prostředků v rámci odboru sociálních věcí v celkové výši 99 000,- Kč. Finanční prostředky budou použity na poskytnutí dotací z "Dotačního programu pro sociální oblast" v dotačním titulu "Podpora prorodinných aktivit", na základě usnesení Rady Olomouckého kraje č. UR/15/48/2017 ze dne 15.5.2017 (bod 10.3.).</t>
  </si>
  <si>
    <t>důvod: odbor sociálních věcí požádal ekonomický odbor dne 4.5.2017 o provedení rozpočtové změny. Důvodem navrhované změny je přesun finančních prostředků v rámci odboru sociálních věcí ve výši 12 000,- Kč. Finanční prostředky budou použity na poskytnutí dotace z "Dotačního programu pro sociální oblast" v dotačním titulu "Podpora aktivit směřujících k sociálnímu začleňování", na základě usnesení Rady Olomouckého kraje č. UR/15/48/2017 ze dne 15.5.2017 (bod 10.3.).</t>
  </si>
  <si>
    <t>důvod: odbor podpory řízení příspěvkových organizací požádal ekonomický odbor dne 3.5.2017 o provedení rozpočtové změny. Důvodem navrhované změny je přesun finančních prostředků v rámci odboru podpory řízení příspěvkových organizací ve výši         83 000,- Kč. Finanční prostředky budou použity na poskytnutí účelově určeného příspěvku na provoz pro příspěvkovou organizaci v oblasti školství Střední škola gastronomie a farmářství Jeseník na akci "Pořízení technologického zařízení pro zkvalitnění výuky gastronomických oborů", na základě usnesení Rady Olomouckého kraje č. UR/15/37/2017 ze dne 15.5.2017 (bod 7.1.).</t>
  </si>
  <si>
    <t>důvod: odbor podpory řízení příspěvkových organizací požádal ekonomický odbor dne 18.4.2017 o provedení rozpočtové změny. Důvodem navrhované změny je přesun finančních prostředků v rámci odboru podpory řízení příspěvkových organizací v celkové výši 32 610 000,- Kč. Finanční prostředky budou použity na poskytnutí příspěvku na provoz a příspěvku na provoz - mzdové náklady pro příspěvkové organizace v oblasti zdravotnictví, prostředky budou převedeny z rezervy odboru podpory řízení příspěvkových organizací, na základě usnesení Rady Olomouckého kraje č. UR/15/37/2017 ze dne 15.5.2017 (bod 7.1.).</t>
  </si>
  <si>
    <t>důvod: ekonomický odbor požádal  dne 26.4.2017 o provedení rozpočtové změny. Důvodem navrhované změny je zapojení finančních prostředků do rozpočtu Olomouckého kraje ve výši 30 816 643,99 Kč. Finanční prostředky budou zapojeny jako odvod z fondu investic příspěvkové organizace Odborný léčebný ústav Paseka po vyúčtování investiční akce, na základě usnesení Rady Olomouckého kraje č. UR/15/60/2017 ze dne 15.5.2017 (bod 13.4.).</t>
  </si>
  <si>
    <t xml:space="preserve"> -Rozpočtová změna 214/17</t>
  </si>
  <si>
    <t xml:space="preserve">důvod: neinvestiční dotace ze státního rozpočtu ČR na rok 2017 poskytnutá na základě rozhodnutí Ministerstva financí ČR č.j.: MF-13267/2017/1201-2 ze dne 9.5.2017 ve výši                                   304 012,36 Kč na úhradu doložených nákladů vzniklých lékárnám s odevzdáním nepoužitelných léčiv a s jejich odstraněním za I. čtvrtletí roku 2017. </t>
  </si>
  <si>
    <t xml:space="preserve"> -Rozpočtová změna 215/17</t>
  </si>
  <si>
    <t>poskytovatel: Ministerstvo kultury</t>
  </si>
  <si>
    <t>důvod: neinvestiční dotace ze státního rozpočtu ČR na rok 2017 poskytnutá na základě dopisu Ministerstva kultury ČR č.j.: MK 29225/2017 OULK ze dne 21.4.2017 ve výši            10 000,- Kč pro příspěvkovou organizaci Olomouckého kraje Vědecká knihovna v Olomouci na realizaci projektu "Doplnění fondu zvukové knihovny Vědecké knihovny v Olomouci" z programu "Knihovna 21. století".</t>
  </si>
  <si>
    <t>5336 - Neinvestiční dotace zřízeným PO</t>
  </si>
  <si>
    <t>,</t>
  </si>
  <si>
    <t xml:space="preserve"> -Rozpočtová změna 216/17</t>
  </si>
  <si>
    <t>poskytovatel: Ministerstvo práce a sociálních věcí</t>
  </si>
  <si>
    <t>důvod: neinvestiční dotace ze státního rozpočtu ČR na rok 2017 poskytnutá na základě Dodatku č. 1 č.j.: MPSV-2016/275724-231/2 ze dne 28.4.2017 k rozhodnutí Ministerstva práce a sociálních věcí ČR č.j.: MPSV-2016/275724-231/1 ze dne 24.1.2017 v celkové výši 3 000 000,- Kč k zajištění výplaty státního příspěvku pro zřizovatele zařízení pro děti vyžadující okamžitou pomoc podle § 42g a násl. zákona č. 359/1999 Sb., o sociálně - právní ochraně dětí. Záloha na období květen až srpen pro Fond ohrožených dětí je                      1 500 000,- Kč.</t>
  </si>
  <si>
    <t xml:space="preserve"> -Rozpočtová změna 217/17</t>
  </si>
  <si>
    <t>důvod: neinvestiční dotace ze státního rozpočtu ČR na rok 2017 poskytnutá na základě rozhodnutí Ministerstva práce a sociálních věcí ČR ve výši  34 948,36 Kč na projekt č. CZ.03.2.63/0.0/0.0/15_023/0001289 "Aktivizace v POHODĚ" pro příspěvkovou organizaci Domov seniorů POHODA Chválkovice v rámci Operačního programu Zaměstnanost.</t>
  </si>
  <si>
    <t xml:space="preserve"> -Rozpočtová změna 218/17</t>
  </si>
  <si>
    <t>důvod: odbor školství, sportu a kultury požádal ekonomický odbor dne 17.5.2017 o provedení rozpočtové změny. Důvodem navrhované změny je snížení neinvestiční dotace ze státního rozpočtu ČR na rok 2017 poskytnuté na základě rozhodnutí Ministerstva školství, mládeže a tělovýchovy ČR č.j.: MSMT-735-12/2017 ze dne 30.1.2017 v celkové výši 8 203 560,- Kč na rozvojový program "Financování asistentů pedagoga pro děti, žáky a studenty se zdravotním postižením a pro děti, žáky a studenty se sociálním znevýhodněním na období leden - srpen 2017 - modul A", nevyčerpané prostředky v celkové výši 171 845,- Kč budou vráceny na účet Ministerstva školství, mládeže a tělovýchovy.</t>
  </si>
  <si>
    <t xml:space="preserve"> -Rozpočtová změna 219/17</t>
  </si>
  <si>
    <t>důvod: odbor školství, sportu a kultury požádal ekonomický odbor dne 12.5.2017 o provedení rozpočtové změny. Důvodem navrhované změny je snížení neinvestiční dotace ze státního rozpočtu ČR na rok 2017 poskytnuté na základě dopisu Ministerstva školství, mládeže a tělovýchovy ČR č.j.: MSMT-1026/2017-4 ze dne 3.2.2017 na program "Podpora sociálně znevýhodněných romských žáků středních škol, konzervatoří a studentů vyšších odborných škol na období leden - červen 2017" pro střední školy zřizované Olomouckým krajem, nevyčerpané prostředky ve výši 14 000,- Kč budou vráceny na účet Ministerstva školství, mládeže a tělovýchovy.</t>
  </si>
  <si>
    <t xml:space="preserve"> -Rozpočtová změna 220/17</t>
  </si>
  <si>
    <t>důvod: ekonomický odbor požádal  dne 15.5.2017 o provedení rozpočtové změny. Důvodem navrhované změny je snížení finančních prostředků rozpočtu Olomouckého kraje ve výši 1 603 655,28 Kč. Finanční prostředky budou sníženy jako odvod z fondu investic příspěvkové organizace Odborný léčebný ústav Paseka po vyúčtování investiční akce po projednání s daňovou poradkyní, na základě usnesení Rady Olomouckého kraje č. UR/15/59/2017 ze dne 15.5.2017.</t>
  </si>
  <si>
    <t xml:space="preserve"> -Rozpočtová změna 221/17</t>
  </si>
  <si>
    <t>druh rozpočtové změny: vnitřní rozpočtová změna - přesun mezi jednotlivými položkami, paragrafy a odbory ekonomickým a tajemníka hejtmana - zastupitelé</t>
  </si>
  <si>
    <t>důvod: odbor tajemníka hejtmana požádal ekonomický odbor dne 16.5.2017 o provedení rozpočtové změny. Důvodem navrhované změny je převedení finančních prostředků z odboru ekonomického na odbor tajemníka hejtmana - zastupitelé ve výši 120 000,- Kč. Finanční prostředky budou použity na zakoupení notebooků pro členy Rady Olomouckého kraje, prostředky budou čerpány z rezervy Olomouckého kraje.</t>
  </si>
  <si>
    <t>Zastupitelé</t>
  </si>
  <si>
    <t>ORJ - 01</t>
  </si>
  <si>
    <t xml:space="preserve"> -Rozpočtová změna 222/17</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</si>
  <si>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</si>
  <si>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23.5.2017 o provedení rozpočtové změny. Důvodem navrhované změny je převedení finančních prostředků z rozpočtu odboru ekonomického na odbor podpory řízení příspěvkových organizací ve výši 80 000,- Kč. Finanční prostředky budou použity na poskytnutí účelově určeného příspěvku na provoz pro příspěvkovou organizaci Olomouckého kraje Vědecká knihovna v Olomouci na akci "Krčmaňská aféra", prostředky budou čerpány z rezervy Olomouckého kraje, materiál je součástí programu jednání Rady Olomouckého kraje dne 2.6.2017 (bod 10.1.).</t>
  </si>
  <si>
    <t xml:space="preserve"> -Rozpočtová změna 223/17</t>
  </si>
  <si>
    <t>důvod: odbory sociálních věcí a zdravotnictví požádaly ekonomický odbor dne 19. a 23.5.2017 o provedení rozpočtové změny. Důvodem navrhované změny je převedení finančních prostředků z odboru ekonomického na odbor sociálních věcí ve výši 44 080,- Kč a na odbor zdravotnictví ve výši 71 440,-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duben 2017.</t>
  </si>
  <si>
    <t xml:space="preserve"> -Rozpočtová změna 224/17</t>
  </si>
  <si>
    <t>důvod: odbor kancelář ředitele požádal ekonomický odbor dne16.5.2017 o provedení rozpočtové změny. Důvodem navrhované změny je přesun finančních prostředků v rámci odboru kancelář ředitele ve výši 70 000,- Kč. Finanční prostředky budou použity na poskytnutí věcného daru na pořízení vybavení příslušníků bezpečnostního sboru Vězeňské služby ČR pro Vazební věznici Olomouc na základě projednání na schůzi Bezpečnostní rady Olomouckého kraje dne 28.3.2017.</t>
  </si>
  <si>
    <t xml:space="preserve"> -Rozpočtová změna 225/17</t>
  </si>
  <si>
    <t>důvod: odbor sociálních věcí požádal ekonomický odbor dne 16.5.2017 o provedení rozpočtové změny. Důvodem navrhované změny je přesun finančních prostředků v rámci odboru sociálních věcí v celkové výši 33 000,- Kč. Finanční prostředky budou použity na poskytnutí dotací z "Dotačního programu pro sociální oblast" v dotačním titulu "Podpora prevence kriminality" na základě usnesení Rady Olomouckého kraje č. UR/15/48/2017 ze dne 15.5.2017.</t>
  </si>
  <si>
    <t xml:space="preserve"> -Rozpočtová změna 226/17</t>
  </si>
  <si>
    <t>důvod: odbor dopravy a silničního hospodářství požádal ekonomický odbor dne 12.5.2017 o provedení rozpočtové změny. Důvodem navrhované změny je přesun finančních prostředků v rámci odboru dopravy a silničního hospodářství v celkové výši 407 145,45 Kč. Finanční prostředky budou použity na poskytnutí dotací v rámci programu "Opatření pro zvýšení bezpečnosti provozu na pozemních komunikacích pro města a obce Olomouckého kraje" na základě usnesení Zastupitelstva Olomouckého kraje č. UZ/4/12/2017 ze dne 24.4.2017.</t>
  </si>
  <si>
    <t xml:space="preserve"> -Rozpočtová změna 227/17</t>
  </si>
  <si>
    <t>druh rozpočtové změny: vnitřní rozpočtová změna - přesun mezi jednotlivými položkami, paragrafy v rámci odboru veřejných zakázek a investic</t>
  </si>
  <si>
    <t>důvod: odbor veřejných zakázek a investic požádal ekonomický odbor dne 22.5.2017 o provedení rozpočtové změny. Důvodem navrhované změny je přesun finančních prostředků v rámci odboru veřejných zakázek a investic ve výši 39 000,- Kč. Finanční prostředky budou použity na financování investiční akce v oblasti zdravotnictví "Realizace energeticky úsporných opatření - Nemocnice Přerov - domov sester".</t>
  </si>
  <si>
    <t>Odbor veřejných zakázek</t>
  </si>
  <si>
    <t>ORJ - 52</t>
  </si>
  <si>
    <t xml:space="preserve"> -Rozpočtová změna 228/17</t>
  </si>
  <si>
    <t>důvod: odbor strategického rozvoje kraje požádal ekonomický odbor dne 23.5.2017 o provedení rozpočtové změny. Důvodem navrhované změny je přesun finančních prostředků v rámci odboru strategického rozvoje kraje ve výši 20 000,- Kč. Finanční prostředky budou použity na financování výdajů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Ge. Svobody 2)".</t>
  </si>
  <si>
    <t xml:space="preserve"> -Rozpočtová změna 229/17</t>
  </si>
  <si>
    <t>důvod: odbor strategického rozvoje kraje požádal ekonomický odbor dne 22.5.2017 o provedení rozpočtové změny. Důvodem navrhované změny je přesun finančních prostředků v rámci odboru strategického rozvoje kraje v celkové výši 80 000,- Kč. Finanční prostředky budou použity na financování výdajů projektu v oblasti školství "Nákup vybavení - plošina pro práci ve výškách, panely elektropneumatiky“ (Střední škola elektrotechnická, Lipník nad Bečvou, Tyršova 781)".</t>
  </si>
  <si>
    <t xml:space="preserve"> -Rozpočtová změna 230/17</t>
  </si>
  <si>
    <t>důvod: odbor strategického rozvoje kraje požádal ekonomický odbor dne 22.5.2017 o provedení rozpočtové změny. Důvodem navrhované změny je přesun finančních prostředků v rámci odboru strategického rozvoje kraje v celkové výši 80 000,- Kč. Finanční prostředky budou použity na financování výdajů projektu v oblasti školství "Nákup CNC dřevoobráběcího centra“ (Švehlova střední škola polytechnická Prostějov)".</t>
  </si>
  <si>
    <t xml:space="preserve"> -Rozpočtová změna 231/17</t>
  </si>
  <si>
    <t>důvod: odbor strategického rozvoje kraje požádal ekonomický odbor dne 15.5.2017 o provedení rozpočtové změny. Důvodem navrhované změny je přesun finančních prostředků v rámci odboru strategického rozvoje kraje ve výši 1 400,- Kč. Finanční prostředky budou použity na úhradu správních poplatků u projektu v oblasti informačních technologií "Rozvoj služeb eGovernmentu".</t>
  </si>
  <si>
    <t>ORJ - 64</t>
  </si>
  <si>
    <t xml:space="preserve"> -Rozpočtová změna 232/17</t>
  </si>
  <si>
    <t>důvod: odbor podpory řízení příspěvkových organizací požádal ekonomický odbor dne17.5.2017 o provedení rozpočtové změny. Důvodem navrhované změny je přesun finančních prostředků v rámci odboru podpory řízení příspěvkových organizací ve výši            750 000,- Kč. Finanční prostředky budou použity na poskytnutí investičního příspěvku pro příspěvkovou organizaci v oblasti kultury Vlastivědné muzeum v Olomouci na akci "Rekonstrukce vstupních bran do parku v Čechách pod Kosířem", jedná se o přesun mezi neinvestiční a investiční položkou, materiál je součástí programu jednání Rady Olomouckého kraje dne 2.6.2017 (bod 10.1.).</t>
  </si>
  <si>
    <t xml:space="preserve"> -Rozpočtová změna 233/17</t>
  </si>
  <si>
    <t>důvod: odbor podpory řízení příspěvkových organizací požádal ekonomický odbor dne 19.5.2017 o provedení rozpočtové změny. Důvodem navrhované změny je přesun finančních prostředků v rámci odboru podpory řízení příspěvkových organizací ve výši         190 000,- Kč. Finanční prostředky budou použity na poskytnutí neinvestičního příspěvku pro příspěvkovou organizaci v oblasti školství Střední škola a Základní škola Lipník nad Bečvou na akci "Oprava oplocení", část prostředků bude převedena do rezervy odboru podpory řízení příspěvkových organizací, materiál je součástí programu jednání Rady Olomouckého kraje dne 2.6.2017 (bod 10.1.).</t>
  </si>
  <si>
    <t xml:space="preserve"> -Rozpočtová změna 234/17</t>
  </si>
  <si>
    <t>důvod: odbor podpory řízení příspěvkových organizací požádal ekonomický odbor dne 17.5.2017 o provedení rozpočtové změny. Důvodem navrhované změny je přesun finančních prostředků v rámci odboru podpory řízení příspěvkových organizací ve výši        160 000,- Kč. Finanční prostředky budou použity na poskytnutí účelově určeného příspěvku na provoz pro příspěvkovou organizaci v oblasti školství Střední škola, Základní škola a Mateřská škola Prostějov, na akci "Vybavení učeben", prostředky budou převedeny z rezervy odboru podpory řízení příspěvkových organizací, materiál je součástí programu jednání Rady Olomouckého kraje dne 2.6.2017 (bod 10.1.).</t>
  </si>
  <si>
    <t xml:space="preserve"> -Rozpočtová změna 235/17</t>
  </si>
  <si>
    <t>důvod: odbor podpory řízení příspěvkových organizací požádal ekonomický odbor dne 22.5.2017 o provedení rozpočtové změny. Důvodem navrhované změny je přesun finančních prostředků v rámci odboru podpory řízení příspěvkových organizací ve výši        277 241,- Kč. Finanční prostředky budou použity na poskytnutí účelově určeného příspěvku na provoz pro příspěvkovou organizaci v oblasti školství Střední odborná škola lesnická a strojírenská Šternberk na úhradu úroků z prodlení v souvislosti s výplatou náhrady ušlé mzdy dle rozsudku Okresního soudu v Olomouci, prostředky budou převedeny z rezervy odboru podpory řízení příspěvkových organizací, materiál je součástí programu jednání Rady Olomouckého kraje dne 2.6.2017 (bod 10.1.).</t>
  </si>
  <si>
    <t xml:space="preserve"> -Rozpočtová změna 236/17</t>
  </si>
  <si>
    <t>důvod: odbor kancelář ředitele požádal ekonomický odbor dne 24.5.2017 o provedení rozpočtové změny. Důvodem navrhované změny je přesun finančních prostředků v rámci odboru kancelář ředitele ve výši 40 000,- Kč. Finanční prostředky budou použity na poskytnutí finanční podpory z rezervy pro případ řešení krizové situace nebo mimořádné události, materiál je součástí programu jednání Rady Olomouckého kraje dne 2.6.2017 (bod 14.5.).</t>
  </si>
  <si>
    <t xml:space="preserve"> -Rozpočtová změna 237/17</t>
  </si>
  <si>
    <t>důvod: neinvestiční dotace ze státního rozpočtu ČR na rok 2017 poskytnutá na základě rozhodnutí Ministerstva práce a sociálních věcí ČR ve výši  37 287,50 Kč na projekt č. CZ.03.2.63/0.0/0.0/15_023/0001210 "Zavádění komplexního terapeutického modelu v Domově Na zámečku Rokytnice" pro příspěvkovou organizaci Domov Na zámečku Rokytnice v rámci Operačního programu Zaměstnanost.</t>
  </si>
  <si>
    <t xml:space="preserve"> -Rozpočtová změna 238/17</t>
  </si>
  <si>
    <t>důvod: neinvestiční dotace ze státního rozpočtu ČR na rok 2017 poskytnutá na základě rozhodnutí Ministerstva práce a sociálních věcí ČR ve výši  215 144,12 Kč na projekt č. CZ.03.2.63/0.0/0.0/15_023/0000999 "Zhodnocení a sjednocení procesů rozvoje kvality poskytování sociálních služeb v organizaci Centrum Dominika Kokory, p. o." pro příspěvkovou organizaci Centrum Dominika Kokory v rámci Operačního programu Zaměstnanost.</t>
  </si>
  <si>
    <t xml:space="preserve"> -Rozpočtová změna 239/17</t>
  </si>
  <si>
    <t>důvod: odbor školství, sportu a kultury požádal ekonomický odbor dne 23.5.2017 o provedení rozpočtové změny. Důvodem navrhované změny je zapojení finančních prostředků do rozpočtu Olomouckého kraje ve výši 1 200,- Kč.  Finanční prostředky byly poukázány na účet Olomouckého kraje jako vratka na základě výzvy Olomouckého kraje k vrácení dotace nebo její části u Střední odborné školy lesnické a strojírenské Šternberk, prostředky budou zaslány na účet Ministerstva školství, mládeže a tělovýchovy.</t>
  </si>
  <si>
    <t xml:space="preserve"> -Rozpočtová změna 240/17</t>
  </si>
  <si>
    <t>důvod: odbor kancelář ředitele požádal ekonomický odbor dne 18.5.2017 o provedení rozpočtové změny. Důvodem navrhované změny je zapojení finančních prostředků do rozpočtu Olomouckého kraje v celkové výši 552 525,50 Kč. Finanční prostředky budou zapojeny jako refundace mzdových výdajů a odvodů sociálního a zdravotního pojištění pracovníků projektu "Krajský akční plán rozvoje vzdělávání Olomouckého kraje" za období říjen - prosinec 2016.</t>
  </si>
  <si>
    <t xml:space="preserve"> -Rozpočtová změna 241/17</t>
  </si>
  <si>
    <t>důvod: odbor ekonomický požádal dne 24.5.2017 o provedení rozpočtové změny. Důvodem navrhované změny je zapojení finančních prostředků do rozpočtu Olomouckého kraje ve výši 856 187,- Kč. Jedná se o zapojení finančních prostředků z depozitního účtu po vyúčtování mezd za měsíc prosinec 2016, prostředky budou převedeny do rezervy Olomouckého kraje.</t>
  </si>
  <si>
    <t>4132 - Převody z ostatních vlastních fondů</t>
  </si>
  <si>
    <t>Dotace do oblasti kultury</t>
  </si>
  <si>
    <t>Depozita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</si>
</sst>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000"/>
    <numFmt numFmtId="167" formatCode="00000000"/>
  </numFmts>
  <fonts count="26"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10"/>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b/>
      <i/>
      <sz val="11"/>
      <name val="Arial"/>
      <family val="2"/>
      <charset val="238"/>
    </font>
    <font>
      <sz val="9"/>
      <name val="Arial CE"/>
      <charset val="238"/>
    </font>
    <font>
      <sz val="11"/>
      <name val="Calibri"/>
      <family val="2"/>
      <charset val="238"/>
      <scheme val="minor"/>
    </font>
  </fonts>
  <fills count="3">
    <fill>
      <patternFill patternType="none"/>
    </fill>
    <fill>
      <patternFill patternType="gray125"/>
    </fill>
    <fill>
      <patternFill patternType="solid">
        <fgColor indexed="42"/>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s>
  <cellStyleXfs count="2">
    <xf numFmtId="0" fontId="0" fillId="0" borderId="0"/>
    <xf numFmtId="0" fontId="5" fillId="0" borderId="0"/>
  </cellStyleXfs>
  <cellXfs count="186">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7" fillId="0" borderId="0" xfId="1" applyFont="1" applyBorder="1"/>
    <xf numFmtId="0" fontId="6" fillId="0" borderId="0" xfId="1" applyFont="1"/>
    <xf numFmtId="0" fontId="15" fillId="0" borderId="0" xfId="0" applyFont="1"/>
    <xf numFmtId="0" fontId="7" fillId="0" borderId="0" xfId="0" applyFont="1" applyFill="1" applyAlignment="1">
      <alignment horizontal="justify" vertical="top" wrapText="1"/>
    </xf>
    <xf numFmtId="0" fontId="9" fillId="0" borderId="0" xfId="0" applyFont="1" applyFill="1"/>
    <xf numFmtId="0" fontId="17" fillId="0" borderId="0" xfId="0" applyFont="1" applyFill="1" applyBorder="1" applyAlignment="1"/>
    <xf numFmtId="0" fontId="18" fillId="0" borderId="0" xfId="0" applyFont="1" applyFill="1"/>
    <xf numFmtId="0" fontId="2" fillId="0" borderId="0" xfId="0" applyFont="1" applyFill="1" applyAlignment="1">
      <alignment horizontal="left"/>
    </xf>
    <xf numFmtId="0" fontId="5" fillId="0" borderId="0" xfId="0" applyFont="1" applyFill="1"/>
    <xf numFmtId="0" fontId="19" fillId="0" borderId="0" xfId="0" applyFont="1" applyFill="1" applyAlignment="1">
      <alignment horizontal="right"/>
    </xf>
    <xf numFmtId="0" fontId="20" fillId="0" borderId="6" xfId="0" applyFont="1" applyFill="1" applyBorder="1" applyAlignment="1">
      <alignment horizontal="center"/>
    </xf>
    <xf numFmtId="0" fontId="21"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20" fillId="0" borderId="7" xfId="0" applyFont="1" applyFill="1" applyBorder="1"/>
    <xf numFmtId="4" fontId="20"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2" fillId="0" borderId="6" xfId="0" applyFont="1" applyFill="1" applyBorder="1"/>
    <xf numFmtId="0" fontId="17" fillId="0" borderId="9" xfId="0" applyFont="1" applyFill="1" applyBorder="1" applyAlignment="1"/>
    <xf numFmtId="4" fontId="17" fillId="0" borderId="6" xfId="0" applyNumberFormat="1" applyFont="1" applyFill="1" applyBorder="1" applyAlignment="1"/>
    <xf numFmtId="0" fontId="15" fillId="0" borderId="0" xfId="0" applyFont="1" applyFill="1"/>
    <xf numFmtId="0" fontId="0" fillId="0" borderId="0" xfId="0" applyFill="1"/>
    <xf numFmtId="0" fontId="9" fillId="0" borderId="0" xfId="0" applyFont="1"/>
    <xf numFmtId="0" fontId="17" fillId="0" borderId="0" xfId="0" applyFont="1" applyBorder="1" applyAlignment="1"/>
    <xf numFmtId="0" fontId="5" fillId="0" borderId="0" xfId="0" applyFont="1"/>
    <xf numFmtId="0" fontId="2" fillId="0" borderId="0" xfId="0" applyFont="1" applyAlignment="1">
      <alignment horizontal="left"/>
    </xf>
    <xf numFmtId="0" fontId="23" fillId="0" borderId="0" xfId="0" applyFont="1"/>
    <xf numFmtId="5" fontId="17" fillId="0" borderId="0" xfId="0" applyNumberFormat="1" applyFont="1" applyAlignment="1">
      <alignment horizontal="right"/>
    </xf>
    <xf numFmtId="0" fontId="16" fillId="0" borderId="0" xfId="0" applyFont="1" applyAlignment="1">
      <alignment horizontal="justify" vertical="top" wrapText="1"/>
    </xf>
    <xf numFmtId="0" fontId="18" fillId="0" borderId="0" xfId="0" applyFont="1"/>
    <xf numFmtId="0" fontId="19" fillId="0" borderId="0" xfId="0" applyFont="1" applyAlignment="1">
      <alignment horizontal="right"/>
    </xf>
    <xf numFmtId="0" fontId="20" fillId="0" borderId="6" xfId="0" applyFont="1" applyBorder="1" applyAlignment="1">
      <alignment horizontal="center"/>
    </xf>
    <xf numFmtId="0" fontId="21" fillId="0" borderId="7" xfId="0" applyFont="1" applyBorder="1" applyAlignment="1">
      <alignment horizontal="center"/>
    </xf>
    <xf numFmtId="0" fontId="20" fillId="0" borderId="6" xfId="0" applyFont="1" applyBorder="1" applyAlignment="1">
      <alignment horizontal="center" wrapText="1"/>
    </xf>
    <xf numFmtId="164" fontId="5" fillId="0" borderId="6" xfId="0" applyNumberFormat="1" applyFont="1" applyBorder="1" applyAlignment="1">
      <alignment horizontal="center"/>
    </xf>
    <xf numFmtId="165" fontId="5" fillId="0" borderId="6" xfId="0" applyNumberFormat="1" applyFont="1" applyBorder="1" applyAlignment="1">
      <alignment horizontal="center"/>
    </xf>
    <xf numFmtId="0" fontId="22" fillId="0" borderId="6" xfId="0" applyFont="1" applyBorder="1"/>
    <xf numFmtId="0" fontId="17" fillId="0" borderId="9" xfId="0" applyFont="1" applyBorder="1" applyAlignment="1"/>
    <xf numFmtId="4" fontId="17" fillId="0" borderId="6" xfId="0" applyNumberFormat="1" applyFont="1" applyBorder="1" applyAlignment="1"/>
    <xf numFmtId="0" fontId="24" fillId="0" borderId="0" xfId="0" applyFont="1" applyFill="1"/>
    <xf numFmtId="0" fontId="20" fillId="0" borderId="0" xfId="0" applyFont="1" applyFill="1" applyAlignment="1">
      <alignment horizontal="right"/>
    </xf>
    <xf numFmtId="0" fontId="21" fillId="0" borderId="9" xfId="0" applyFont="1" applyBorder="1" applyAlignment="1">
      <alignment horizontal="center"/>
    </xf>
    <xf numFmtId="0" fontId="5" fillId="0" borderId="6" xfId="0" applyFont="1" applyFill="1" applyBorder="1" applyAlignment="1">
      <alignment horizontal="center"/>
    </xf>
    <xf numFmtId="0" fontId="21" fillId="0" borderId="6" xfId="0" applyFont="1" applyFill="1" applyBorder="1" applyAlignment="1">
      <alignment horizontal="left"/>
    </xf>
    <xf numFmtId="0" fontId="17" fillId="0" borderId="10" xfId="0" applyFont="1" applyFill="1" applyBorder="1"/>
    <xf numFmtId="4" fontId="17" fillId="0" borderId="6" xfId="0" applyNumberFormat="1" applyFont="1" applyFill="1" applyBorder="1"/>
    <xf numFmtId="1" fontId="5" fillId="0" borderId="6" xfId="0" applyNumberFormat="1" applyFont="1" applyFill="1" applyBorder="1" applyAlignment="1">
      <alignment horizontal="center"/>
    </xf>
    <xf numFmtId="4" fontId="20" fillId="0" borderId="6" xfId="0" applyNumberFormat="1" applyFont="1" applyBorder="1" applyAlignment="1">
      <alignment wrapText="1"/>
    </xf>
    <xf numFmtId="0" fontId="0" fillId="0" borderId="0" xfId="0" applyFont="1"/>
    <xf numFmtId="0" fontId="20" fillId="0" borderId="0" xfId="0" applyFont="1" applyBorder="1" applyAlignment="1">
      <alignment horizontal="center"/>
    </xf>
    <xf numFmtId="0" fontId="20" fillId="0" borderId="7" xfId="0" applyFont="1" applyBorder="1" applyAlignment="1">
      <alignment horizontal="center"/>
    </xf>
    <xf numFmtId="164" fontId="5" fillId="0" borderId="0" xfId="0" applyNumberFormat="1" applyFont="1" applyBorder="1" applyAlignment="1">
      <alignment horizontal="center"/>
    </xf>
    <xf numFmtId="0" fontId="20" fillId="0" borderId="6" xfId="0" applyFont="1" applyBorder="1" applyAlignment="1"/>
    <xf numFmtId="2" fontId="5" fillId="0" borderId="0" xfId="0" applyNumberFormat="1" applyFont="1" applyBorder="1" applyAlignment="1">
      <alignment horizontal="center"/>
    </xf>
    <xf numFmtId="165" fontId="0" fillId="0" borderId="6" xfId="0" applyNumberFormat="1" applyFont="1" applyBorder="1" applyAlignment="1">
      <alignment horizontal="center"/>
    </xf>
    <xf numFmtId="0" fontId="17" fillId="0" borderId="10" xfId="0" applyFont="1" applyBorder="1"/>
    <xf numFmtId="4" fontId="17" fillId="0" borderId="6" xfId="0" applyNumberFormat="1" applyFont="1" applyBorder="1"/>
    <xf numFmtId="165" fontId="5" fillId="0" borderId="0" xfId="0" applyNumberFormat="1" applyFont="1" applyFill="1" applyBorder="1" applyAlignment="1">
      <alignment horizontal="center"/>
    </xf>
    <xf numFmtId="0" fontId="22" fillId="0" borderId="0" xfId="0" applyFont="1" applyFill="1" applyBorder="1"/>
    <xf numFmtId="4" fontId="17" fillId="0" borderId="0" xfId="0" applyNumberFormat="1" applyFont="1" applyFill="1" applyBorder="1" applyAlignment="1"/>
    <xf numFmtId="166" fontId="5" fillId="0" borderId="0" xfId="0" applyNumberFormat="1" applyFont="1" applyFill="1" applyBorder="1" applyAlignment="1">
      <alignment horizontal="center"/>
    </xf>
    <xf numFmtId="3" fontId="5" fillId="0" borderId="0" xfId="0" applyNumberFormat="1" applyFont="1" applyBorder="1" applyAlignment="1">
      <alignment horizontal="center"/>
    </xf>
    <xf numFmtId="0" fontId="20" fillId="0" borderId="11" xfId="0" applyFont="1" applyFill="1" applyBorder="1" applyAlignment="1">
      <alignment horizontal="center"/>
    </xf>
    <xf numFmtId="164" fontId="5" fillId="0" borderId="11" xfId="0" applyNumberFormat="1" applyFont="1" applyFill="1" applyBorder="1" applyAlignment="1">
      <alignment horizontal="center"/>
    </xf>
    <xf numFmtId="0" fontId="20" fillId="0" borderId="6" xfId="0" applyFont="1" applyFill="1" applyBorder="1" applyAlignment="1"/>
    <xf numFmtId="165" fontId="5" fillId="0" borderId="11" xfId="0" applyNumberFormat="1" applyFont="1" applyFill="1" applyBorder="1" applyAlignment="1">
      <alignment horizontal="center"/>
    </xf>
    <xf numFmtId="0" fontId="0" fillId="0" borderId="0" xfId="0" applyFont="1" applyFill="1"/>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21" fillId="0" borderId="12" xfId="0" applyFont="1" applyFill="1" applyBorder="1" applyAlignment="1">
      <alignment horizontal="left"/>
    </xf>
    <xf numFmtId="4" fontId="20" fillId="0" borderId="6" xfId="0" applyNumberFormat="1" applyFont="1" applyFill="1" applyBorder="1" applyAlignment="1"/>
    <xf numFmtId="0" fontId="24" fillId="0" borderId="0" xfId="0" applyFont="1"/>
    <xf numFmtId="0" fontId="20" fillId="0" borderId="0" xfId="0" applyFont="1" applyAlignment="1">
      <alignment horizontal="right"/>
    </xf>
    <xf numFmtId="0" fontId="0" fillId="0" borderId="6" xfId="0" applyFont="1" applyBorder="1" applyAlignment="1">
      <alignment horizontal="center"/>
    </xf>
    <xf numFmtId="4" fontId="20" fillId="0" borderId="6" xfId="0" applyNumberFormat="1" applyFont="1" applyBorder="1"/>
    <xf numFmtId="0" fontId="20" fillId="0" borderId="0" xfId="0" applyFont="1" applyFill="1" applyBorder="1" applyAlignment="1">
      <alignment horizontal="center"/>
    </xf>
    <xf numFmtId="3" fontId="0" fillId="0" borderId="0" xfId="0" applyNumberFormat="1" applyFont="1" applyBorder="1" applyAlignment="1">
      <alignment horizontal="center"/>
    </xf>
    <xf numFmtId="4" fontId="20" fillId="0" borderId="6" xfId="0" applyNumberFormat="1" applyFont="1" applyFill="1" applyBorder="1"/>
    <xf numFmtId="165" fontId="0" fillId="0" borderId="0" xfId="0" applyNumberFormat="1" applyFont="1" applyBorder="1" applyAlignment="1">
      <alignment horizontal="center"/>
    </xf>
    <xf numFmtId="0" fontId="20" fillId="0" borderId="7" xfId="0"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165" fontId="5" fillId="0" borderId="0" xfId="0" applyNumberFormat="1" applyFont="1" applyBorder="1" applyAlignment="1">
      <alignment horizontal="center"/>
    </xf>
    <xf numFmtId="0" fontId="16" fillId="0" borderId="0" xfId="0" applyFont="1" applyAlignment="1"/>
    <xf numFmtId="0" fontId="5" fillId="0" borderId="0" xfId="0" applyFont="1" applyBorder="1" applyAlignment="1">
      <alignment horizontal="center"/>
    </xf>
    <xf numFmtId="167" fontId="5" fillId="0" borderId="0" xfId="0" applyNumberFormat="1" applyFont="1" applyBorder="1" applyAlignment="1">
      <alignment horizontal="center"/>
    </xf>
    <xf numFmtId="0" fontId="5" fillId="0" borderId="6" xfId="0" applyFont="1" applyBorder="1" applyAlignment="1">
      <alignment horizontal="center"/>
    </xf>
    <xf numFmtId="0" fontId="16" fillId="0" borderId="0" xfId="0" applyFont="1" applyFill="1" applyAlignment="1">
      <alignment horizontal="justify" vertical="top" wrapText="1"/>
    </xf>
    <xf numFmtId="1" fontId="5" fillId="0" borderId="6" xfId="0" applyNumberFormat="1" applyFont="1" applyBorder="1" applyAlignment="1">
      <alignment horizontal="center"/>
    </xf>
    <xf numFmtId="4" fontId="20" fillId="0" borderId="6" xfId="0" applyNumberFormat="1" applyFont="1" applyBorder="1" applyAlignment="1"/>
    <xf numFmtId="0" fontId="5" fillId="0" borderId="0" xfId="0" applyNumberFormat="1" applyFont="1" applyBorder="1" applyAlignment="1">
      <alignment horizontal="center"/>
    </xf>
    <xf numFmtId="4" fontId="20" fillId="0" borderId="6" xfId="0" applyNumberFormat="1" applyFont="1" applyFill="1" applyBorder="1" applyAlignment="1">
      <alignment wrapText="1"/>
    </xf>
    <xf numFmtId="0" fontId="5" fillId="0" borderId="0" xfId="0" applyFont="1" applyAlignment="1">
      <alignment horizontal="center"/>
    </xf>
    <xf numFmtId="0" fontId="21" fillId="0" borderId="6" xfId="0" applyFont="1" applyBorder="1" applyAlignment="1">
      <alignment horizontal="left"/>
    </xf>
    <xf numFmtId="0" fontId="17" fillId="0" borderId="0" xfId="0" applyFont="1" applyBorder="1" applyAlignment="1">
      <alignment horizontal="center"/>
    </xf>
    <xf numFmtId="0" fontId="24" fillId="0" borderId="0" xfId="0" applyFont="1" applyAlignment="1">
      <alignment horizontal="center"/>
    </xf>
    <xf numFmtId="0" fontId="16" fillId="0" borderId="0" xfId="0" applyFont="1" applyAlignment="1">
      <alignment vertical="center"/>
    </xf>
    <xf numFmtId="0" fontId="5" fillId="0" borderId="0" xfId="0" applyFont="1" applyBorder="1"/>
    <xf numFmtId="0" fontId="22" fillId="0" borderId="0" xfId="0" applyFont="1" applyBorder="1"/>
    <xf numFmtId="2" fontId="17" fillId="0" borderId="0" xfId="0" applyNumberFormat="1" applyFont="1" applyBorder="1" applyAlignment="1"/>
    <xf numFmtId="0" fontId="24" fillId="0" borderId="0" xfId="0" applyFont="1" applyBorder="1"/>
    <xf numFmtId="0" fontId="21" fillId="0" borderId="10" xfId="0" applyFont="1" applyFill="1" applyBorder="1" applyAlignment="1">
      <alignment horizontal="left"/>
    </xf>
    <xf numFmtId="0" fontId="0" fillId="0" borderId="0" xfId="0" applyBorder="1"/>
    <xf numFmtId="1" fontId="5" fillId="0" borderId="8" xfId="0" applyNumberFormat="1" applyFont="1" applyFill="1" applyBorder="1" applyAlignment="1">
      <alignment horizontal="center"/>
    </xf>
    <xf numFmtId="0" fontId="21" fillId="0" borderId="7" xfId="0" applyFont="1" applyBorder="1" applyAlignment="1">
      <alignment horizontal="left"/>
    </xf>
    <xf numFmtId="0" fontId="17" fillId="0" borderId="0" xfId="0" applyFont="1" applyFill="1" applyBorder="1" applyAlignment="1">
      <alignment horizontal="center"/>
    </xf>
    <xf numFmtId="0" fontId="9" fillId="0" borderId="0" xfId="0" applyFont="1" applyFill="1" applyAlignment="1">
      <alignment horizontal="center"/>
    </xf>
    <xf numFmtId="0" fontId="17" fillId="0" borderId="1" xfId="0" applyFont="1" applyFill="1" applyBorder="1"/>
    <xf numFmtId="0" fontId="21" fillId="0" borderId="7" xfId="0" applyFont="1" applyFill="1" applyBorder="1" applyAlignment="1">
      <alignment horizontal="left"/>
    </xf>
    <xf numFmtId="0" fontId="7" fillId="0" borderId="0" xfId="0" applyFont="1" applyAlignment="1">
      <alignment horizontal="justify" vertical="top" wrapText="1"/>
    </xf>
    <xf numFmtId="3" fontId="0" fillId="0" borderId="6" xfId="0" applyNumberFormat="1" applyBorder="1" applyAlignment="1">
      <alignment horizontal="center"/>
    </xf>
    <xf numFmtId="0" fontId="5" fillId="0" borderId="8" xfId="0" applyFont="1" applyBorder="1" applyAlignment="1">
      <alignment horizontal="center"/>
    </xf>
    <xf numFmtId="0" fontId="21" fillId="0" borderId="13" xfId="0" applyFont="1" applyBorder="1" applyAlignment="1">
      <alignment horizontal="left"/>
    </xf>
    <xf numFmtId="4" fontId="20" fillId="0" borderId="8" xfId="0" applyNumberFormat="1" applyFont="1" applyBorder="1" applyAlignment="1">
      <alignment horizontal="right" wrapText="1"/>
    </xf>
    <xf numFmtId="165" fontId="0" fillId="0" borderId="6" xfId="0" applyNumberFormat="1" applyBorder="1" applyAlignment="1">
      <alignment horizontal="center"/>
    </xf>
    <xf numFmtId="0" fontId="20" fillId="0" borderId="6" xfId="0" applyFont="1" applyFill="1" applyBorder="1" applyAlignment="1">
      <alignment horizontal="center" wrapText="1"/>
    </xf>
    <xf numFmtId="3" fontId="0" fillId="0" borderId="0" xfId="0" applyNumberFormat="1" applyFill="1" applyBorder="1" applyAlignment="1">
      <alignment horizontal="center"/>
    </xf>
    <xf numFmtId="0" fontId="7" fillId="0" borderId="0" xfId="0" applyFont="1" applyFill="1" applyAlignment="1">
      <alignment horizontal="center" vertical="top" wrapText="1"/>
    </xf>
    <xf numFmtId="0" fontId="0" fillId="0" borderId="0" xfId="0" applyFill="1" applyAlignment="1">
      <alignment horizontal="center"/>
    </xf>
    <xf numFmtId="0" fontId="20" fillId="0" borderId="8" xfId="0" applyFont="1" applyFill="1" applyBorder="1" applyAlignment="1">
      <alignment horizontal="center"/>
    </xf>
    <xf numFmtId="167" fontId="5" fillId="0" borderId="6" xfId="0" applyNumberFormat="1" applyFont="1" applyBorder="1" applyAlignment="1">
      <alignment horizontal="center"/>
    </xf>
    <xf numFmtId="3" fontId="5" fillId="0" borderId="6" xfId="0" applyNumberFormat="1" applyFont="1" applyBorder="1" applyAlignment="1">
      <alignment horizontal="center"/>
    </xf>
    <xf numFmtId="0" fontId="5" fillId="0" borderId="0" xfId="1" applyNumberFormat="1" applyFont="1" applyFill="1" applyBorder="1" applyAlignment="1" applyProtection="1"/>
    <xf numFmtId="0" fontId="0" fillId="0" borderId="0" xfId="0" applyNumberFormat="1" applyFont="1" applyFill="1" applyBorder="1" applyAlignment="1" applyProtection="1"/>
    <xf numFmtId="167" fontId="5" fillId="0" borderId="0" xfId="0" applyNumberFormat="1" applyFont="1" applyFill="1" applyBorder="1" applyAlignment="1">
      <alignment horizontal="center"/>
    </xf>
    <xf numFmtId="164" fontId="0" fillId="0" borderId="6" xfId="0" applyNumberFormat="1" applyBorder="1" applyAlignment="1">
      <alignment horizontal="center"/>
    </xf>
    <xf numFmtId="4" fontId="20" fillId="0" borderId="6" xfId="0" applyNumberFormat="1" applyFont="1" applyBorder="1" applyAlignment="1">
      <alignment horizontal="right" wrapText="1"/>
    </xf>
    <xf numFmtId="0" fontId="17" fillId="0" borderId="6" xfId="0" applyFont="1" applyBorder="1"/>
    <xf numFmtId="0" fontId="16" fillId="0" borderId="0" xfId="0" applyFont="1" applyFill="1" applyAlignment="1">
      <alignment horizontal="justify" vertical="top" wrapText="1"/>
    </xf>
    <xf numFmtId="0" fontId="16" fillId="0" borderId="0" xfId="0" applyFont="1" applyAlignment="1">
      <alignment horizontal="justify" vertical="top" wrapText="1"/>
    </xf>
    <xf numFmtId="0" fontId="16" fillId="0" borderId="0" xfId="0" applyFont="1" applyFill="1" applyAlignment="1">
      <alignment horizontal="justify" vertical="top" wrapText="1"/>
    </xf>
    <xf numFmtId="49" fontId="16" fillId="0" borderId="0" xfId="0" applyNumberFormat="1" applyFont="1" applyAlignment="1">
      <alignment horizontal="left" vertical="center" wrapText="1"/>
    </xf>
    <xf numFmtId="49" fontId="16" fillId="0" borderId="0" xfId="0" applyNumberFormat="1" applyFont="1" applyAlignment="1">
      <alignment horizontal="justify" wrapText="1"/>
    </xf>
    <xf numFmtId="49" fontId="16" fillId="0" borderId="0" xfId="0" applyNumberFormat="1" applyFont="1" applyAlignment="1">
      <alignment horizontal="justify" vertical="center" wrapText="1"/>
    </xf>
    <xf numFmtId="0" fontId="16" fillId="0" borderId="0" xfId="0" applyFont="1" applyAlignment="1">
      <alignment horizontal="justify" vertical="top" wrapText="1"/>
    </xf>
    <xf numFmtId="0" fontId="7" fillId="0" borderId="0" xfId="0" applyFont="1" applyAlignment="1">
      <alignment horizontal="center" vertical="top" wrapText="1"/>
    </xf>
    <xf numFmtId="0" fontId="9" fillId="0" borderId="0" xfId="0" applyFont="1" applyAlignment="1">
      <alignment horizontal="center"/>
    </xf>
    <xf numFmtId="0" fontId="0" fillId="0" borderId="8"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21" fillId="0" borderId="6" xfId="0" applyFont="1" applyBorder="1" applyAlignment="1">
      <alignment horizontal="center"/>
    </xf>
    <xf numFmtId="3" fontId="0" fillId="0" borderId="0" xfId="0" applyNumberFormat="1" applyBorder="1" applyAlignment="1">
      <alignment horizontal="center"/>
    </xf>
    <xf numFmtId="0" fontId="0" fillId="0" borderId="6" xfId="0" applyFont="1" applyFill="1" applyBorder="1" applyAlignment="1">
      <alignment horizontal="center"/>
    </xf>
    <xf numFmtId="0" fontId="20" fillId="0" borderId="7" xfId="0" applyFont="1" applyBorder="1"/>
    <xf numFmtId="0" fontId="25" fillId="0" borderId="0" xfId="0" applyFont="1" applyAlignment="1">
      <alignment horizontal="justify" vertical="top" wrapText="1"/>
    </xf>
    <xf numFmtId="0" fontId="25" fillId="0" borderId="0" xfId="0" applyFont="1" applyAlignment="1">
      <alignment horizontal="justify" vertical="top" wrapText="1"/>
    </xf>
    <xf numFmtId="0" fontId="20" fillId="0" borderId="6" xfId="0" applyFont="1" applyFill="1" applyBorder="1"/>
    <xf numFmtId="4" fontId="17" fillId="0" borderId="0" xfId="0" applyNumberFormat="1" applyFont="1" applyBorder="1" applyAlignment="1"/>
    <xf numFmtId="0" fontId="9" fillId="0" borderId="0" xfId="0" applyFont="1" applyBorder="1"/>
    <xf numFmtId="0" fontId="24" fillId="0" borderId="0" xfId="0" applyFont="1" applyFill="1" applyBorder="1"/>
    <xf numFmtId="0" fontId="21" fillId="0" borderId="14" xfId="0" applyFont="1" applyFill="1" applyBorder="1" applyAlignment="1">
      <alignment horizontal="left"/>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4"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5"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6"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7"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8"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9"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0"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1"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2"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3"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4"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5"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6"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7"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8"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9"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0"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1"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2"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3"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4"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5"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6"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7"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8"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9"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0"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1"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2"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3"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4"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5"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6"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7"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8"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9"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0"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1"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2"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3"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4"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5"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6"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7"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8"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9"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0"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1"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2"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3"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4"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5"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6"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7"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8"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9"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0"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1"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2"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3"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4"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5"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6"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7"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8"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9"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0"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1"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2"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3"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4"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5"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6"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7"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8"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9"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0"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1"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2"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3"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4"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5"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6"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7"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8"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9"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0"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1"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2"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3"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4"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5"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6"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7"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8"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9"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0"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1"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2"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3"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4"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5"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6"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7"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8"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9"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0"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1"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2"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3"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4"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5"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6"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7"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8"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9"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0"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1"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2"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3"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4"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5"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6"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7"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8"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9"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0"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1"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2"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3"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4"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5"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6"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7"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8"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9"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0"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1"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2"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3"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4"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5"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6"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7"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8"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9"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0"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1"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2"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3"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4"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5"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6"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7"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8"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9"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0"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1"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2"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3"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4"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5"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6"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7"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8"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9"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0"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1"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2"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3"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4"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5"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6"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7"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8"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9"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0"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1"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2"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3"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4"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5"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6"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7"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8"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9"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0"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1"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2"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3"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4"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5"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6"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7"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8"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9"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0"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1"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2"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3"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4"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5"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6"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7"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8"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9"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0"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1"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2"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3"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4"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5"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6"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7"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8"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9"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0"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1"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2"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3"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4"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5"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6"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7"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8"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9"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0"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1"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2"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3"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4"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5"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6"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7"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8"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9"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0"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1"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2"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3"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4"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5"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6"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7"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8"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9"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0"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1"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2"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3"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4"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5"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6"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7"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8"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9"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0"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1"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2"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3"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4"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5"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6"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7"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8"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9"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0"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1"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2"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3"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4"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5"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6"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7"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8"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9"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0"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1"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2"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3"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4"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5"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6"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7"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8"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9"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0"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1"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2"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3"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4"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5"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6"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7"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8"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9"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0"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1"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2"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3"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4"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5"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6"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7"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8"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9"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0"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1"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2"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3"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4"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5"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6"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7"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8"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9"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0"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1"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2"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3"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4"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5"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6"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7"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8"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9"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0"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1"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2"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3"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4"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5"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6"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7"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8"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9"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0"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1"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2"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3"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4"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5"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6"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7"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8"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9"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0"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1"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2"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3"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4"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5"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6"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7"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8"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9"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0"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1"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2"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3"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4"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5"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6"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7"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8"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9"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0"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1"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2"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3"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4"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5"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6"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7"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8"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9"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0"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1"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2"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3"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4"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5"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6"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7"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8"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9"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0"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1"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2"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3"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4"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5"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6"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7"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8"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9"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0"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1"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2"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3"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4"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5"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6"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7"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8"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9"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0"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1"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2"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3"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4"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5"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6"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7"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8"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9"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0"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1"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2"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3"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4"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5"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6"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7"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8"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9"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0"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1"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2"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3"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4"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5"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6"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7"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8"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9"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0"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1"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2"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3"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4"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5"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6"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7"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8"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9"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0"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1"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2"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3"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4"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5"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6"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7"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8"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9"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0"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1"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2"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3"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4"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5"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6"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7"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8"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9"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0"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1"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2"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3"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4"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5"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6"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7"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8"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9"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0"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1"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2"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3"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4"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5"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6"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7"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8"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9"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0"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1"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2"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3"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4"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5"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6"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7"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8"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9"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0"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1"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2"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3"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4"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5"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6"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7"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8"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9"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0"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1"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2"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3"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4"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5"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6"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7"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8"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9"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0"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1"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2"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3"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4"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5"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6"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7"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8"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9"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0"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1"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2"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3"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4"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5"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6"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7"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8"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9"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0"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1"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2"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3"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4"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5"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6"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7"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8"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9"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0"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1"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2"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3"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4"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5"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6"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7"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8"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9"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0"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1"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2"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3"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4"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5"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6"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7"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8"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9"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0"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1"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2"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3"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4"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5"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6"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7"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8"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9"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0"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1"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2"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3"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4"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5"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6"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7"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8"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9"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0"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1"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2"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3"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4"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5"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6"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7"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8"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9"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0"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1"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2"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3"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4"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5"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6"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7"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8"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9"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0"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1"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2"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3"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4"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5"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6"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7"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8"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9"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0"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1"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2"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3"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4"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5"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6"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7"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8"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9"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0"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1"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2"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3"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4"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5"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6"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7"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8"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9"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0"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1"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2"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3"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4"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5"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6"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7"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8"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9"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0"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1"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2"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3"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4"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5"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6"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7"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8"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9"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0"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1"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2"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3"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4"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5"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6"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7"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8"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9"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0"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1"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2"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3"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4"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5"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6"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7"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8"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9"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0"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1"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2"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3"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4"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5"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6"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7"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8"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9"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0"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1"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2"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3"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4"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5"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6"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7"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8"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9"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0"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1"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2"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3"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4"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5"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6"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7"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8"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9"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0"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1"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2"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3"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4"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5"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6"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7"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8"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9"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0"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1"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2"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3"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4"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5"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6"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7"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8"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9"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0"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1"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2"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3"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4"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5"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6"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7"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8"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9"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0"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1"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2"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3"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4"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5"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6"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7"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8"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9"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0"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1"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2"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3"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4"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5"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6"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7"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8"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9"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0"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1"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2"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3"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4"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5"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6"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7"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8"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9"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0"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1"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2"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3"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4"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5"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6"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7"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8"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9"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0"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1"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2"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3"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4"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5"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6"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7"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8"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9"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0"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1"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2"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3"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4"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5"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6"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7"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8"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9"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0"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1"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2"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3"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4"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5"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6"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7"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8"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9"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0"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1"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2"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3"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4"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5"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6"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7"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8"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9"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0"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1"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2"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3"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4"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5"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6"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7"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8"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9"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0"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1"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2"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3"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4"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5"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6"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7"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8"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9"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0"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1"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2"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3"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4"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5"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6"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7"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8"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9"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0"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1"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2"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3"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4"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5"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6"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7"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8"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9"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0"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1"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2"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3"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4"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5"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6"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7"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8"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9"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0"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1"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2"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3"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4"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5"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6"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7"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8"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9"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0"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1"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2"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3"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4"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5"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6"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7"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8"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9"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0"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1"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2"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3"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4"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5"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6"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7"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8"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9"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0"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1"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2"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3"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4"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5"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6"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7"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8"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9"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0"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1"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2"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3"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4"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5"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6"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7"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8"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9"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0"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1"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2"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3"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4"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5"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6"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7"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8"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9"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0"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1"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2"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3"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4"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5"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6"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7"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8"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9"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0"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1"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2"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3"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4"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5"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6"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7"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8"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9"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0"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1"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2"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3"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4"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5"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6"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7"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8"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9"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0"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1"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2"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3"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4"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5"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6"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7"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8"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9"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0"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1"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2"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3"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4"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5"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6"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7"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8"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9"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0"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1"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2"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3"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4"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5"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6"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7"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8"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9"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0"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1"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2"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3"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4"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5"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6"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7"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8"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9"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0"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1"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2"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3"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4"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5"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6"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7"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8"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9"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0"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1"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2"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3"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4"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5"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6"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7"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8"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9"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0"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1"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2"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3"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4"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5"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6"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7"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8"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9"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0"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1"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2"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3"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4"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5"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6"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7"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8"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9"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0"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1"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2"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3"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4"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5"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6"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7"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8"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9"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0"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1"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2"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3"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4"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5"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6"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7"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8"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9"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0"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1"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2"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3"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4"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5"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6"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7"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8"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9"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0"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1"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2"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3"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4"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5"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6"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7"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8"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9"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0"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1"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2"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3"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4"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5"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6"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7"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8"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9"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0"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1"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2"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3"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4"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5"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6"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7"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8"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9"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0"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1"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2"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3"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4"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5"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6"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7"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8"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9"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0"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1"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2"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3"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4"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5"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6"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7"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8"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9"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0"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1"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2"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3"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4"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5"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6"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7"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8"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9"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0"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1"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2"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3"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4"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5"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6"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7"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8"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9"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0"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1"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2"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3"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4"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5"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6"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7"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8"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9"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0"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1"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2"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3"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4"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5"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6"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7"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8"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9"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0"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1"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2"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3"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4"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5"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6"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7"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8"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9"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0"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1"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2"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3"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4"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5"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6"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7"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8"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9"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0"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1"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2"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3"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4"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5"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6"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7"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8"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9"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0"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1"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2"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3"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4"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5"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6"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7"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8"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9"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0"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1"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2"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3"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4"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5"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6"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7"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8"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9"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0"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1"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2"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3"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4"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5"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6"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7"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8"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9"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0"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1"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2"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3"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4"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5"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6"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7"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8"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9"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0"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1"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2"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3"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4"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5"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6"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7"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8"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9"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0"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1"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2"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3"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4"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5"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6"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7"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8"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9"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0"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1"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2"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3"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4"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5"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6"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7"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8"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9"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0"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1"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2"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3"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4"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5"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6"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7"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8"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9"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0"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1"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2"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3"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4"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5"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6"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7"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8"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9"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0"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1"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2"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3"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4"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5"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6"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7"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8"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9"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0"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1"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2"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3"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4"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5"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6"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7"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8"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9"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0"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1"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2"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3"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4"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5"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6"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7"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8"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9"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0"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1"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2"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3"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4"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5"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6"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7"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8"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9"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0"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1"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2"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3"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4"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5"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6"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7"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8"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9"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0"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1"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2"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3"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4"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5"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6"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7"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8"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9"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0"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1"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2"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3"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4"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5"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6"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7"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8"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9"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0"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1"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2"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3"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4"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5"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6"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7"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8"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9"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0"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1"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2"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3"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4"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5"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6"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7"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8"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9"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0"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1"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2"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3"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4"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5"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6"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7"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8"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9"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0"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1"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2"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3"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4"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5"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6"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7"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8"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9"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0"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1"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2"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3"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4"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5"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6"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7"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8"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9"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0"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1"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2"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3"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4"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5"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6"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7"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8"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9"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0"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1"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2"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3"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4"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5"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6"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7"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8"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9"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0"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1"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2"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3"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4"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5"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6"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7"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8"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9"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0"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1"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2"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3"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4"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5"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6"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7"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8"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9"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0"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1"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2"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3"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4"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5"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6"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7"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8"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9"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0"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1"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2"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3"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4"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5"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6"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7"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8"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9"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0"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1"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2"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3"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4"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5"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6"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7"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8"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9"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0"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1"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2"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3"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4"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5"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6"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7"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8"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9"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0"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1"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2"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3"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4"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5"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6"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7"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8"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9"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0"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1"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2"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3"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4"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5"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6"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7"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8"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9"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0"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1"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2"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3"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4"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5"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6"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7"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8"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9"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0"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1"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2"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3"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4"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5"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6"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7"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8"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9"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0"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1"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2"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3"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4"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5"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6"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7"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8"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9"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0"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1"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2"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3"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4"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5"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6"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7"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8"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9"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0"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1"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2"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3"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4"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5"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6"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7"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8"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9"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0"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1"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2"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3"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4"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5"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6"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7"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8"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9"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0"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1"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2"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3"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4"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5"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6"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7"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8"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9"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0"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1"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2"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3"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4"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5"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6"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7"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8"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9"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0"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1"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2"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3"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4"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5"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6"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7"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8"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9"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0"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1"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2"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3"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4"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5"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6"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7"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8"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9"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0"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1"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2"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3"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4"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5"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6"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7"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8"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9"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0"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1"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2"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3"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4"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5"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6"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7"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8"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9"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0"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1"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2"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3"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4"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5"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6"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7"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8"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9"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0"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1"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2"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3"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4"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5"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6"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7"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8"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9"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0"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1"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2"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3"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4"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5"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6"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7"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8"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9"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0"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1"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2"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3"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4"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5"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6"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7"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8"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9"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0"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1"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2"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3"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4"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5"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6"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7"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8"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9"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0"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1"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2"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3"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4"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5"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6"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7"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8"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9"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0"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1"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2"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3"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4"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5"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6"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7"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8"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9"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0"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1"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2"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3"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4"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5"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6"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7"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8"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9"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0"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1"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2"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3"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4"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5"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6"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7"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8"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9"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0"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1"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2"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3"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4"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5"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6"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7"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8"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9"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0"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1"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2"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3"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4"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5"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6"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7"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8"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9"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0"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1"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2"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3"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4"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5"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6"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7"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8"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9"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0"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1"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2"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3"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4"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5"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6"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7"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8"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9"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0"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1"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2"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3"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4"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5"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6"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7"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8"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9"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0"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1"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2"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3"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4"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5"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6"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7"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8"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9"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0"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1"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2"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3"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4"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5"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6"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7"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8"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9"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0"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1"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2"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3"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4"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5"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6"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7"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8"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9"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0"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1"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2"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3"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4"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5"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6"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7"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8"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9"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0"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1"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2"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3"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4"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5"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6"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7"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8"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9"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0"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1"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2"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3"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4"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5"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6"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7"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8"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9"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0"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1"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2"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3"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4"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5"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6"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7"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8"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9"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0"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1"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2"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3"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4"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5"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6"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7"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8"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9"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0"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1"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2"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3"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4"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5"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6"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7"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8"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9"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0"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1"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2"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3"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4"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5"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6"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7"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8"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9"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0"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1"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2"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3"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4"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5"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6"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7"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8"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9"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0"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1"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2"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3"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4"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5"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6"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7"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8"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9"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0"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1"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2"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3"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4"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5"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6"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7"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8"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9"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0"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1"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2"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3"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4"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5"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6"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7"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8"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9"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0"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1"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2"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3"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4"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5"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6"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7"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8"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9"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0"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1"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2"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3"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4"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5"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6"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7"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8"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9"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0"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1"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2"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3"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4"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5"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6"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7"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8"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9"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0"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1"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2"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3"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4"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5"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6"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7"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8"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9"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0"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1"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2"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3"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4"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5"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6"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7"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8"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9"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0"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1"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2"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3"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4"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5"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6"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7"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8"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9"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0"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1"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2"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3"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4"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5"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6"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7"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8"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9"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0"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1"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2"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3"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4"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5"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6"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7"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8"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9"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0"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1"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2"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3"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4"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5"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6"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7"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8"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9"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0"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1"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2"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3"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4"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5"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6"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7"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8"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9"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0"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1"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2"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3"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4"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5"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6"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7"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8"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9"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0"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1"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2"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3"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4"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5"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6"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7"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8"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9"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0"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1"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2"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3"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4"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5"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6"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7"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8"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9"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0"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1"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2"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3"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4"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5"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6"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7"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8"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9"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0"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1"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2"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3"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4"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5"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6"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7"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8"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9"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0"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1"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2"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3"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4"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5"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6"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7"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8"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9"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0"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1"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2"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3"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4"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5"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6"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7"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8"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9"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0"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1"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2"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3"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4"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5"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6"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7"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8"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9"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0"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1"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2"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3"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4"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5"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6"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7"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8"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9"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0"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1"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2"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3"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4"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5"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6"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7"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8"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9"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0"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1"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2"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3"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4"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5"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6"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7"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8"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9"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0"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1"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2"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3"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4"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5"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6"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7"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8"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9"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0"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1"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2"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3"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4"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5"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6"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7"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8"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9"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0"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1"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2"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3"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4"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5"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6"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7"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8"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9"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0"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1"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2"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3"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4"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5"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6"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7"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8"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9"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0"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1"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2"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3"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4"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5"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6"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7"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8"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9"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0"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1"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2"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3"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4"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5"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6"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7"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8"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9"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0"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1"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2"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3"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4"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5"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6"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7"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8"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9"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0"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1"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2"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3"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4"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5"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6"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7"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8"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9"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0"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1"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2"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3"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4"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5"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6"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7"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8"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9"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0"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1"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2"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3"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4"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5"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6"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7"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8"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9"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0"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1"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2"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3"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4"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5"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6"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7"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8"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9"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0"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1"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2"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3"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4"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5"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6"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7"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8"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9"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0"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1"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2"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3"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4"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5"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6"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7"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8"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9"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0"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1"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2"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3"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4"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5"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6"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7"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8"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9"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0"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1"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2"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3"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4"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5"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6"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7"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8"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9"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0"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1"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2"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3"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4"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5"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6"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7"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8"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9"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0"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1"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2"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3"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4"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5"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6"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7"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8"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9"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0"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1"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2"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3"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4"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5"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6"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7"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8"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9"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0"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1"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2"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3"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4"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5"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6"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7"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8"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9"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0"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1"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2"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3"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4"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5"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6"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7"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8"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9"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0"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1"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2"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3"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4"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5"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6"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7"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8"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9"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0"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1"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2"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3"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4"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5"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6"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7"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8"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9"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0"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1"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2"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3"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4"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5"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6"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7"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8"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9"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0"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1"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2"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3"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4"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5"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6"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7"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8"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9"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0"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1"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2"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3"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4"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5"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6"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7"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8"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9"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0"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1"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2"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3"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4"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5"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6"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7"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8"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9"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0"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1"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2"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3"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4"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5"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6"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7"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8"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9"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0"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1"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2"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3"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4"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5"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6"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7"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8"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9"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0"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1"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2"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3"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4"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5"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6"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7"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8"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9"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0"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1"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2"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3"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4"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5"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6"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7"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8"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9"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0"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1"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2"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3"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4"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5"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6"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7"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8"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9"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0"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1"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2"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3"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4"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5"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6"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7"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8"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9"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0"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1"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2"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3"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4"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5"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6"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7"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8"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9"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0"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1"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2"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3"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4"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5"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6"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7"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8"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9"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0"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1"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2"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3"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4"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5"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6"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7"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8"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9"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0"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1"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2"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3"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4"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5"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6"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7"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8"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9"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0"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1"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2"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3"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4"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5"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6"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7"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8"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9"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0"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1"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2"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3"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4"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5"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6"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7"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8"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9"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0"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1"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2"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3"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4"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5"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6"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7"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8"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9"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0"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1"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2"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3"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4"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5"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6"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7"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8"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9"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0"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1"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2"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3"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4"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5"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6"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7"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8"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9"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0"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1"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2"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3"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4"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5"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6"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7"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8"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9"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0"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1"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2"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3"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4"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5"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6"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7"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8"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9"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0"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1"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2"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3"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4"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5"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6"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7"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8"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9"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0"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1"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2"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3"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4"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5"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6"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7"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8"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9"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0"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1"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2"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3"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4"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5"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6"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7"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8"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9"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0"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1"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2"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3"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4"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5"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6"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7"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8"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9"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0"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1"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2"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3"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4"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5"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6"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7"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8"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9"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0"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1"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2"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3"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4"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5"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6"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7"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8"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9"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0"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1"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2"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3"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4"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5"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6"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7"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8"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9"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0"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1"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2"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3"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4"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5"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6"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7"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8"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9"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0"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1"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2"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3"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4"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5"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6"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7"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8"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9"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0"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1"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2"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3"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4"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5"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6"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7"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8"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9"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0"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1"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2"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3"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4"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5"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6"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7"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8"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9"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0"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1"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2"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3"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4"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5"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6"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7"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8"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9"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0"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1"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2"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3"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4"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5"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6"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7"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8"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9"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0"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1"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2"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3"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4"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5"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6"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7"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8"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9"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0"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1"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2"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3"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4"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5"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6"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7"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8"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9"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0"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1"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2"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3"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4"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5"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6"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7"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8"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9"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0"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1"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2"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3"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4"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5"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6"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7"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8"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9"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0"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1"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2"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3"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4"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5"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6"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7"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8"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9"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0"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1"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2"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3"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4"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5"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6"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7"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8"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9"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0"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1"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2"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3"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4"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5"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6"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7"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8"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9"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0"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1"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2"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3"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4"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5"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6"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7"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8"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9"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0"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1"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2"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3"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4"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5"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6"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7"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8"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9"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0"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1"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2"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3"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4"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5"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6"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7"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8"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9"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0"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1"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2"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3"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4"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5"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6"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7"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8"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9"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0"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1"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2"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3"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4"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5"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6"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7"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8"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9"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0"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1"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2"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3"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4"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5"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6"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7"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8"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9"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0"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1"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2"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3"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4"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5"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6"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7"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8"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9"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0"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1"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2"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3"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4"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5"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6"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7"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8"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9"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0"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1"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2"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3"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4"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5"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0"/>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7" t="s">
        <v>42</v>
      </c>
    </row>
    <row r="2" spans="1:5" ht="15" customHeight="1" x14ac:dyDescent="0.2">
      <c r="A2" s="167" t="s">
        <v>43</v>
      </c>
      <c r="B2" s="167"/>
      <c r="C2" s="167"/>
      <c r="D2" s="167"/>
      <c r="E2" s="167"/>
    </row>
    <row r="3" spans="1:5" ht="15" customHeight="1" x14ac:dyDescent="0.2">
      <c r="A3" s="167" t="s">
        <v>44</v>
      </c>
      <c r="B3" s="167"/>
      <c r="C3" s="167"/>
      <c r="D3" s="167"/>
      <c r="E3" s="167"/>
    </row>
    <row r="4" spans="1:5" ht="15" customHeight="1" x14ac:dyDescent="0.2">
      <c r="A4" s="165" t="s">
        <v>45</v>
      </c>
      <c r="B4" s="165"/>
      <c r="C4" s="165"/>
      <c r="D4" s="165"/>
      <c r="E4" s="165"/>
    </row>
    <row r="5" spans="1:5" ht="15" customHeight="1" x14ac:dyDescent="0.2">
      <c r="A5" s="165"/>
      <c r="B5" s="165"/>
      <c r="C5" s="165"/>
      <c r="D5" s="165"/>
      <c r="E5" s="165"/>
    </row>
    <row r="6" spans="1:5" ht="15" customHeight="1" x14ac:dyDescent="0.2">
      <c r="A6" s="165"/>
      <c r="B6" s="165"/>
      <c r="C6" s="165"/>
      <c r="D6" s="165"/>
      <c r="E6" s="165"/>
    </row>
    <row r="7" spans="1:5" ht="15" customHeight="1" x14ac:dyDescent="0.2">
      <c r="A7" s="165"/>
      <c r="B7" s="165"/>
      <c r="C7" s="165"/>
      <c r="D7" s="165"/>
      <c r="E7" s="165"/>
    </row>
    <row r="8" spans="1:5" ht="15" customHeight="1" x14ac:dyDescent="0.2">
      <c r="A8" s="165"/>
      <c r="B8" s="165"/>
      <c r="C8" s="165"/>
      <c r="D8" s="165"/>
      <c r="E8" s="165"/>
    </row>
    <row r="9" spans="1:5" ht="15" customHeight="1" x14ac:dyDescent="0.2">
      <c r="A9" s="38"/>
      <c r="B9" s="38"/>
      <c r="C9" s="38"/>
      <c r="D9" s="38"/>
      <c r="E9" s="38"/>
    </row>
    <row r="10" spans="1:5" ht="15" customHeight="1" x14ac:dyDescent="0.25">
      <c r="A10" s="39" t="s">
        <v>1</v>
      </c>
      <c r="B10" s="40"/>
      <c r="C10" s="40"/>
      <c r="D10" s="40"/>
      <c r="E10" s="40"/>
    </row>
    <row r="11" spans="1:5" ht="15" customHeight="1" x14ac:dyDescent="0.2">
      <c r="A11" s="41" t="s">
        <v>46</v>
      </c>
      <c r="B11" s="40"/>
      <c r="C11" s="40"/>
      <c r="D11" s="40"/>
      <c r="E11" s="42" t="s">
        <v>47</v>
      </c>
    </row>
    <row r="12" spans="1:5" ht="15" customHeight="1" x14ac:dyDescent="0.25">
      <c r="A12" s="43"/>
      <c r="B12" s="39"/>
      <c r="C12" s="40"/>
      <c r="D12" s="40"/>
      <c r="E12" s="44"/>
    </row>
    <row r="13" spans="1:5" ht="15" customHeight="1" x14ac:dyDescent="0.2">
      <c r="B13" s="45" t="s">
        <v>48</v>
      </c>
      <c r="C13" s="45" t="s">
        <v>49</v>
      </c>
      <c r="D13" s="46" t="s">
        <v>50</v>
      </c>
      <c r="E13" s="45" t="s">
        <v>51</v>
      </c>
    </row>
    <row r="14" spans="1:5" ht="15" customHeight="1" x14ac:dyDescent="0.2">
      <c r="B14" s="47">
        <v>33353</v>
      </c>
      <c r="C14" s="48"/>
      <c r="D14" s="49" t="s">
        <v>52</v>
      </c>
      <c r="E14" s="50">
        <v>9126376</v>
      </c>
    </row>
    <row r="15" spans="1:5" ht="15" customHeight="1" x14ac:dyDescent="0.2">
      <c r="B15" s="51"/>
      <c r="C15" s="52" t="s">
        <v>53</v>
      </c>
      <c r="D15" s="53"/>
      <c r="E15" s="54">
        <f>SUM(E14:E14)</f>
        <v>9126376</v>
      </c>
    </row>
    <row r="16" spans="1:5" ht="15" customHeight="1" x14ac:dyDescent="0.25">
      <c r="A16" s="55"/>
      <c r="B16" s="56"/>
      <c r="C16" s="56"/>
      <c r="D16" s="56"/>
      <c r="E16" s="56"/>
    </row>
    <row r="17" spans="1:5" ht="15" customHeight="1" x14ac:dyDescent="0.25">
      <c r="A17" s="57" t="s">
        <v>17</v>
      </c>
      <c r="B17" s="58"/>
      <c r="C17" s="58"/>
      <c r="D17" s="58"/>
      <c r="E17" s="59"/>
    </row>
    <row r="18" spans="1:5" ht="15" customHeight="1" x14ac:dyDescent="0.2">
      <c r="A18" s="41" t="s">
        <v>46</v>
      </c>
      <c r="B18" s="58"/>
      <c r="C18" s="58"/>
      <c r="D18" s="58"/>
      <c r="E18" s="60" t="s">
        <v>47</v>
      </c>
    </row>
    <row r="19" spans="1:5" ht="15" customHeight="1" x14ac:dyDescent="0.2"/>
    <row r="20" spans="1:5" ht="15" customHeight="1" x14ac:dyDescent="0.2">
      <c r="A20" s="61" t="s">
        <v>54</v>
      </c>
      <c r="E20" s="62">
        <v>9126376</v>
      </c>
    </row>
    <row r="21" spans="1:5" ht="15" customHeight="1" x14ac:dyDescent="0.2"/>
    <row r="22" spans="1:5" ht="15" customHeight="1" x14ac:dyDescent="0.2"/>
    <row r="23" spans="1:5" ht="15" customHeight="1" x14ac:dyDescent="0.25">
      <c r="A23" s="37" t="s">
        <v>55</v>
      </c>
    </row>
    <row r="24" spans="1:5" ht="15" customHeight="1" x14ac:dyDescent="0.2">
      <c r="A24" s="167" t="s">
        <v>43</v>
      </c>
      <c r="B24" s="167"/>
      <c r="C24" s="167"/>
      <c r="D24" s="167"/>
      <c r="E24" s="167"/>
    </row>
    <row r="25" spans="1:5" ht="15" customHeight="1" x14ac:dyDescent="0.2">
      <c r="A25" s="167" t="s">
        <v>56</v>
      </c>
      <c r="B25" s="167"/>
      <c r="C25" s="167"/>
      <c r="D25" s="167"/>
      <c r="E25" s="167"/>
    </row>
    <row r="26" spans="1:5" ht="15" customHeight="1" x14ac:dyDescent="0.2">
      <c r="A26" s="165" t="s">
        <v>57</v>
      </c>
      <c r="B26" s="165"/>
      <c r="C26" s="165"/>
      <c r="D26" s="165"/>
      <c r="E26" s="165"/>
    </row>
    <row r="27" spans="1:5" ht="15" customHeight="1" x14ac:dyDescent="0.2">
      <c r="A27" s="165"/>
      <c r="B27" s="165"/>
      <c r="C27" s="165"/>
      <c r="D27" s="165"/>
      <c r="E27" s="165"/>
    </row>
    <row r="28" spans="1:5" ht="15" customHeight="1" x14ac:dyDescent="0.2">
      <c r="A28" s="165"/>
      <c r="B28" s="165"/>
      <c r="C28" s="165"/>
      <c r="D28" s="165"/>
      <c r="E28" s="165"/>
    </row>
    <row r="29" spans="1:5" ht="15" customHeight="1" x14ac:dyDescent="0.2">
      <c r="A29" s="165"/>
      <c r="B29" s="165"/>
      <c r="C29" s="165"/>
      <c r="D29" s="165"/>
      <c r="E29" s="165"/>
    </row>
    <row r="30" spans="1:5" ht="15" customHeight="1" x14ac:dyDescent="0.2">
      <c r="A30" s="165"/>
      <c r="B30" s="165"/>
      <c r="C30" s="165"/>
      <c r="D30" s="165"/>
      <c r="E30" s="165"/>
    </row>
    <row r="31" spans="1:5" ht="15" customHeight="1" x14ac:dyDescent="0.2">
      <c r="A31" s="165"/>
      <c r="B31" s="165"/>
      <c r="C31" s="165"/>
      <c r="D31" s="165"/>
      <c r="E31" s="165"/>
    </row>
    <row r="32" spans="1:5" ht="15" customHeight="1" x14ac:dyDescent="0.2">
      <c r="A32" s="63"/>
      <c r="B32" s="63"/>
      <c r="C32" s="63"/>
      <c r="D32" s="63"/>
      <c r="E32" s="63"/>
    </row>
    <row r="33" spans="1:5" ht="15" customHeight="1" x14ac:dyDescent="0.25">
      <c r="A33" s="39" t="s">
        <v>1</v>
      </c>
      <c r="B33" s="40"/>
      <c r="C33" s="40"/>
      <c r="D33" s="40"/>
      <c r="E33" s="40"/>
    </row>
    <row r="34" spans="1:5" ht="15" customHeight="1" x14ac:dyDescent="0.2">
      <c r="A34" s="64" t="s">
        <v>58</v>
      </c>
      <c r="B34" s="40"/>
      <c r="C34" s="40"/>
      <c r="D34" s="40"/>
      <c r="E34" s="42" t="s">
        <v>59</v>
      </c>
    </row>
    <row r="35" spans="1:5" ht="15" customHeight="1" x14ac:dyDescent="0.25">
      <c r="A35" s="59"/>
      <c r="B35" s="57"/>
      <c r="C35" s="58"/>
      <c r="D35" s="58"/>
      <c r="E35" s="65"/>
    </row>
    <row r="36" spans="1:5" ht="15" customHeight="1" x14ac:dyDescent="0.2">
      <c r="B36" s="66" t="s">
        <v>48</v>
      </c>
      <c r="C36" s="66" t="s">
        <v>49</v>
      </c>
      <c r="D36" s="67" t="s">
        <v>50</v>
      </c>
      <c r="E36" s="68" t="s">
        <v>51</v>
      </c>
    </row>
    <row r="37" spans="1:5" ht="15" customHeight="1" x14ac:dyDescent="0.2">
      <c r="B37" s="69">
        <v>98278</v>
      </c>
      <c r="C37" s="48"/>
      <c r="D37" s="49" t="s">
        <v>60</v>
      </c>
      <c r="E37" s="50">
        <v>11039</v>
      </c>
    </row>
    <row r="38" spans="1:5" ht="15" customHeight="1" x14ac:dyDescent="0.2">
      <c r="B38" s="70"/>
      <c r="C38" s="71" t="s">
        <v>53</v>
      </c>
      <c r="D38" s="72"/>
      <c r="E38" s="73">
        <f>SUM(E37:E37)</f>
        <v>11039</v>
      </c>
    </row>
    <row r="39" spans="1:5" ht="15" customHeight="1" x14ac:dyDescent="0.25">
      <c r="A39" s="55"/>
      <c r="B39" s="56"/>
      <c r="C39" s="56"/>
      <c r="D39" s="56"/>
      <c r="E39" s="56"/>
    </row>
    <row r="40" spans="1:5" ht="15" customHeight="1" x14ac:dyDescent="0.25">
      <c r="A40" s="39" t="s">
        <v>17</v>
      </c>
      <c r="B40" s="40"/>
      <c r="C40" s="40"/>
    </row>
    <row r="41" spans="1:5" ht="15" customHeight="1" x14ac:dyDescent="0.2">
      <c r="A41" s="64" t="s">
        <v>61</v>
      </c>
      <c r="B41" s="58"/>
      <c r="C41" s="58"/>
      <c r="D41" s="58"/>
      <c r="E41" s="60" t="s">
        <v>62</v>
      </c>
    </row>
    <row r="42" spans="1:5" ht="15" customHeight="1" x14ac:dyDescent="0.2">
      <c r="A42" s="43"/>
      <c r="B42" s="74"/>
      <c r="C42" s="40"/>
      <c r="D42" s="56"/>
      <c r="E42" s="75"/>
    </row>
    <row r="43" spans="1:5" ht="15" customHeight="1" x14ac:dyDescent="0.2">
      <c r="C43" s="45" t="s">
        <v>49</v>
      </c>
      <c r="D43" s="76" t="s">
        <v>63</v>
      </c>
      <c r="E43" s="68" t="s">
        <v>51</v>
      </c>
    </row>
    <row r="44" spans="1:5" ht="15" customHeight="1" x14ac:dyDescent="0.2">
      <c r="C44" s="77">
        <v>3769</v>
      </c>
      <c r="D44" s="78" t="s">
        <v>64</v>
      </c>
      <c r="E44" s="50">
        <v>11039</v>
      </c>
    </row>
    <row r="45" spans="1:5" ht="15" customHeight="1" x14ac:dyDescent="0.2">
      <c r="C45" s="52" t="s">
        <v>53</v>
      </c>
      <c r="D45" s="79"/>
      <c r="E45" s="80">
        <f>SUM(E44:E44)</f>
        <v>11039</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7" t="s">
        <v>65</v>
      </c>
    </row>
    <row r="55" spans="1:5" ht="15" customHeight="1" x14ac:dyDescent="0.2">
      <c r="A55" s="167" t="s">
        <v>43</v>
      </c>
      <c r="B55" s="167"/>
      <c r="C55" s="167"/>
      <c r="D55" s="167"/>
      <c r="E55" s="167"/>
    </row>
    <row r="56" spans="1:5" ht="15" customHeight="1" x14ac:dyDescent="0.2">
      <c r="A56" s="165" t="s">
        <v>66</v>
      </c>
      <c r="B56" s="165"/>
      <c r="C56" s="165"/>
      <c r="D56" s="165"/>
      <c r="E56" s="165"/>
    </row>
    <row r="57" spans="1:5" ht="15" customHeight="1" x14ac:dyDescent="0.2">
      <c r="A57" s="165"/>
      <c r="B57" s="165"/>
      <c r="C57" s="165"/>
      <c r="D57" s="165"/>
      <c r="E57" s="165"/>
    </row>
    <row r="58" spans="1:5" ht="15" customHeight="1" x14ac:dyDescent="0.2">
      <c r="A58" s="165"/>
      <c r="B58" s="165"/>
      <c r="C58" s="165"/>
      <c r="D58" s="165"/>
      <c r="E58" s="165"/>
    </row>
    <row r="59" spans="1:5" ht="15" customHeight="1" x14ac:dyDescent="0.2">
      <c r="A59" s="165"/>
      <c r="B59" s="165"/>
      <c r="C59" s="165"/>
      <c r="D59" s="165"/>
      <c r="E59" s="165"/>
    </row>
    <row r="60" spans="1:5" ht="15" customHeight="1" x14ac:dyDescent="0.2">
      <c r="A60" s="165"/>
      <c r="B60" s="165"/>
      <c r="C60" s="165"/>
      <c r="D60" s="165"/>
      <c r="E60" s="165"/>
    </row>
    <row r="61" spans="1:5" ht="15" customHeight="1" x14ac:dyDescent="0.2">
      <c r="A61" s="165"/>
      <c r="B61" s="165"/>
      <c r="C61" s="165"/>
      <c r="D61" s="165"/>
      <c r="E61" s="165"/>
    </row>
    <row r="62" spans="1:5" ht="15" customHeight="1" x14ac:dyDescent="0.2">
      <c r="A62" s="165"/>
      <c r="B62" s="165"/>
      <c r="C62" s="165"/>
      <c r="D62" s="165"/>
      <c r="E62" s="165"/>
    </row>
    <row r="63" spans="1:5" ht="15" customHeight="1" x14ac:dyDescent="0.2"/>
    <row r="64" spans="1:5" ht="15" customHeight="1" x14ac:dyDescent="0.25">
      <c r="A64" s="57" t="s">
        <v>1</v>
      </c>
      <c r="B64" s="58"/>
      <c r="C64" s="58"/>
      <c r="D64" s="58"/>
      <c r="E64" s="58"/>
    </row>
    <row r="65" spans="1:5" ht="15" customHeight="1" x14ac:dyDescent="0.2">
      <c r="A65" s="64" t="s">
        <v>58</v>
      </c>
      <c r="B65" s="58"/>
      <c r="C65" s="58"/>
      <c r="D65" s="58"/>
      <c r="E65" s="60" t="s">
        <v>59</v>
      </c>
    </row>
    <row r="66" spans="1:5" ht="15" customHeight="1" x14ac:dyDescent="0.25">
      <c r="A66" s="59"/>
      <c r="B66" s="57"/>
      <c r="C66" s="58"/>
      <c r="D66" s="58"/>
      <c r="E66" s="65"/>
    </row>
    <row r="67" spans="1:5" ht="15" customHeight="1" x14ac:dyDescent="0.2">
      <c r="B67" s="45" t="s">
        <v>48</v>
      </c>
      <c r="C67" s="66" t="s">
        <v>49</v>
      </c>
      <c r="D67" s="67" t="s">
        <v>50</v>
      </c>
      <c r="E67" s="68" t="s">
        <v>51</v>
      </c>
    </row>
    <row r="68" spans="1:5" ht="15" customHeight="1" x14ac:dyDescent="0.2">
      <c r="B68" s="69">
        <v>305</v>
      </c>
      <c r="C68" s="81">
        <v>6172</v>
      </c>
      <c r="D68" s="78" t="s">
        <v>67</v>
      </c>
      <c r="E68" s="82">
        <v>113718</v>
      </c>
    </row>
    <row r="69" spans="1:5" ht="15" customHeight="1" x14ac:dyDescent="0.2">
      <c r="B69" s="69"/>
      <c r="C69" s="71" t="s">
        <v>53</v>
      </c>
      <c r="D69" s="72"/>
      <c r="E69" s="73">
        <f>SUM(E68:E68)</f>
        <v>113718</v>
      </c>
    </row>
    <row r="70" spans="1:5" ht="15" customHeight="1" x14ac:dyDescent="0.2"/>
    <row r="71" spans="1:5" ht="15" customHeight="1" x14ac:dyDescent="0.25">
      <c r="A71" s="57" t="s">
        <v>17</v>
      </c>
      <c r="B71" s="58"/>
      <c r="C71" s="58"/>
      <c r="D71" s="58"/>
      <c r="E71" s="58"/>
    </row>
    <row r="72" spans="1:5" ht="15" customHeight="1" x14ac:dyDescent="0.2">
      <c r="A72" s="64" t="s">
        <v>68</v>
      </c>
      <c r="B72" s="83"/>
      <c r="C72" s="83"/>
      <c r="D72" s="83"/>
      <c r="E72" s="59" t="s">
        <v>69</v>
      </c>
    </row>
    <row r="73" spans="1:5" ht="15" customHeight="1" x14ac:dyDescent="0.25">
      <c r="A73" s="57"/>
      <c r="B73" s="59"/>
      <c r="C73" s="58"/>
      <c r="D73" s="58"/>
      <c r="E73" s="65"/>
    </row>
    <row r="74" spans="1:5" ht="15" customHeight="1" x14ac:dyDescent="0.2">
      <c r="A74" s="84"/>
      <c r="B74" s="45" t="s">
        <v>48</v>
      </c>
      <c r="C74" s="66" t="s">
        <v>49</v>
      </c>
      <c r="D74" s="85" t="s">
        <v>50</v>
      </c>
      <c r="E74" s="68" t="s">
        <v>51</v>
      </c>
    </row>
    <row r="75" spans="1:5" ht="15" customHeight="1" x14ac:dyDescent="0.2">
      <c r="A75" s="86"/>
      <c r="B75" s="69">
        <v>305</v>
      </c>
      <c r="C75" s="77"/>
      <c r="D75" s="87" t="s">
        <v>70</v>
      </c>
      <c r="E75" s="82">
        <v>113718</v>
      </c>
    </row>
    <row r="76" spans="1:5" ht="15" customHeight="1" x14ac:dyDescent="0.2">
      <c r="A76" s="88"/>
      <c r="B76" s="89"/>
      <c r="C76" s="71" t="s">
        <v>53</v>
      </c>
      <c r="D76" s="90"/>
      <c r="E76" s="91">
        <f>SUM(E75:E75)</f>
        <v>113718</v>
      </c>
    </row>
    <row r="77" spans="1:5" ht="15" customHeight="1" x14ac:dyDescent="0.2"/>
    <row r="78" spans="1:5" ht="15" customHeight="1" x14ac:dyDescent="0.2"/>
    <row r="79" spans="1:5" ht="15" customHeight="1" x14ac:dyDescent="0.25">
      <c r="A79" s="37" t="s">
        <v>71</v>
      </c>
    </row>
    <row r="80" spans="1:5" ht="15" customHeight="1" x14ac:dyDescent="0.2">
      <c r="A80" s="167" t="s">
        <v>43</v>
      </c>
      <c r="B80" s="167"/>
      <c r="C80" s="167"/>
      <c r="D80" s="167"/>
      <c r="E80" s="167"/>
    </row>
    <row r="81" spans="1:5" ht="15" customHeight="1" x14ac:dyDescent="0.2">
      <c r="A81" s="165" t="s">
        <v>72</v>
      </c>
      <c r="B81" s="165"/>
      <c r="C81" s="165"/>
      <c r="D81" s="165"/>
      <c r="E81" s="165"/>
    </row>
    <row r="82" spans="1:5" ht="15" customHeight="1" x14ac:dyDescent="0.2">
      <c r="A82" s="165"/>
      <c r="B82" s="165"/>
      <c r="C82" s="165"/>
      <c r="D82" s="165"/>
      <c r="E82" s="165"/>
    </row>
    <row r="83" spans="1:5" ht="15" customHeight="1" x14ac:dyDescent="0.2">
      <c r="A83" s="165"/>
      <c r="B83" s="165"/>
      <c r="C83" s="165"/>
      <c r="D83" s="165"/>
      <c r="E83" s="165"/>
    </row>
    <row r="84" spans="1:5" ht="15" customHeight="1" x14ac:dyDescent="0.2">
      <c r="A84" s="165"/>
      <c r="B84" s="165"/>
      <c r="C84" s="165"/>
      <c r="D84" s="165"/>
      <c r="E84" s="165"/>
    </row>
    <row r="85" spans="1:5" ht="15" customHeight="1" x14ac:dyDescent="0.2">
      <c r="A85" s="165"/>
      <c r="B85" s="165"/>
      <c r="C85" s="165"/>
      <c r="D85" s="165"/>
      <c r="E85" s="165"/>
    </row>
    <row r="86" spans="1:5" ht="15" customHeight="1" x14ac:dyDescent="0.2">
      <c r="A86" s="165"/>
      <c r="B86" s="165"/>
      <c r="C86" s="165"/>
      <c r="D86" s="165"/>
      <c r="E86" s="165"/>
    </row>
    <row r="87" spans="1:5" ht="15" customHeight="1" x14ac:dyDescent="0.2">
      <c r="A87" s="165"/>
      <c r="B87" s="165"/>
      <c r="C87" s="165"/>
      <c r="D87" s="165"/>
      <c r="E87" s="165"/>
    </row>
    <row r="88" spans="1:5" ht="15" customHeight="1" x14ac:dyDescent="0.2">
      <c r="A88" s="165"/>
      <c r="B88" s="165"/>
      <c r="C88" s="165"/>
      <c r="D88" s="165"/>
      <c r="E88" s="165"/>
    </row>
    <row r="89" spans="1:5" ht="15" customHeight="1" x14ac:dyDescent="0.2"/>
    <row r="90" spans="1:5" ht="15" customHeight="1" x14ac:dyDescent="0.25">
      <c r="A90" s="57" t="s">
        <v>1</v>
      </c>
      <c r="B90" s="58"/>
      <c r="C90" s="58"/>
      <c r="D90" s="58"/>
      <c r="E90" s="58"/>
    </row>
    <row r="91" spans="1:5" ht="15" customHeight="1" x14ac:dyDescent="0.2">
      <c r="A91" s="64" t="s">
        <v>58</v>
      </c>
      <c r="B91" s="58"/>
      <c r="C91" s="58"/>
      <c r="D91" s="58"/>
      <c r="E91" s="60" t="s">
        <v>59</v>
      </c>
    </row>
    <row r="92" spans="1:5" ht="15" customHeight="1" x14ac:dyDescent="0.25">
      <c r="A92" s="59"/>
      <c r="B92" s="57"/>
      <c r="C92" s="58"/>
      <c r="D92" s="58"/>
      <c r="E92" s="65"/>
    </row>
    <row r="93" spans="1:5" ht="15" customHeight="1" x14ac:dyDescent="0.2">
      <c r="B93" s="45" t="s">
        <v>48</v>
      </c>
      <c r="C93" s="66" t="s">
        <v>49</v>
      </c>
      <c r="D93" s="67" t="s">
        <v>50</v>
      </c>
      <c r="E93" s="68" t="s">
        <v>51</v>
      </c>
    </row>
    <row r="94" spans="1:5" ht="15" customHeight="1" x14ac:dyDescent="0.2">
      <c r="B94" s="69">
        <v>305</v>
      </c>
      <c r="C94" s="81">
        <v>6172</v>
      </c>
      <c r="D94" s="78" t="s">
        <v>67</v>
      </c>
      <c r="E94" s="82">
        <v>129230</v>
      </c>
    </row>
    <row r="95" spans="1:5" ht="15" customHeight="1" x14ac:dyDescent="0.2">
      <c r="B95" s="69"/>
      <c r="C95" s="71" t="s">
        <v>53</v>
      </c>
      <c r="D95" s="72"/>
      <c r="E95" s="73">
        <f>SUM(E94:E94)</f>
        <v>129230</v>
      </c>
    </row>
    <row r="96" spans="1:5" ht="15" customHeight="1" x14ac:dyDescent="0.2"/>
    <row r="97" spans="1:5" ht="15" customHeight="1" x14ac:dyDescent="0.25">
      <c r="A97" s="57" t="s">
        <v>17</v>
      </c>
      <c r="B97" s="58"/>
      <c r="C97" s="58"/>
      <c r="D97" s="58"/>
      <c r="E97" s="58"/>
    </row>
    <row r="98" spans="1:5" ht="15" customHeight="1" x14ac:dyDescent="0.2">
      <c r="A98" s="64" t="s">
        <v>68</v>
      </c>
      <c r="B98" s="83"/>
      <c r="C98" s="83"/>
      <c r="D98" s="83"/>
      <c r="E98" s="59" t="s">
        <v>69</v>
      </c>
    </row>
    <row r="99" spans="1:5" ht="15" customHeight="1" x14ac:dyDescent="0.25">
      <c r="A99" s="57"/>
      <c r="B99" s="59"/>
      <c r="C99" s="58"/>
      <c r="D99" s="58"/>
      <c r="E99" s="65"/>
    </row>
    <row r="100" spans="1:5" ht="15" customHeight="1" x14ac:dyDescent="0.2">
      <c r="A100" s="84"/>
      <c r="B100" s="45" t="s">
        <v>48</v>
      </c>
      <c r="C100" s="66" t="s">
        <v>49</v>
      </c>
      <c r="D100" s="85" t="s">
        <v>50</v>
      </c>
      <c r="E100" s="68" t="s">
        <v>51</v>
      </c>
    </row>
    <row r="101" spans="1:5" ht="15" customHeight="1" x14ac:dyDescent="0.2">
      <c r="A101" s="86"/>
      <c r="B101" s="69">
        <v>305</v>
      </c>
      <c r="C101" s="77"/>
      <c r="D101" s="87" t="s">
        <v>70</v>
      </c>
      <c r="E101" s="82">
        <v>129230</v>
      </c>
    </row>
    <row r="102" spans="1:5" ht="15" customHeight="1" x14ac:dyDescent="0.2">
      <c r="A102" s="88"/>
      <c r="B102" s="89"/>
      <c r="C102" s="71" t="s">
        <v>53</v>
      </c>
      <c r="D102" s="90"/>
      <c r="E102" s="91">
        <f>SUM(E101:E101)</f>
        <v>129230</v>
      </c>
    </row>
    <row r="103" spans="1:5" ht="15" customHeight="1" x14ac:dyDescent="0.2"/>
    <row r="104" spans="1:5" ht="15" customHeight="1" x14ac:dyDescent="0.2"/>
    <row r="105" spans="1:5" ht="15" customHeight="1" x14ac:dyDescent="0.2"/>
    <row r="106" spans="1:5" ht="15" customHeight="1" x14ac:dyDescent="0.25">
      <c r="A106" s="37" t="s">
        <v>73</v>
      </c>
    </row>
    <row r="107" spans="1:5" ht="15" customHeight="1" x14ac:dyDescent="0.2">
      <c r="A107" s="167" t="s">
        <v>74</v>
      </c>
      <c r="B107" s="167"/>
      <c r="C107" s="167"/>
      <c r="D107" s="167"/>
      <c r="E107" s="167"/>
    </row>
    <row r="108" spans="1:5" ht="15" customHeight="1" x14ac:dyDescent="0.2">
      <c r="A108" s="165" t="s">
        <v>75</v>
      </c>
      <c r="B108" s="165"/>
      <c r="C108" s="165"/>
      <c r="D108" s="165"/>
      <c r="E108" s="165"/>
    </row>
    <row r="109" spans="1:5" ht="15" customHeight="1" x14ac:dyDescent="0.2">
      <c r="A109" s="165"/>
      <c r="B109" s="165"/>
      <c r="C109" s="165"/>
      <c r="D109" s="165"/>
      <c r="E109" s="165"/>
    </row>
    <row r="110" spans="1:5" ht="15" customHeight="1" x14ac:dyDescent="0.2">
      <c r="A110" s="165"/>
      <c r="B110" s="165"/>
      <c r="C110" s="165"/>
      <c r="D110" s="165"/>
      <c r="E110" s="165"/>
    </row>
    <row r="111" spans="1:5" ht="15" customHeight="1" x14ac:dyDescent="0.2">
      <c r="A111" s="165"/>
      <c r="B111" s="165"/>
      <c r="C111" s="165"/>
      <c r="D111" s="165"/>
      <c r="E111" s="165"/>
    </row>
    <row r="112" spans="1:5" ht="15" customHeight="1" x14ac:dyDescent="0.2">
      <c r="A112" s="165"/>
      <c r="B112" s="165"/>
      <c r="C112" s="165"/>
      <c r="D112" s="165"/>
      <c r="E112" s="165"/>
    </row>
    <row r="113" spans="1:5" ht="15" customHeight="1" x14ac:dyDescent="0.2">
      <c r="A113" s="165"/>
      <c r="B113" s="165"/>
      <c r="C113" s="165"/>
      <c r="D113" s="165"/>
      <c r="E113" s="165"/>
    </row>
    <row r="114" spans="1:5" ht="15" customHeight="1" x14ac:dyDescent="0.2">
      <c r="A114" s="165"/>
      <c r="B114" s="165"/>
      <c r="C114" s="165"/>
      <c r="D114" s="165"/>
      <c r="E114" s="165"/>
    </row>
    <row r="115" spans="1:5" ht="15" customHeight="1" x14ac:dyDescent="0.2">
      <c r="A115" s="165"/>
      <c r="B115" s="165"/>
      <c r="C115" s="165"/>
      <c r="D115" s="165"/>
      <c r="E115" s="165"/>
    </row>
    <row r="116" spans="1:5" ht="15" customHeight="1" x14ac:dyDescent="0.2">
      <c r="A116" s="165"/>
      <c r="B116" s="165"/>
      <c r="C116" s="165"/>
      <c r="D116" s="165"/>
      <c r="E116" s="165"/>
    </row>
    <row r="117" spans="1:5" ht="15" customHeight="1" x14ac:dyDescent="0.2">
      <c r="A117" s="165"/>
      <c r="B117" s="165"/>
      <c r="C117" s="165"/>
      <c r="D117" s="165"/>
      <c r="E117" s="165"/>
    </row>
    <row r="118" spans="1:5" ht="15" customHeight="1" x14ac:dyDescent="0.2"/>
    <row r="119" spans="1:5" ht="15" customHeight="1" x14ac:dyDescent="0.25">
      <c r="A119" s="39" t="s">
        <v>1</v>
      </c>
      <c r="B119" s="40"/>
      <c r="C119" s="40"/>
      <c r="D119" s="40"/>
      <c r="E119" s="40"/>
    </row>
    <row r="120" spans="1:5" ht="15" customHeight="1" x14ac:dyDescent="0.2">
      <c r="A120" s="41" t="s">
        <v>46</v>
      </c>
      <c r="B120" s="40"/>
      <c r="C120" s="40"/>
      <c r="D120" s="40"/>
      <c r="E120" s="42" t="s">
        <v>47</v>
      </c>
    </row>
    <row r="121" spans="1:5" ht="15" customHeight="1" x14ac:dyDescent="0.25">
      <c r="A121" s="43"/>
      <c r="B121" s="39"/>
      <c r="C121" s="40"/>
      <c r="D121" s="40"/>
      <c r="E121" s="44"/>
    </row>
    <row r="122" spans="1:5" ht="15" customHeight="1" x14ac:dyDescent="0.2">
      <c r="A122" s="59"/>
      <c r="B122" s="45" t="s">
        <v>48</v>
      </c>
      <c r="C122" s="45" t="s">
        <v>49</v>
      </c>
      <c r="D122" s="46" t="s">
        <v>50</v>
      </c>
      <c r="E122" s="45" t="s">
        <v>51</v>
      </c>
    </row>
    <row r="123" spans="1:5" ht="15" customHeight="1" x14ac:dyDescent="0.2">
      <c r="A123" s="59"/>
      <c r="B123" s="47">
        <v>33215</v>
      </c>
      <c r="C123" s="48"/>
      <c r="D123" s="49" t="s">
        <v>52</v>
      </c>
      <c r="E123" s="50">
        <f>-376856-102502.3</f>
        <v>-479358.3</v>
      </c>
    </row>
    <row r="124" spans="1:5" ht="15" customHeight="1" x14ac:dyDescent="0.2">
      <c r="A124" s="59"/>
      <c r="B124" s="51"/>
      <c r="C124" s="52" t="s">
        <v>53</v>
      </c>
      <c r="D124" s="53"/>
      <c r="E124" s="54">
        <f>SUM(E123:E123)</f>
        <v>-479358.3</v>
      </c>
    </row>
    <row r="125" spans="1:5" ht="15" customHeight="1" x14ac:dyDescent="0.2">
      <c r="A125" s="59"/>
      <c r="B125" s="92"/>
      <c r="C125" s="93"/>
      <c r="D125" s="40"/>
      <c r="E125" s="94"/>
    </row>
    <row r="126" spans="1:5" ht="15" customHeight="1" x14ac:dyDescent="0.25">
      <c r="A126" s="57" t="s">
        <v>17</v>
      </c>
      <c r="B126" s="58"/>
      <c r="C126" s="58"/>
      <c r="D126" s="58"/>
      <c r="E126" s="59"/>
    </row>
    <row r="127" spans="1:5" ht="15" customHeight="1" x14ac:dyDescent="0.2">
      <c r="A127" s="41" t="s">
        <v>46</v>
      </c>
      <c r="B127" s="40"/>
      <c r="C127" s="40"/>
      <c r="D127" s="40"/>
      <c r="E127" s="42" t="s">
        <v>47</v>
      </c>
    </row>
    <row r="128" spans="1:5" ht="15" customHeight="1" x14ac:dyDescent="0.2">
      <c r="A128" s="64"/>
      <c r="B128" s="59"/>
      <c r="C128" s="58"/>
      <c r="D128" s="58"/>
      <c r="E128" s="65"/>
    </row>
    <row r="129" spans="1:5" ht="15" customHeight="1" x14ac:dyDescent="0.2">
      <c r="A129" s="84"/>
      <c r="B129" s="84"/>
      <c r="C129" s="66" t="s">
        <v>49</v>
      </c>
      <c r="D129" s="67" t="s">
        <v>63</v>
      </c>
      <c r="E129" s="68" t="s">
        <v>51</v>
      </c>
    </row>
    <row r="130" spans="1:5" ht="15" customHeight="1" x14ac:dyDescent="0.2">
      <c r="A130" s="86"/>
      <c r="B130" s="95"/>
      <c r="C130" s="77">
        <v>3113</v>
      </c>
      <c r="D130" s="78" t="s">
        <v>76</v>
      </c>
      <c r="E130" s="50">
        <v>-102502.3</v>
      </c>
    </row>
    <row r="131" spans="1:5" ht="15" customHeight="1" x14ac:dyDescent="0.2">
      <c r="A131" s="86"/>
      <c r="B131" s="95"/>
      <c r="C131" s="77">
        <v>3114</v>
      </c>
      <c r="D131" s="78" t="s">
        <v>76</v>
      </c>
      <c r="E131" s="50">
        <v>-376856</v>
      </c>
    </row>
    <row r="132" spans="1:5" ht="15" customHeight="1" x14ac:dyDescent="0.2">
      <c r="A132" s="96"/>
      <c r="B132" s="96"/>
      <c r="C132" s="71" t="s">
        <v>53</v>
      </c>
      <c r="D132" s="72"/>
      <c r="E132" s="73">
        <f>SUM(E130:E131)</f>
        <v>-479358.3</v>
      </c>
    </row>
    <row r="133" spans="1:5" ht="15" customHeight="1" x14ac:dyDescent="0.2"/>
    <row r="134" spans="1:5" ht="15" customHeight="1" x14ac:dyDescent="0.2"/>
    <row r="135" spans="1:5" ht="15" customHeight="1" x14ac:dyDescent="0.25">
      <c r="A135" s="37" t="s">
        <v>77</v>
      </c>
    </row>
    <row r="136" spans="1:5" ht="15" customHeight="1" x14ac:dyDescent="0.2">
      <c r="A136" s="167" t="s">
        <v>74</v>
      </c>
      <c r="B136" s="167"/>
      <c r="C136" s="167"/>
      <c r="D136" s="167"/>
      <c r="E136" s="167"/>
    </row>
    <row r="137" spans="1:5" ht="15" customHeight="1" x14ac:dyDescent="0.2">
      <c r="A137" s="165" t="s">
        <v>78</v>
      </c>
      <c r="B137" s="165"/>
      <c r="C137" s="165"/>
      <c r="D137" s="165"/>
      <c r="E137" s="165"/>
    </row>
    <row r="138" spans="1:5" ht="15" customHeight="1" x14ac:dyDescent="0.2">
      <c r="A138" s="165"/>
      <c r="B138" s="165"/>
      <c r="C138" s="165"/>
      <c r="D138" s="165"/>
      <c r="E138" s="165"/>
    </row>
    <row r="139" spans="1:5" ht="15" customHeight="1" x14ac:dyDescent="0.2">
      <c r="A139" s="165"/>
      <c r="B139" s="165"/>
      <c r="C139" s="165"/>
      <c r="D139" s="165"/>
      <c r="E139" s="165"/>
    </row>
    <row r="140" spans="1:5" ht="15" customHeight="1" x14ac:dyDescent="0.2">
      <c r="A140" s="165"/>
      <c r="B140" s="165"/>
      <c r="C140" s="165"/>
      <c r="D140" s="165"/>
      <c r="E140" s="165"/>
    </row>
    <row r="141" spans="1:5" ht="15" customHeight="1" x14ac:dyDescent="0.2">
      <c r="A141" s="165"/>
      <c r="B141" s="165"/>
      <c r="C141" s="165"/>
      <c r="D141" s="165"/>
      <c r="E141" s="165"/>
    </row>
    <row r="142" spans="1:5" ht="15" customHeight="1" x14ac:dyDescent="0.2">
      <c r="A142" s="165"/>
      <c r="B142" s="165"/>
      <c r="C142" s="165"/>
      <c r="D142" s="165"/>
      <c r="E142" s="165"/>
    </row>
    <row r="143" spans="1:5" ht="15" customHeight="1" x14ac:dyDescent="0.2">
      <c r="A143" s="165"/>
      <c r="B143" s="165"/>
      <c r="C143" s="165"/>
      <c r="D143" s="165"/>
      <c r="E143" s="165"/>
    </row>
    <row r="144" spans="1:5" ht="15" customHeight="1" x14ac:dyDescent="0.2">
      <c r="A144" s="165"/>
      <c r="B144" s="165"/>
      <c r="C144" s="165"/>
      <c r="D144" s="165"/>
      <c r="E144" s="165"/>
    </row>
    <row r="145" spans="1:5" ht="15" customHeight="1" x14ac:dyDescent="0.2">
      <c r="A145" s="165"/>
      <c r="B145" s="165"/>
      <c r="C145" s="165"/>
      <c r="D145" s="165"/>
      <c r="E145" s="165"/>
    </row>
    <row r="146" spans="1:5" ht="15" customHeight="1" x14ac:dyDescent="0.2">
      <c r="A146" s="165"/>
      <c r="B146" s="165"/>
      <c r="C146" s="165"/>
      <c r="D146" s="165"/>
      <c r="E146" s="165"/>
    </row>
    <row r="147" spans="1:5" ht="15" customHeight="1" x14ac:dyDescent="0.2"/>
    <row r="148" spans="1:5" ht="15" customHeight="1" x14ac:dyDescent="0.25">
      <c r="A148" s="39" t="s">
        <v>1</v>
      </c>
      <c r="B148" s="40"/>
      <c r="C148" s="40"/>
      <c r="D148" s="40"/>
      <c r="E148" s="40"/>
    </row>
    <row r="149" spans="1:5" ht="15" customHeight="1" x14ac:dyDescent="0.2">
      <c r="A149" s="41" t="s">
        <v>46</v>
      </c>
      <c r="B149" s="58"/>
      <c r="C149" s="58"/>
      <c r="D149" s="58"/>
      <c r="E149" s="60" t="s">
        <v>47</v>
      </c>
    </row>
    <row r="150" spans="1:5" ht="15" customHeight="1" x14ac:dyDescent="0.25">
      <c r="A150" s="43"/>
      <c r="B150" s="39"/>
      <c r="C150" s="40"/>
      <c r="D150" s="40"/>
      <c r="E150" s="44"/>
    </row>
    <row r="151" spans="1:5" ht="15" customHeight="1" x14ac:dyDescent="0.2">
      <c r="A151" s="59"/>
      <c r="B151" s="45" t="s">
        <v>48</v>
      </c>
      <c r="C151" s="45" t="s">
        <v>49</v>
      </c>
      <c r="D151" s="46" t="s">
        <v>50</v>
      </c>
      <c r="E151" s="45" t="s">
        <v>51</v>
      </c>
    </row>
    <row r="152" spans="1:5" ht="15" customHeight="1" x14ac:dyDescent="0.2">
      <c r="A152" s="59"/>
      <c r="B152" s="47">
        <v>33457</v>
      </c>
      <c r="C152" s="48"/>
      <c r="D152" s="49" t="s">
        <v>52</v>
      </c>
      <c r="E152" s="50">
        <v>-18652</v>
      </c>
    </row>
    <row r="153" spans="1:5" ht="15" customHeight="1" x14ac:dyDescent="0.2">
      <c r="A153" s="59"/>
      <c r="B153" s="51"/>
      <c r="C153" s="52" t="s">
        <v>53</v>
      </c>
      <c r="D153" s="53"/>
      <c r="E153" s="54">
        <f>SUM(E152:E152)</f>
        <v>-18652</v>
      </c>
    </row>
    <row r="154" spans="1:5" ht="15" customHeight="1" x14ac:dyDescent="0.2">
      <c r="A154" s="59"/>
      <c r="B154" s="92"/>
      <c r="C154" s="93"/>
      <c r="D154" s="40"/>
      <c r="E154" s="94"/>
    </row>
    <row r="155" spans="1:5" ht="15" customHeight="1" x14ac:dyDescent="0.2">
      <c r="A155" s="59"/>
      <c r="B155" s="92"/>
      <c r="C155" s="93"/>
      <c r="D155" s="40"/>
      <c r="E155" s="94"/>
    </row>
    <row r="156" spans="1:5" ht="15" customHeight="1" x14ac:dyDescent="0.2">
      <c r="A156" s="59"/>
      <c r="B156" s="92"/>
      <c r="C156" s="93"/>
      <c r="D156" s="40"/>
      <c r="E156" s="94"/>
    </row>
    <row r="157" spans="1:5" ht="15" customHeight="1" x14ac:dyDescent="0.2">
      <c r="A157" s="59"/>
      <c r="B157" s="92"/>
      <c r="C157" s="93"/>
      <c r="D157" s="40"/>
      <c r="E157" s="94"/>
    </row>
    <row r="158" spans="1:5" ht="15" customHeight="1" x14ac:dyDescent="0.25">
      <c r="A158" s="39" t="s">
        <v>17</v>
      </c>
      <c r="B158" s="40"/>
      <c r="C158" s="40"/>
      <c r="D158" s="40"/>
      <c r="E158" s="43"/>
    </row>
    <row r="159" spans="1:5" ht="15" customHeight="1" x14ac:dyDescent="0.2">
      <c r="A159" s="41" t="s">
        <v>46</v>
      </c>
      <c r="B159" s="58"/>
      <c r="C159" s="58"/>
      <c r="D159" s="58"/>
      <c r="E159" s="60" t="s">
        <v>47</v>
      </c>
    </row>
    <row r="160" spans="1:5" ht="15" customHeight="1" x14ac:dyDescent="0.2">
      <c r="A160" s="59"/>
      <c r="B160" s="59"/>
      <c r="C160" s="59"/>
      <c r="D160" s="59"/>
      <c r="E160" s="59"/>
    </row>
    <row r="161" spans="1:5" ht="15" customHeight="1" x14ac:dyDescent="0.2">
      <c r="A161" s="59"/>
      <c r="B161" s="97"/>
      <c r="C161" s="45" t="s">
        <v>49</v>
      </c>
      <c r="D161" s="67" t="s">
        <v>63</v>
      </c>
      <c r="E161" s="45" t="s">
        <v>51</v>
      </c>
    </row>
    <row r="162" spans="1:5" ht="15" customHeight="1" x14ac:dyDescent="0.2">
      <c r="A162" s="59"/>
      <c r="B162" s="98"/>
      <c r="C162" s="48">
        <v>3113</v>
      </c>
      <c r="D162" s="99" t="s">
        <v>79</v>
      </c>
      <c r="E162" s="50">
        <v>-18652</v>
      </c>
    </row>
    <row r="163" spans="1:5" ht="15" customHeight="1" x14ac:dyDescent="0.2">
      <c r="A163" s="59"/>
      <c r="B163" s="100"/>
      <c r="C163" s="52" t="s">
        <v>53</v>
      </c>
      <c r="D163" s="53"/>
      <c r="E163" s="54">
        <f>SUM(E162:E162)</f>
        <v>-18652</v>
      </c>
    </row>
    <row r="164" spans="1:5" ht="15" customHeight="1" x14ac:dyDescent="0.2"/>
    <row r="165" spans="1:5" ht="15" customHeight="1" x14ac:dyDescent="0.2"/>
    <row r="166" spans="1:5" ht="15" customHeight="1" x14ac:dyDescent="0.25">
      <c r="A166" s="37" t="s">
        <v>80</v>
      </c>
    </row>
    <row r="167" spans="1:5" ht="15" customHeight="1" x14ac:dyDescent="0.2">
      <c r="A167" s="168" t="s">
        <v>81</v>
      </c>
      <c r="B167" s="168"/>
      <c r="C167" s="168"/>
      <c r="D167" s="168"/>
      <c r="E167" s="168"/>
    </row>
    <row r="168" spans="1:5" ht="15" customHeight="1" x14ac:dyDescent="0.2">
      <c r="A168" s="168"/>
      <c r="B168" s="168"/>
      <c r="C168" s="168"/>
      <c r="D168" s="168"/>
      <c r="E168" s="168"/>
    </row>
    <row r="169" spans="1:5" ht="15" customHeight="1" x14ac:dyDescent="0.2">
      <c r="A169" s="165" t="s">
        <v>82</v>
      </c>
      <c r="B169" s="165"/>
      <c r="C169" s="165"/>
      <c r="D169" s="165"/>
      <c r="E169" s="165"/>
    </row>
    <row r="170" spans="1:5" ht="15" customHeight="1" x14ac:dyDescent="0.2">
      <c r="A170" s="165"/>
      <c r="B170" s="165"/>
      <c r="C170" s="165"/>
      <c r="D170" s="165"/>
      <c r="E170" s="165"/>
    </row>
    <row r="171" spans="1:5" ht="15" customHeight="1" x14ac:dyDescent="0.2">
      <c r="A171" s="165"/>
      <c r="B171" s="165"/>
      <c r="C171" s="165"/>
      <c r="D171" s="165"/>
      <c r="E171" s="165"/>
    </row>
    <row r="172" spans="1:5" ht="15" customHeight="1" x14ac:dyDescent="0.2">
      <c r="A172" s="165"/>
      <c r="B172" s="165"/>
      <c r="C172" s="165"/>
      <c r="D172" s="165"/>
      <c r="E172" s="165"/>
    </row>
    <row r="173" spans="1:5" ht="15" customHeight="1" x14ac:dyDescent="0.2">
      <c r="A173" s="165"/>
      <c r="B173" s="165"/>
      <c r="C173" s="165"/>
      <c r="D173" s="165"/>
      <c r="E173" s="165"/>
    </row>
    <row r="174" spans="1:5" ht="15" customHeight="1" x14ac:dyDescent="0.2">
      <c r="A174" s="165"/>
      <c r="B174" s="165"/>
      <c r="C174" s="165"/>
      <c r="D174" s="165"/>
      <c r="E174" s="165"/>
    </row>
    <row r="175" spans="1:5" ht="15" customHeight="1" x14ac:dyDescent="0.2">
      <c r="A175" s="165"/>
      <c r="B175" s="165"/>
      <c r="C175" s="165"/>
      <c r="D175" s="165"/>
      <c r="E175" s="165"/>
    </row>
    <row r="176" spans="1:5" ht="15" customHeight="1" x14ac:dyDescent="0.2">
      <c r="A176" s="165"/>
      <c r="B176" s="165"/>
      <c r="C176" s="165"/>
      <c r="D176" s="165"/>
      <c r="E176" s="165"/>
    </row>
    <row r="177" spans="1:5" ht="15" customHeight="1" x14ac:dyDescent="0.2">
      <c r="A177" s="165"/>
      <c r="B177" s="165"/>
      <c r="C177" s="165"/>
      <c r="D177" s="165"/>
      <c r="E177" s="165"/>
    </row>
    <row r="178" spans="1:5" ht="15" customHeight="1" x14ac:dyDescent="0.2"/>
    <row r="179" spans="1:5" ht="15" customHeight="1" x14ac:dyDescent="0.25">
      <c r="A179" s="39" t="s">
        <v>17</v>
      </c>
      <c r="B179" s="40"/>
      <c r="C179" s="40"/>
      <c r="D179" s="40"/>
      <c r="E179" s="40"/>
    </row>
    <row r="180" spans="1:5" ht="15" customHeight="1" x14ac:dyDescent="0.2">
      <c r="A180" s="41" t="s">
        <v>58</v>
      </c>
      <c r="B180" s="40"/>
      <c r="C180" s="40"/>
      <c r="D180" s="40"/>
      <c r="E180" s="42" t="s">
        <v>59</v>
      </c>
    </row>
    <row r="181" spans="1:5" ht="15" customHeight="1" x14ac:dyDescent="0.25">
      <c r="A181" s="39"/>
      <c r="B181" s="101"/>
      <c r="C181" s="40"/>
      <c r="D181" s="40"/>
      <c r="E181" s="44"/>
    </row>
    <row r="182" spans="1:5" ht="15" customHeight="1" x14ac:dyDescent="0.2">
      <c r="B182" s="45" t="s">
        <v>48</v>
      </c>
      <c r="C182" s="45" t="s">
        <v>49</v>
      </c>
      <c r="D182" s="76" t="s">
        <v>63</v>
      </c>
      <c r="E182" s="68" t="s">
        <v>51</v>
      </c>
    </row>
    <row r="183" spans="1:5" ht="15" customHeight="1" x14ac:dyDescent="0.2">
      <c r="B183" s="102">
        <v>13307</v>
      </c>
      <c r="C183" s="103">
        <v>4324</v>
      </c>
      <c r="D183" s="104" t="s">
        <v>83</v>
      </c>
      <c r="E183" s="105">
        <f>-20520-111720</f>
        <v>-132240</v>
      </c>
    </row>
    <row r="184" spans="1:5" ht="15" customHeight="1" x14ac:dyDescent="0.2">
      <c r="B184" s="89"/>
      <c r="C184" s="52" t="s">
        <v>53</v>
      </c>
      <c r="D184" s="53"/>
      <c r="E184" s="54">
        <f>SUM(E183:E183)</f>
        <v>-132240</v>
      </c>
    </row>
    <row r="185" spans="1:5" ht="15" customHeight="1" x14ac:dyDescent="0.2"/>
    <row r="186" spans="1:5" ht="15" customHeight="1" x14ac:dyDescent="0.25">
      <c r="A186" s="57" t="s">
        <v>17</v>
      </c>
      <c r="B186" s="58"/>
      <c r="C186" s="58"/>
      <c r="D186" s="58"/>
      <c r="E186" s="58"/>
    </row>
    <row r="187" spans="1:5" ht="15" customHeight="1" x14ac:dyDescent="0.2">
      <c r="A187" s="64" t="s">
        <v>84</v>
      </c>
      <c r="B187" s="83"/>
      <c r="C187" s="83"/>
      <c r="D187" s="83"/>
      <c r="E187" s="83" t="s">
        <v>85</v>
      </c>
    </row>
    <row r="188" spans="1:5" ht="15" customHeight="1" x14ac:dyDescent="0.2">
      <c r="A188" s="83"/>
      <c r="B188" s="106"/>
      <c r="C188" s="58"/>
      <c r="D188" s="83"/>
      <c r="E188" s="107"/>
    </row>
    <row r="189" spans="1:5" ht="15" customHeight="1" x14ac:dyDescent="0.2">
      <c r="B189" s="45" t="s">
        <v>48</v>
      </c>
      <c r="C189" s="66" t="s">
        <v>49</v>
      </c>
      <c r="D189" s="85" t="s">
        <v>50</v>
      </c>
      <c r="E189" s="68" t="s">
        <v>51</v>
      </c>
    </row>
    <row r="190" spans="1:5" ht="15" customHeight="1" x14ac:dyDescent="0.2">
      <c r="B190" s="102">
        <v>13307</v>
      </c>
      <c r="C190" s="108"/>
      <c r="D190" s="87" t="s">
        <v>86</v>
      </c>
      <c r="E190" s="109">
        <v>20520</v>
      </c>
    </row>
    <row r="191" spans="1:5" ht="15" customHeight="1" x14ac:dyDescent="0.2">
      <c r="B191" s="89"/>
      <c r="C191" s="71" t="s">
        <v>53</v>
      </c>
      <c r="D191" s="90"/>
      <c r="E191" s="91">
        <f>SUM(E190:E190)</f>
        <v>20520</v>
      </c>
    </row>
    <row r="192" spans="1:5" ht="15" customHeight="1" x14ac:dyDescent="0.2">
      <c r="A192" s="83"/>
      <c r="B192" s="83"/>
      <c r="C192" s="83"/>
      <c r="D192" s="83"/>
      <c r="E192" s="83"/>
    </row>
    <row r="193" spans="1:5" ht="15" customHeight="1" x14ac:dyDescent="0.25">
      <c r="A193" s="57" t="s">
        <v>17</v>
      </c>
      <c r="B193" s="58"/>
      <c r="C193" s="58"/>
      <c r="D193" s="58"/>
      <c r="E193" s="58"/>
    </row>
    <row r="194" spans="1:5" ht="15" customHeight="1" x14ac:dyDescent="0.2">
      <c r="A194" s="64" t="s">
        <v>87</v>
      </c>
      <c r="B194" s="83"/>
      <c r="C194" s="83"/>
      <c r="D194" s="83"/>
      <c r="E194" s="83" t="s">
        <v>88</v>
      </c>
    </row>
    <row r="195" spans="1:5" ht="15" customHeight="1" x14ac:dyDescent="0.2">
      <c r="A195" s="83"/>
      <c r="B195" s="106"/>
      <c r="C195" s="58"/>
      <c r="D195" s="83"/>
      <c r="E195" s="107"/>
    </row>
    <row r="196" spans="1:5" ht="15" customHeight="1" x14ac:dyDescent="0.2">
      <c r="A196" s="110"/>
      <c r="B196" s="45" t="s">
        <v>48</v>
      </c>
      <c r="C196" s="66" t="s">
        <v>49</v>
      </c>
      <c r="D196" s="85" t="s">
        <v>50</v>
      </c>
      <c r="E196" s="68" t="s">
        <v>51</v>
      </c>
    </row>
    <row r="197" spans="1:5" ht="15" customHeight="1" x14ac:dyDescent="0.2">
      <c r="A197" s="111"/>
      <c r="B197" s="102">
        <v>13307</v>
      </c>
      <c r="C197" s="108"/>
      <c r="D197" s="87" t="s">
        <v>86</v>
      </c>
      <c r="E197" s="112">
        <v>111720</v>
      </c>
    </row>
    <row r="198" spans="1:5" ht="15" customHeight="1" x14ac:dyDescent="0.2">
      <c r="A198" s="113"/>
      <c r="B198" s="89"/>
      <c r="C198" s="71" t="s">
        <v>53</v>
      </c>
      <c r="D198" s="90"/>
      <c r="E198" s="91">
        <f>SUM(E197)</f>
        <v>111720</v>
      </c>
    </row>
    <row r="199" spans="1:5" ht="15" customHeight="1" x14ac:dyDescent="0.2"/>
    <row r="200" spans="1:5" ht="15" customHeight="1" x14ac:dyDescent="0.2"/>
    <row r="201" spans="1:5" ht="15" customHeight="1" x14ac:dyDescent="0.2"/>
    <row r="202" spans="1:5" ht="15" customHeight="1" x14ac:dyDescent="0.2"/>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5">
      <c r="A209" s="37" t="s">
        <v>89</v>
      </c>
    </row>
    <row r="210" spans="1:5" ht="15" customHeight="1" x14ac:dyDescent="0.2">
      <c r="A210" s="168" t="s">
        <v>90</v>
      </c>
      <c r="B210" s="168"/>
      <c r="C210" s="168"/>
      <c r="D210" s="168"/>
      <c r="E210" s="168"/>
    </row>
    <row r="211" spans="1:5" ht="15" customHeight="1" x14ac:dyDescent="0.2">
      <c r="A211" s="168"/>
      <c r="B211" s="168"/>
      <c r="C211" s="168"/>
      <c r="D211" s="168"/>
      <c r="E211" s="168"/>
    </row>
    <row r="212" spans="1:5" ht="15" customHeight="1" x14ac:dyDescent="0.2">
      <c r="A212" s="165" t="s">
        <v>91</v>
      </c>
      <c r="B212" s="165"/>
      <c r="C212" s="165"/>
      <c r="D212" s="165"/>
      <c r="E212" s="165"/>
    </row>
    <row r="213" spans="1:5" ht="15" customHeight="1" x14ac:dyDescent="0.2">
      <c r="A213" s="165"/>
      <c r="B213" s="165"/>
      <c r="C213" s="165"/>
      <c r="D213" s="165"/>
      <c r="E213" s="165"/>
    </row>
    <row r="214" spans="1:5" ht="15" customHeight="1" x14ac:dyDescent="0.2">
      <c r="A214" s="165"/>
      <c r="B214" s="165"/>
      <c r="C214" s="165"/>
      <c r="D214" s="165"/>
      <c r="E214" s="165"/>
    </row>
    <row r="215" spans="1:5" ht="15" customHeight="1" x14ac:dyDescent="0.2">
      <c r="A215" s="165"/>
      <c r="B215" s="165"/>
      <c r="C215" s="165"/>
      <c r="D215" s="165"/>
      <c r="E215" s="165"/>
    </row>
    <row r="216" spans="1:5" ht="15" customHeight="1" x14ac:dyDescent="0.2">
      <c r="A216" s="165"/>
      <c r="B216" s="165"/>
      <c r="C216" s="165"/>
      <c r="D216" s="165"/>
      <c r="E216" s="165"/>
    </row>
    <row r="217" spans="1:5" ht="15" customHeight="1" x14ac:dyDescent="0.2">
      <c r="A217" s="165"/>
      <c r="B217" s="165"/>
      <c r="C217" s="165"/>
      <c r="D217" s="165"/>
      <c r="E217" s="165"/>
    </row>
    <row r="218" spans="1:5" ht="15" customHeight="1" x14ac:dyDescent="0.2">
      <c r="A218" s="165"/>
      <c r="B218" s="165"/>
      <c r="C218" s="165"/>
      <c r="D218" s="165"/>
      <c r="E218" s="165"/>
    </row>
    <row r="219" spans="1:5" ht="15" customHeight="1" x14ac:dyDescent="0.2">
      <c r="A219" s="165"/>
      <c r="B219" s="165"/>
      <c r="C219" s="165"/>
      <c r="D219" s="165"/>
      <c r="E219" s="165"/>
    </row>
    <row r="220" spans="1:5" ht="15" customHeight="1" x14ac:dyDescent="0.2">
      <c r="A220" s="38"/>
      <c r="B220" s="38"/>
      <c r="C220" s="38"/>
      <c r="D220" s="38"/>
      <c r="E220" s="38"/>
    </row>
    <row r="221" spans="1:5" ht="15" customHeight="1" x14ac:dyDescent="0.25">
      <c r="A221" s="39" t="s">
        <v>17</v>
      </c>
      <c r="B221" s="40"/>
      <c r="C221" s="40"/>
      <c r="D221" s="40"/>
      <c r="E221" s="40"/>
    </row>
    <row r="222" spans="1:5" ht="15" customHeight="1" x14ac:dyDescent="0.2">
      <c r="A222" s="41" t="s">
        <v>58</v>
      </c>
      <c r="B222" s="40"/>
      <c r="C222" s="40"/>
      <c r="D222" s="40"/>
      <c r="E222" s="42" t="s">
        <v>59</v>
      </c>
    </row>
    <row r="223" spans="1:5" ht="15" customHeight="1" x14ac:dyDescent="0.25">
      <c r="A223" s="43"/>
      <c r="B223" s="39"/>
      <c r="C223" s="40"/>
      <c r="D223" s="40"/>
      <c r="E223" s="44"/>
    </row>
    <row r="224" spans="1:5" ht="15" customHeight="1" x14ac:dyDescent="0.2">
      <c r="A224" s="110"/>
      <c r="B224" s="84"/>
      <c r="C224" s="45" t="s">
        <v>49</v>
      </c>
      <c r="D224" s="114" t="s">
        <v>63</v>
      </c>
      <c r="E224" s="45" t="s">
        <v>51</v>
      </c>
    </row>
    <row r="225" spans="1:5" ht="15" customHeight="1" x14ac:dyDescent="0.2">
      <c r="A225" s="115"/>
      <c r="B225" s="116"/>
      <c r="C225" s="77">
        <v>6409</v>
      </c>
      <c r="D225" s="78" t="s">
        <v>83</v>
      </c>
      <c r="E225" s="50">
        <v>-10000000</v>
      </c>
    </row>
    <row r="226" spans="1:5" ht="15" customHeight="1" x14ac:dyDescent="0.2">
      <c r="A226" s="92"/>
      <c r="B226" s="117"/>
      <c r="C226" s="52" t="s">
        <v>53</v>
      </c>
      <c r="D226" s="79"/>
      <c r="E226" s="80">
        <f>SUM(E225:E225)</f>
        <v>-10000000</v>
      </c>
    </row>
    <row r="227" spans="1:5" ht="15" customHeight="1" x14ac:dyDescent="0.2">
      <c r="A227" s="38"/>
      <c r="B227" s="38"/>
      <c r="C227" s="38"/>
      <c r="D227" s="38"/>
      <c r="E227" s="38"/>
    </row>
    <row r="228" spans="1:5" ht="15" customHeight="1" x14ac:dyDescent="0.25">
      <c r="A228" s="39" t="s">
        <v>17</v>
      </c>
      <c r="B228" s="58"/>
      <c r="C228" s="58"/>
      <c r="D228" s="58"/>
      <c r="E228" s="58"/>
    </row>
    <row r="229" spans="1:5" ht="15" customHeight="1" x14ac:dyDescent="0.2">
      <c r="A229" s="118" t="s">
        <v>92</v>
      </c>
      <c r="B229" s="58"/>
      <c r="C229" s="58"/>
      <c r="D229" s="58"/>
      <c r="E229" s="60" t="s">
        <v>93</v>
      </c>
    </row>
    <row r="230" spans="1:5" ht="15" customHeight="1" x14ac:dyDescent="0.25">
      <c r="A230" s="57"/>
      <c r="B230" s="59"/>
      <c r="C230" s="58"/>
      <c r="D230" s="58"/>
      <c r="E230" s="65"/>
    </row>
    <row r="231" spans="1:5" ht="15" customHeight="1" x14ac:dyDescent="0.2">
      <c r="A231" s="119"/>
      <c r="B231" s="84"/>
      <c r="C231" s="66" t="s">
        <v>49</v>
      </c>
      <c r="D231" s="67" t="s">
        <v>63</v>
      </c>
      <c r="E231" s="68" t="s">
        <v>51</v>
      </c>
    </row>
    <row r="232" spans="1:5" ht="15" customHeight="1" x14ac:dyDescent="0.2">
      <c r="A232" s="120"/>
      <c r="B232" s="95"/>
      <c r="C232" s="121">
        <v>2212</v>
      </c>
      <c r="D232" s="99" t="s">
        <v>79</v>
      </c>
      <c r="E232" s="82">
        <v>2077500</v>
      </c>
    </row>
    <row r="233" spans="1:5" ht="15" customHeight="1" x14ac:dyDescent="0.2">
      <c r="A233" s="120"/>
      <c r="B233" s="95"/>
      <c r="C233" s="121">
        <v>2212</v>
      </c>
      <c r="D233" s="78" t="s">
        <v>94</v>
      </c>
      <c r="E233" s="82">
        <v>2096000</v>
      </c>
    </row>
    <row r="234" spans="1:5" ht="15" customHeight="1" x14ac:dyDescent="0.2">
      <c r="A234" s="120"/>
      <c r="B234" s="95"/>
      <c r="C234" s="121">
        <v>2219</v>
      </c>
      <c r="D234" s="99" t="s">
        <v>79</v>
      </c>
      <c r="E234" s="82">
        <v>300000</v>
      </c>
    </row>
    <row r="235" spans="1:5" ht="15" customHeight="1" x14ac:dyDescent="0.2">
      <c r="A235" s="120"/>
      <c r="B235" s="95"/>
      <c r="C235" s="121">
        <v>2219</v>
      </c>
      <c r="D235" s="78" t="s">
        <v>94</v>
      </c>
      <c r="E235" s="82">
        <v>690000</v>
      </c>
    </row>
    <row r="236" spans="1:5" ht="15" customHeight="1" x14ac:dyDescent="0.2">
      <c r="A236" s="120"/>
      <c r="B236" s="95"/>
      <c r="C236" s="121">
        <v>2321</v>
      </c>
      <c r="D236" s="78" t="s">
        <v>94</v>
      </c>
      <c r="E236" s="82">
        <v>300000</v>
      </c>
    </row>
    <row r="237" spans="1:5" ht="15" customHeight="1" x14ac:dyDescent="0.2">
      <c r="A237" s="120"/>
      <c r="B237" s="95"/>
      <c r="C237" s="121">
        <v>3111</v>
      </c>
      <c r="D237" s="99" t="s">
        <v>79</v>
      </c>
      <c r="E237" s="82">
        <v>300000</v>
      </c>
    </row>
    <row r="238" spans="1:5" ht="15" customHeight="1" x14ac:dyDescent="0.2">
      <c r="A238" s="120"/>
      <c r="B238" s="95"/>
      <c r="C238" s="121">
        <v>3113</v>
      </c>
      <c r="D238" s="99" t="s">
        <v>79</v>
      </c>
      <c r="E238" s="82">
        <v>516000</v>
      </c>
    </row>
    <row r="239" spans="1:5" ht="15" customHeight="1" x14ac:dyDescent="0.2">
      <c r="A239" s="120"/>
      <c r="B239" s="95"/>
      <c r="C239" s="121">
        <v>3319</v>
      </c>
      <c r="D239" s="99" t="s">
        <v>79</v>
      </c>
      <c r="E239" s="82">
        <v>200000</v>
      </c>
    </row>
    <row r="240" spans="1:5" ht="15" customHeight="1" x14ac:dyDescent="0.2">
      <c r="A240" s="120"/>
      <c r="B240" s="95"/>
      <c r="C240" s="121">
        <v>3319</v>
      </c>
      <c r="D240" s="78" t="s">
        <v>94</v>
      </c>
      <c r="E240" s="82">
        <v>300000</v>
      </c>
    </row>
    <row r="241" spans="1:5" ht="15" customHeight="1" x14ac:dyDescent="0.2">
      <c r="A241" s="120"/>
      <c r="B241" s="95"/>
      <c r="C241" s="121">
        <v>3631</v>
      </c>
      <c r="D241" s="99" t="s">
        <v>79</v>
      </c>
      <c r="E241" s="82">
        <v>300000</v>
      </c>
    </row>
    <row r="242" spans="1:5" ht="15" customHeight="1" x14ac:dyDescent="0.2">
      <c r="A242" s="120"/>
      <c r="B242" s="95"/>
      <c r="C242" s="121">
        <v>3631</v>
      </c>
      <c r="D242" s="78" t="s">
        <v>94</v>
      </c>
      <c r="E242" s="82">
        <v>600000</v>
      </c>
    </row>
    <row r="243" spans="1:5" ht="15" customHeight="1" x14ac:dyDescent="0.2">
      <c r="A243" s="120"/>
      <c r="B243" s="95"/>
      <c r="C243" s="121">
        <v>3636</v>
      </c>
      <c r="D243" s="99" t="s">
        <v>79</v>
      </c>
      <c r="E243" s="82">
        <v>1100000</v>
      </c>
    </row>
    <row r="244" spans="1:5" ht="15" customHeight="1" x14ac:dyDescent="0.2">
      <c r="A244" s="120"/>
      <c r="B244" s="95"/>
      <c r="C244" s="121">
        <v>3636</v>
      </c>
      <c r="D244" s="78" t="s">
        <v>94</v>
      </c>
      <c r="E244" s="82">
        <v>876500</v>
      </c>
    </row>
    <row r="245" spans="1:5" ht="15" customHeight="1" x14ac:dyDescent="0.2">
      <c r="A245" s="120"/>
      <c r="B245" s="95"/>
      <c r="C245" s="121">
        <v>3639</v>
      </c>
      <c r="D245" s="99" t="s">
        <v>79</v>
      </c>
      <c r="E245" s="82">
        <v>44000</v>
      </c>
    </row>
    <row r="246" spans="1:5" ht="15" customHeight="1" x14ac:dyDescent="0.2">
      <c r="A246" s="120"/>
      <c r="B246" s="95"/>
      <c r="C246" s="121">
        <v>5519</v>
      </c>
      <c r="D246" s="78" t="s">
        <v>94</v>
      </c>
      <c r="E246" s="82">
        <v>300000</v>
      </c>
    </row>
    <row r="247" spans="1:5" ht="15" customHeight="1" x14ac:dyDescent="0.2">
      <c r="A247" s="96"/>
      <c r="B247" s="96"/>
      <c r="C247" s="71" t="s">
        <v>53</v>
      </c>
      <c r="D247" s="72"/>
      <c r="E247" s="73">
        <f>SUM(E232:E246)</f>
        <v>10000000</v>
      </c>
    </row>
    <row r="248" spans="1:5" ht="15" customHeight="1" x14ac:dyDescent="0.2"/>
    <row r="249" spans="1:5" ht="15" customHeight="1" x14ac:dyDescent="0.2"/>
    <row r="250" spans="1:5" ht="15" customHeight="1" x14ac:dyDescent="0.25">
      <c r="A250" s="37" t="s">
        <v>95</v>
      </c>
    </row>
    <row r="251" spans="1:5" ht="15" customHeight="1" x14ac:dyDescent="0.2">
      <c r="A251" s="168" t="s">
        <v>96</v>
      </c>
      <c r="B251" s="168"/>
      <c r="C251" s="168"/>
      <c r="D251" s="168"/>
      <c r="E251" s="168"/>
    </row>
    <row r="252" spans="1:5" ht="15" customHeight="1" x14ac:dyDescent="0.2">
      <c r="A252" s="168"/>
      <c r="B252" s="168"/>
      <c r="C252" s="168"/>
      <c r="D252" s="168"/>
      <c r="E252" s="168"/>
    </row>
    <row r="253" spans="1:5" ht="15" customHeight="1" x14ac:dyDescent="0.2">
      <c r="A253" s="165" t="s">
        <v>97</v>
      </c>
      <c r="B253" s="165"/>
      <c r="C253" s="165"/>
      <c r="D253" s="165"/>
      <c r="E253" s="165"/>
    </row>
    <row r="254" spans="1:5" ht="15" customHeight="1" x14ac:dyDescent="0.2">
      <c r="A254" s="165"/>
      <c r="B254" s="165"/>
      <c r="C254" s="165"/>
      <c r="D254" s="165"/>
      <c r="E254" s="165"/>
    </row>
    <row r="255" spans="1:5" ht="15" customHeight="1" x14ac:dyDescent="0.2">
      <c r="A255" s="165"/>
      <c r="B255" s="165"/>
      <c r="C255" s="165"/>
      <c r="D255" s="165"/>
      <c r="E255" s="165"/>
    </row>
    <row r="256" spans="1:5" ht="15" customHeight="1" x14ac:dyDescent="0.2">
      <c r="A256" s="165"/>
      <c r="B256" s="165"/>
      <c r="C256" s="165"/>
      <c r="D256" s="165"/>
      <c r="E256" s="165"/>
    </row>
    <row r="257" spans="1:5" ht="15" customHeight="1" x14ac:dyDescent="0.2">
      <c r="A257" s="165"/>
      <c r="B257" s="165"/>
      <c r="C257" s="165"/>
      <c r="D257" s="165"/>
      <c r="E257" s="165"/>
    </row>
    <row r="258" spans="1:5" ht="15" customHeight="1" x14ac:dyDescent="0.2">
      <c r="A258" s="165"/>
      <c r="B258" s="165"/>
      <c r="C258" s="165"/>
      <c r="D258" s="165"/>
      <c r="E258" s="165"/>
    </row>
    <row r="259" spans="1:5" ht="15" customHeight="1" x14ac:dyDescent="0.2">
      <c r="A259" s="165"/>
      <c r="B259" s="165"/>
      <c r="C259" s="165"/>
      <c r="D259" s="165"/>
      <c r="E259" s="165"/>
    </row>
    <row r="260" spans="1:5" ht="15" customHeight="1" x14ac:dyDescent="0.2">
      <c r="A260" s="165"/>
      <c r="B260" s="165"/>
      <c r="C260" s="165"/>
      <c r="D260" s="165"/>
      <c r="E260" s="165"/>
    </row>
    <row r="261" spans="1:5" ht="15" customHeight="1" x14ac:dyDescent="0.2">
      <c r="A261" s="122"/>
      <c r="B261" s="122"/>
      <c r="C261" s="122"/>
      <c r="D261" s="122"/>
      <c r="E261" s="122"/>
    </row>
    <row r="262" spans="1:5" ht="15" customHeight="1" x14ac:dyDescent="0.25">
      <c r="A262" s="57" t="s">
        <v>17</v>
      </c>
      <c r="B262" s="58"/>
      <c r="C262" s="58"/>
      <c r="D262" s="58"/>
      <c r="E262" s="58"/>
    </row>
    <row r="263" spans="1:5" ht="15" customHeight="1" x14ac:dyDescent="0.2">
      <c r="A263" s="64" t="s">
        <v>58</v>
      </c>
      <c r="B263" s="58"/>
      <c r="C263" s="58"/>
      <c r="D263" s="58"/>
      <c r="E263" s="60" t="s">
        <v>59</v>
      </c>
    </row>
    <row r="264" spans="1:5" ht="15" customHeight="1" x14ac:dyDescent="0.25">
      <c r="A264" s="57"/>
      <c r="B264" s="59"/>
      <c r="C264" s="58"/>
      <c r="D264" s="58"/>
      <c r="E264" s="65"/>
    </row>
    <row r="265" spans="1:5" ht="15" customHeight="1" x14ac:dyDescent="0.2">
      <c r="A265" s="84"/>
      <c r="B265" s="84"/>
      <c r="C265" s="66" t="s">
        <v>49</v>
      </c>
      <c r="D265" s="114" t="s">
        <v>63</v>
      </c>
      <c r="E265" s="68" t="s">
        <v>51</v>
      </c>
    </row>
    <row r="266" spans="1:5" ht="15" customHeight="1" x14ac:dyDescent="0.2">
      <c r="A266" s="86"/>
      <c r="B266" s="95"/>
      <c r="C266" s="123">
        <v>6409</v>
      </c>
      <c r="D266" s="78" t="s">
        <v>76</v>
      </c>
      <c r="E266" s="124">
        <v>-4021800</v>
      </c>
    </row>
    <row r="267" spans="1:5" ht="15" customHeight="1" x14ac:dyDescent="0.2">
      <c r="A267" s="88"/>
      <c r="B267" s="125"/>
      <c r="C267" s="71" t="s">
        <v>53</v>
      </c>
      <c r="D267" s="72"/>
      <c r="E267" s="73">
        <f>E266</f>
        <v>-4021800</v>
      </c>
    </row>
    <row r="268" spans="1:5" ht="15" customHeight="1" x14ac:dyDescent="0.2"/>
    <row r="269" spans="1:5" ht="15" customHeight="1" x14ac:dyDescent="0.25">
      <c r="A269" s="57" t="s">
        <v>17</v>
      </c>
      <c r="B269" s="58"/>
      <c r="C269" s="58"/>
      <c r="D269" s="58"/>
      <c r="E269" s="59"/>
    </row>
    <row r="270" spans="1:5" ht="15" customHeight="1" x14ac:dyDescent="0.2">
      <c r="A270" s="41" t="s">
        <v>98</v>
      </c>
      <c r="B270" s="40"/>
      <c r="C270" s="40"/>
      <c r="D270" s="40"/>
      <c r="E270" s="42" t="s">
        <v>99</v>
      </c>
    </row>
    <row r="271" spans="1:5" ht="15" customHeight="1" x14ac:dyDescent="0.2">
      <c r="A271" s="64"/>
      <c r="B271" s="59"/>
      <c r="C271" s="58"/>
      <c r="D271" s="58"/>
      <c r="E271" s="65"/>
    </row>
    <row r="272" spans="1:5" ht="15" customHeight="1" x14ac:dyDescent="0.2">
      <c r="A272" s="84"/>
      <c r="B272" s="84"/>
      <c r="C272" s="66" t="s">
        <v>49</v>
      </c>
      <c r="D272" s="114" t="s">
        <v>63</v>
      </c>
      <c r="E272" s="68" t="s">
        <v>51</v>
      </c>
    </row>
    <row r="273" spans="1:5" ht="15" customHeight="1" x14ac:dyDescent="0.2">
      <c r="A273" s="84"/>
      <c r="B273" s="84"/>
      <c r="C273" s="77">
        <v>2143</v>
      </c>
      <c r="D273" s="78" t="s">
        <v>76</v>
      </c>
      <c r="E273" s="126">
        <v>2521800</v>
      </c>
    </row>
    <row r="274" spans="1:5" ht="15" customHeight="1" x14ac:dyDescent="0.2">
      <c r="A274" s="84"/>
      <c r="B274" s="84"/>
      <c r="C274" s="77">
        <v>2143</v>
      </c>
      <c r="D274" s="99" t="s">
        <v>79</v>
      </c>
      <c r="E274" s="126">
        <v>350000</v>
      </c>
    </row>
    <row r="275" spans="1:5" ht="15" customHeight="1" x14ac:dyDescent="0.2">
      <c r="A275" s="84"/>
      <c r="B275" s="84"/>
      <c r="C275" s="77">
        <v>2143</v>
      </c>
      <c r="D275" s="78" t="s">
        <v>94</v>
      </c>
      <c r="E275" s="126">
        <v>1150000</v>
      </c>
    </row>
    <row r="276" spans="1:5" ht="15" customHeight="1" x14ac:dyDescent="0.2">
      <c r="A276" s="96"/>
      <c r="B276" s="96"/>
      <c r="C276" s="71" t="s">
        <v>53</v>
      </c>
      <c r="D276" s="72"/>
      <c r="E276" s="73">
        <f>SUM(E273:E275)</f>
        <v>4021800</v>
      </c>
    </row>
    <row r="277" spans="1:5" ht="15" customHeight="1" x14ac:dyDescent="0.2"/>
    <row r="278" spans="1:5" ht="15" customHeight="1" x14ac:dyDescent="0.2"/>
    <row r="279" spans="1:5" ht="15" customHeight="1" x14ac:dyDescent="0.25">
      <c r="A279" s="37" t="s">
        <v>100</v>
      </c>
    </row>
    <row r="280" spans="1:5" ht="15" customHeight="1" x14ac:dyDescent="0.2">
      <c r="A280" s="168" t="s">
        <v>90</v>
      </c>
      <c r="B280" s="168"/>
      <c r="C280" s="168"/>
      <c r="D280" s="168"/>
      <c r="E280" s="168"/>
    </row>
    <row r="281" spans="1:5" ht="15" customHeight="1" x14ac:dyDescent="0.2">
      <c r="A281" s="168"/>
      <c r="B281" s="168"/>
      <c r="C281" s="168"/>
      <c r="D281" s="168"/>
      <c r="E281" s="168"/>
    </row>
    <row r="282" spans="1:5" ht="15" customHeight="1" x14ac:dyDescent="0.2">
      <c r="A282" s="165" t="s">
        <v>101</v>
      </c>
      <c r="B282" s="165"/>
      <c r="C282" s="165"/>
      <c r="D282" s="165"/>
      <c r="E282" s="165"/>
    </row>
    <row r="283" spans="1:5" ht="15" customHeight="1" x14ac:dyDescent="0.2">
      <c r="A283" s="165"/>
      <c r="B283" s="165"/>
      <c r="C283" s="165"/>
      <c r="D283" s="165"/>
      <c r="E283" s="165"/>
    </row>
    <row r="284" spans="1:5" ht="15" customHeight="1" x14ac:dyDescent="0.2">
      <c r="A284" s="165"/>
      <c r="B284" s="165"/>
      <c r="C284" s="165"/>
      <c r="D284" s="165"/>
      <c r="E284" s="165"/>
    </row>
    <row r="285" spans="1:5" ht="15" customHeight="1" x14ac:dyDescent="0.2">
      <c r="A285" s="165"/>
      <c r="B285" s="165"/>
      <c r="C285" s="165"/>
      <c r="D285" s="165"/>
      <c r="E285" s="165"/>
    </row>
    <row r="286" spans="1:5" ht="15" customHeight="1" x14ac:dyDescent="0.2">
      <c r="A286" s="165"/>
      <c r="B286" s="165"/>
      <c r="C286" s="165"/>
      <c r="D286" s="165"/>
      <c r="E286" s="165"/>
    </row>
    <row r="287" spans="1:5" ht="15" customHeight="1" x14ac:dyDescent="0.2">
      <c r="A287" s="165"/>
      <c r="B287" s="165"/>
      <c r="C287" s="165"/>
      <c r="D287" s="165"/>
      <c r="E287" s="165"/>
    </row>
    <row r="288" spans="1:5" ht="15" customHeight="1" x14ac:dyDescent="0.2">
      <c r="A288" s="165"/>
      <c r="B288" s="165"/>
      <c r="C288" s="165"/>
      <c r="D288" s="165"/>
      <c r="E288" s="165"/>
    </row>
    <row r="289" spans="1:5" ht="15" customHeight="1" x14ac:dyDescent="0.2">
      <c r="A289" s="165"/>
      <c r="B289" s="165"/>
      <c r="C289" s="165"/>
      <c r="D289" s="165"/>
      <c r="E289" s="165"/>
    </row>
    <row r="290" spans="1:5" ht="15" customHeight="1" x14ac:dyDescent="0.2">
      <c r="A290" s="59"/>
      <c r="B290" s="127"/>
      <c r="C290" s="59"/>
      <c r="D290" s="59"/>
      <c r="E290" s="59"/>
    </row>
    <row r="291" spans="1:5" ht="15" customHeight="1" x14ac:dyDescent="0.25">
      <c r="A291" s="57" t="s">
        <v>17</v>
      </c>
      <c r="B291" s="58"/>
      <c r="C291" s="58"/>
      <c r="D291" s="58"/>
      <c r="E291" s="58"/>
    </row>
    <row r="292" spans="1:5" ht="15" customHeight="1" x14ac:dyDescent="0.2">
      <c r="A292" s="64" t="s">
        <v>58</v>
      </c>
      <c r="B292" s="58"/>
      <c r="C292" s="58"/>
      <c r="D292" s="58"/>
      <c r="E292" s="60" t="s">
        <v>59</v>
      </c>
    </row>
    <row r="293" spans="1:5" ht="15" customHeight="1" x14ac:dyDescent="0.25">
      <c r="A293" s="57"/>
      <c r="B293" s="59"/>
      <c r="C293" s="58"/>
      <c r="D293" s="58"/>
      <c r="E293" s="65"/>
    </row>
    <row r="294" spans="1:5" ht="15" customHeight="1" x14ac:dyDescent="0.2">
      <c r="A294" s="84"/>
      <c r="B294" s="84"/>
      <c r="C294" s="66" t="s">
        <v>49</v>
      </c>
      <c r="D294" s="114" t="s">
        <v>63</v>
      </c>
      <c r="E294" s="68" t="s">
        <v>51</v>
      </c>
    </row>
    <row r="295" spans="1:5" ht="15" customHeight="1" x14ac:dyDescent="0.2">
      <c r="A295" s="86"/>
      <c r="B295" s="95"/>
      <c r="C295" s="123">
        <v>6409</v>
      </c>
      <c r="D295" s="128" t="s">
        <v>76</v>
      </c>
      <c r="E295" s="124">
        <v>-280000</v>
      </c>
    </row>
    <row r="296" spans="1:5" ht="15" customHeight="1" x14ac:dyDescent="0.2">
      <c r="A296" s="88"/>
      <c r="B296" s="125"/>
      <c r="C296" s="71" t="s">
        <v>53</v>
      </c>
      <c r="D296" s="72"/>
      <c r="E296" s="73">
        <f>E295</f>
        <v>-280000</v>
      </c>
    </row>
    <row r="297" spans="1:5" ht="15" customHeight="1" x14ac:dyDescent="0.2">
      <c r="A297" s="59"/>
      <c r="B297" s="127"/>
      <c r="C297" s="59"/>
      <c r="D297" s="59"/>
      <c r="E297" s="59"/>
    </row>
    <row r="298" spans="1:5" ht="15" customHeight="1" x14ac:dyDescent="0.25">
      <c r="A298" s="57" t="s">
        <v>17</v>
      </c>
      <c r="B298" s="129"/>
      <c r="C298" s="58"/>
      <c r="D298" s="58"/>
      <c r="E298" s="58"/>
    </row>
    <row r="299" spans="1:5" ht="15" customHeight="1" x14ac:dyDescent="0.2">
      <c r="A299" s="41" t="s">
        <v>92</v>
      </c>
      <c r="B299" s="40"/>
      <c r="C299" s="40"/>
      <c r="D299" s="40"/>
      <c r="E299" s="42" t="s">
        <v>93</v>
      </c>
    </row>
    <row r="300" spans="1:5" ht="15" customHeight="1" x14ac:dyDescent="0.2">
      <c r="A300" s="59"/>
      <c r="B300" s="130"/>
      <c r="C300" s="58"/>
      <c r="D300" s="59"/>
      <c r="E300" s="107"/>
    </row>
    <row r="301" spans="1:5" ht="15" customHeight="1" x14ac:dyDescent="0.2">
      <c r="B301" s="110"/>
      <c r="C301" s="66" t="s">
        <v>49</v>
      </c>
      <c r="D301" s="76" t="s">
        <v>63</v>
      </c>
      <c r="E301" s="66" t="s">
        <v>51</v>
      </c>
    </row>
    <row r="302" spans="1:5" ht="15" customHeight="1" x14ac:dyDescent="0.2">
      <c r="B302" s="96"/>
      <c r="C302" s="121">
        <v>3322</v>
      </c>
      <c r="D302" s="99" t="s">
        <v>79</v>
      </c>
      <c r="E302" s="112">
        <v>280000</v>
      </c>
    </row>
    <row r="303" spans="1:5" ht="15" customHeight="1" x14ac:dyDescent="0.2">
      <c r="B303" s="117"/>
      <c r="C303" s="71" t="s">
        <v>53</v>
      </c>
      <c r="D303" s="90"/>
      <c r="E303" s="91">
        <f>SUM(E302:E302)</f>
        <v>280000</v>
      </c>
    </row>
    <row r="304" spans="1:5" ht="15" customHeight="1" x14ac:dyDescent="0.2"/>
    <row r="305" spans="1:5" ht="15" customHeight="1" x14ac:dyDescent="0.2"/>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7" t="s">
        <v>102</v>
      </c>
    </row>
    <row r="315" spans="1:5" ht="15" customHeight="1" x14ac:dyDescent="0.2">
      <c r="A315" s="168" t="s">
        <v>103</v>
      </c>
      <c r="B315" s="168"/>
      <c r="C315" s="168"/>
      <c r="D315" s="168"/>
      <c r="E315" s="168"/>
    </row>
    <row r="316" spans="1:5" ht="15" customHeight="1" x14ac:dyDescent="0.2">
      <c r="A316" s="168"/>
      <c r="B316" s="168"/>
      <c r="C316" s="168"/>
      <c r="D316" s="168"/>
      <c r="E316" s="168"/>
    </row>
    <row r="317" spans="1:5" ht="15" customHeight="1" x14ac:dyDescent="0.2">
      <c r="A317" s="165" t="s">
        <v>104</v>
      </c>
      <c r="B317" s="165"/>
      <c r="C317" s="165"/>
      <c r="D317" s="165"/>
      <c r="E317" s="165"/>
    </row>
    <row r="318" spans="1:5" ht="15" customHeight="1" x14ac:dyDescent="0.2">
      <c r="A318" s="165"/>
      <c r="B318" s="165"/>
      <c r="C318" s="165"/>
      <c r="D318" s="165"/>
      <c r="E318" s="165"/>
    </row>
    <row r="319" spans="1:5" ht="15" customHeight="1" x14ac:dyDescent="0.2">
      <c r="A319" s="165"/>
      <c r="B319" s="165"/>
      <c r="C319" s="165"/>
      <c r="D319" s="165"/>
      <c r="E319" s="165"/>
    </row>
    <row r="320" spans="1:5" ht="15" customHeight="1" x14ac:dyDescent="0.2">
      <c r="A320" s="165"/>
      <c r="B320" s="165"/>
      <c r="C320" s="165"/>
      <c r="D320" s="165"/>
      <c r="E320" s="165"/>
    </row>
    <row r="321" spans="1:5" ht="15" customHeight="1" x14ac:dyDescent="0.2">
      <c r="A321" s="165"/>
      <c r="B321" s="165"/>
      <c r="C321" s="165"/>
      <c r="D321" s="165"/>
      <c r="E321" s="165"/>
    </row>
    <row r="322" spans="1:5" ht="15" customHeight="1" x14ac:dyDescent="0.2">
      <c r="A322" s="165"/>
      <c r="B322" s="165"/>
      <c r="C322" s="165"/>
      <c r="D322" s="165"/>
      <c r="E322" s="165"/>
    </row>
    <row r="323" spans="1:5" ht="15" customHeight="1" x14ac:dyDescent="0.2">
      <c r="A323" s="165"/>
      <c r="B323" s="165"/>
      <c r="C323" s="165"/>
      <c r="D323" s="165"/>
      <c r="E323" s="165"/>
    </row>
    <row r="324" spans="1:5" ht="15" customHeight="1" x14ac:dyDescent="0.2">
      <c r="A324" s="165"/>
      <c r="B324" s="165"/>
      <c r="C324" s="165"/>
      <c r="D324" s="165"/>
      <c r="E324" s="165"/>
    </row>
    <row r="325" spans="1:5" ht="15" customHeight="1" x14ac:dyDescent="0.2">
      <c r="A325" s="59"/>
      <c r="B325" s="127"/>
      <c r="C325" s="59"/>
      <c r="D325" s="59"/>
      <c r="E325" s="59"/>
    </row>
    <row r="326" spans="1:5" ht="15" customHeight="1" x14ac:dyDescent="0.25">
      <c r="A326" s="57" t="s">
        <v>17</v>
      </c>
      <c r="B326" s="58"/>
      <c r="C326" s="58"/>
      <c r="D326" s="58"/>
      <c r="E326" s="58"/>
    </row>
    <row r="327" spans="1:5" ht="15" customHeight="1" x14ac:dyDescent="0.2">
      <c r="A327" s="64" t="s">
        <v>58</v>
      </c>
      <c r="B327" s="58"/>
      <c r="C327" s="58"/>
      <c r="D327" s="58"/>
      <c r="E327" s="60" t="s">
        <v>59</v>
      </c>
    </row>
    <row r="328" spans="1:5" ht="15" customHeight="1" x14ac:dyDescent="0.25">
      <c r="A328" s="57"/>
      <c r="B328" s="59"/>
      <c r="C328" s="58"/>
      <c r="D328" s="58"/>
      <c r="E328" s="65"/>
    </row>
    <row r="329" spans="1:5" ht="15" customHeight="1" x14ac:dyDescent="0.2">
      <c r="A329" s="84"/>
      <c r="B329" s="84"/>
      <c r="C329" s="66" t="s">
        <v>49</v>
      </c>
      <c r="D329" s="114" t="s">
        <v>63</v>
      </c>
      <c r="E329" s="68" t="s">
        <v>51</v>
      </c>
    </row>
    <row r="330" spans="1:5" ht="15" customHeight="1" x14ac:dyDescent="0.2">
      <c r="A330" s="86"/>
      <c r="B330" s="95"/>
      <c r="C330" s="123">
        <v>6409</v>
      </c>
      <c r="D330" s="128" t="s">
        <v>76</v>
      </c>
      <c r="E330" s="124">
        <v>-250000</v>
      </c>
    </row>
    <row r="331" spans="1:5" ht="15" customHeight="1" x14ac:dyDescent="0.2">
      <c r="A331" s="88"/>
      <c r="B331" s="125"/>
      <c r="C331" s="71" t="s">
        <v>53</v>
      </c>
      <c r="D331" s="72"/>
      <c r="E331" s="73">
        <f>E330</f>
        <v>-250000</v>
      </c>
    </row>
    <row r="332" spans="1:5" ht="15" customHeight="1" x14ac:dyDescent="0.2">
      <c r="A332" s="59"/>
      <c r="B332" s="127"/>
      <c r="C332" s="59"/>
      <c r="D332" s="59"/>
      <c r="E332" s="59"/>
    </row>
    <row r="333" spans="1:5" ht="15" customHeight="1" x14ac:dyDescent="0.25">
      <c r="A333" s="57" t="s">
        <v>17</v>
      </c>
      <c r="B333" s="129"/>
      <c r="C333" s="58"/>
      <c r="D333" s="58"/>
      <c r="E333" s="58"/>
    </row>
    <row r="334" spans="1:5" ht="15" customHeight="1" x14ac:dyDescent="0.2">
      <c r="A334" s="64" t="s">
        <v>61</v>
      </c>
      <c r="B334" s="58"/>
      <c r="C334" s="58"/>
      <c r="D334" s="58"/>
      <c r="E334" s="60" t="s">
        <v>62</v>
      </c>
    </row>
    <row r="335" spans="1:5" ht="15" customHeight="1" x14ac:dyDescent="0.2">
      <c r="A335" s="59"/>
      <c r="B335" s="130"/>
      <c r="C335" s="58"/>
      <c r="D335" s="59"/>
      <c r="E335" s="107"/>
    </row>
    <row r="336" spans="1:5" ht="15" customHeight="1" x14ac:dyDescent="0.2">
      <c r="B336" s="110"/>
      <c r="C336" s="66" t="s">
        <v>49</v>
      </c>
      <c r="D336" s="76" t="s">
        <v>63</v>
      </c>
      <c r="E336" s="66" t="s">
        <v>51</v>
      </c>
    </row>
    <row r="337" spans="1:5" ht="15" customHeight="1" x14ac:dyDescent="0.2">
      <c r="B337" s="96"/>
      <c r="C337" s="121">
        <v>2399</v>
      </c>
      <c r="D337" s="128" t="s">
        <v>76</v>
      </c>
      <c r="E337" s="112">
        <v>250000</v>
      </c>
    </row>
    <row r="338" spans="1:5" ht="15" customHeight="1" x14ac:dyDescent="0.2">
      <c r="B338" s="117"/>
      <c r="C338" s="71" t="s">
        <v>53</v>
      </c>
      <c r="D338" s="90"/>
      <c r="E338" s="91">
        <f>SUM(E337:E337)</f>
        <v>250000</v>
      </c>
    </row>
    <row r="339" spans="1:5" ht="15" customHeight="1" x14ac:dyDescent="0.2"/>
    <row r="340" spans="1:5" ht="15" customHeight="1" x14ac:dyDescent="0.2"/>
    <row r="341" spans="1:5" ht="15" customHeight="1" x14ac:dyDescent="0.25">
      <c r="A341" s="37" t="s">
        <v>105</v>
      </c>
    </row>
    <row r="342" spans="1:5" ht="15" customHeight="1" x14ac:dyDescent="0.2">
      <c r="A342" s="168" t="s">
        <v>106</v>
      </c>
      <c r="B342" s="168"/>
      <c r="C342" s="168"/>
      <c r="D342" s="168"/>
      <c r="E342" s="168"/>
    </row>
    <row r="343" spans="1:5" ht="15" customHeight="1" x14ac:dyDescent="0.2">
      <c r="A343" s="168"/>
      <c r="B343" s="168"/>
      <c r="C343" s="168"/>
      <c r="D343" s="168"/>
      <c r="E343" s="168"/>
    </row>
    <row r="344" spans="1:5" ht="15" customHeight="1" x14ac:dyDescent="0.2">
      <c r="A344" s="165" t="s">
        <v>107</v>
      </c>
      <c r="B344" s="165"/>
      <c r="C344" s="165"/>
      <c r="D344" s="165"/>
      <c r="E344" s="165"/>
    </row>
    <row r="345" spans="1:5" ht="15" customHeight="1" x14ac:dyDescent="0.2">
      <c r="A345" s="165"/>
      <c r="B345" s="165"/>
      <c r="C345" s="165"/>
      <c r="D345" s="165"/>
      <c r="E345" s="165"/>
    </row>
    <row r="346" spans="1:5" ht="15" customHeight="1" x14ac:dyDescent="0.2">
      <c r="A346" s="165"/>
      <c r="B346" s="165"/>
      <c r="C346" s="165"/>
      <c r="D346" s="165"/>
      <c r="E346" s="165"/>
    </row>
    <row r="347" spans="1:5" ht="15" customHeight="1" x14ac:dyDescent="0.2">
      <c r="A347" s="165"/>
      <c r="B347" s="165"/>
      <c r="C347" s="165"/>
      <c r="D347" s="165"/>
      <c r="E347" s="165"/>
    </row>
    <row r="348" spans="1:5" ht="15" customHeight="1" x14ac:dyDescent="0.2">
      <c r="A348" s="165"/>
      <c r="B348" s="165"/>
      <c r="C348" s="165"/>
      <c r="D348" s="165"/>
      <c r="E348" s="165"/>
    </row>
    <row r="349" spans="1:5" ht="15" customHeight="1" x14ac:dyDescent="0.2">
      <c r="A349" s="165"/>
      <c r="B349" s="165"/>
      <c r="C349" s="165"/>
      <c r="D349" s="165"/>
      <c r="E349" s="165"/>
    </row>
    <row r="350" spans="1:5" ht="15" customHeight="1" x14ac:dyDescent="0.2">
      <c r="A350" s="165"/>
      <c r="B350" s="165"/>
      <c r="C350" s="165"/>
      <c r="D350" s="165"/>
      <c r="E350" s="165"/>
    </row>
    <row r="351" spans="1:5" ht="15" customHeight="1" x14ac:dyDescent="0.2">
      <c r="A351" s="165"/>
      <c r="B351" s="165"/>
      <c r="C351" s="165"/>
      <c r="D351" s="165"/>
      <c r="E351" s="165"/>
    </row>
    <row r="352" spans="1:5" ht="15" customHeight="1" x14ac:dyDescent="0.2">
      <c r="A352" s="122"/>
      <c r="B352" s="122"/>
      <c r="C352" s="122"/>
      <c r="D352" s="122"/>
      <c r="E352" s="122"/>
    </row>
    <row r="353" spans="1:5" ht="15" customHeight="1" x14ac:dyDescent="0.25">
      <c r="A353" s="57" t="s">
        <v>17</v>
      </c>
      <c r="B353" s="58"/>
      <c r="C353" s="58"/>
      <c r="D353" s="58"/>
      <c r="E353" s="58"/>
    </row>
    <row r="354" spans="1:5" ht="15" customHeight="1" x14ac:dyDescent="0.2">
      <c r="A354" s="64" t="s">
        <v>58</v>
      </c>
      <c r="B354" s="58"/>
      <c r="C354" s="58"/>
      <c r="D354" s="58"/>
      <c r="E354" s="60" t="s">
        <v>59</v>
      </c>
    </row>
    <row r="355" spans="1:5" ht="15" customHeight="1" x14ac:dyDescent="0.25">
      <c r="A355" s="57"/>
      <c r="B355" s="59"/>
      <c r="C355" s="58"/>
      <c r="D355" s="58"/>
      <c r="E355" s="65"/>
    </row>
    <row r="356" spans="1:5" ht="15" customHeight="1" x14ac:dyDescent="0.2">
      <c r="A356" s="84"/>
      <c r="B356" s="84"/>
      <c r="C356" s="66" t="s">
        <v>49</v>
      </c>
      <c r="D356" s="114" t="s">
        <v>63</v>
      </c>
      <c r="E356" s="68" t="s">
        <v>51</v>
      </c>
    </row>
    <row r="357" spans="1:5" ht="15" customHeight="1" x14ac:dyDescent="0.2">
      <c r="A357" s="86"/>
      <c r="B357" s="95"/>
      <c r="C357" s="123">
        <v>6409</v>
      </c>
      <c r="D357" s="78" t="s">
        <v>76</v>
      </c>
      <c r="E357" s="124">
        <v>-17808000</v>
      </c>
    </row>
    <row r="358" spans="1:5" ht="15" customHeight="1" x14ac:dyDescent="0.2">
      <c r="A358" s="88"/>
      <c r="B358" s="125"/>
      <c r="C358" s="71" t="s">
        <v>53</v>
      </c>
      <c r="D358" s="72"/>
      <c r="E358" s="73">
        <f>E357</f>
        <v>-17808000</v>
      </c>
    </row>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57" t="s">
        <v>17</v>
      </c>
      <c r="B366" s="58"/>
      <c r="C366" s="58"/>
      <c r="D366" s="58"/>
      <c r="E366" s="59"/>
    </row>
    <row r="367" spans="1:5" ht="15" customHeight="1" x14ac:dyDescent="0.2">
      <c r="A367" s="41" t="s">
        <v>46</v>
      </c>
      <c r="B367" s="58"/>
      <c r="C367" s="58"/>
      <c r="D367" s="58"/>
      <c r="E367" s="60" t="s">
        <v>47</v>
      </c>
    </row>
    <row r="368" spans="1:5" ht="15" customHeight="1" x14ac:dyDescent="0.2">
      <c r="A368" s="64"/>
      <c r="B368" s="59"/>
      <c r="C368" s="58"/>
      <c r="D368" s="58"/>
      <c r="E368" s="65"/>
    </row>
    <row r="369" spans="1:5" ht="15" customHeight="1" x14ac:dyDescent="0.2">
      <c r="A369" s="84"/>
      <c r="B369" s="84"/>
      <c r="C369" s="66" t="s">
        <v>49</v>
      </c>
      <c r="D369" s="114" t="s">
        <v>63</v>
      </c>
      <c r="E369" s="68" t="s">
        <v>51</v>
      </c>
    </row>
    <row r="370" spans="1:5" ht="15" customHeight="1" x14ac:dyDescent="0.2">
      <c r="A370" s="84"/>
      <c r="B370" s="84"/>
      <c r="C370" s="77">
        <v>3299</v>
      </c>
      <c r="D370" s="78" t="s">
        <v>76</v>
      </c>
      <c r="E370" s="126">
        <f>950000+400000</f>
        <v>1350000</v>
      </c>
    </row>
    <row r="371" spans="1:5" ht="15" customHeight="1" x14ac:dyDescent="0.2">
      <c r="A371" s="84"/>
      <c r="B371" s="84"/>
      <c r="C371" s="77">
        <v>3311</v>
      </c>
      <c r="D371" s="78" t="s">
        <v>76</v>
      </c>
      <c r="E371" s="126">
        <v>200000</v>
      </c>
    </row>
    <row r="372" spans="1:5" ht="15" customHeight="1" x14ac:dyDescent="0.2">
      <c r="A372" s="84"/>
      <c r="B372" s="84"/>
      <c r="C372" s="77">
        <v>3311</v>
      </c>
      <c r="D372" s="99" t="s">
        <v>79</v>
      </c>
      <c r="E372" s="126">
        <v>1200000</v>
      </c>
    </row>
    <row r="373" spans="1:5" ht="15" customHeight="1" x14ac:dyDescent="0.2">
      <c r="A373" s="84"/>
      <c r="B373" s="84"/>
      <c r="C373" s="77">
        <v>3312</v>
      </c>
      <c r="D373" s="78" t="s">
        <v>76</v>
      </c>
      <c r="E373" s="126">
        <v>1200000</v>
      </c>
    </row>
    <row r="374" spans="1:5" ht="15" customHeight="1" x14ac:dyDescent="0.2">
      <c r="A374" s="84"/>
      <c r="B374" s="84"/>
      <c r="C374" s="77">
        <v>3312</v>
      </c>
      <c r="D374" s="99" t="s">
        <v>79</v>
      </c>
      <c r="E374" s="126">
        <v>378000</v>
      </c>
    </row>
    <row r="375" spans="1:5" ht="15" customHeight="1" x14ac:dyDescent="0.2">
      <c r="A375" s="84"/>
      <c r="B375" s="84"/>
      <c r="C375" s="77">
        <v>3315</v>
      </c>
      <c r="D375" s="78" t="s">
        <v>94</v>
      </c>
      <c r="E375" s="126">
        <v>1500000</v>
      </c>
    </row>
    <row r="376" spans="1:5" ht="15" customHeight="1" x14ac:dyDescent="0.2">
      <c r="A376" s="84"/>
      <c r="B376" s="84"/>
      <c r="C376" s="77">
        <v>3316</v>
      </c>
      <c r="D376" s="99" t="s">
        <v>79</v>
      </c>
      <c r="E376" s="126">
        <v>40000</v>
      </c>
    </row>
    <row r="377" spans="1:5" ht="15" customHeight="1" x14ac:dyDescent="0.2">
      <c r="A377" s="84"/>
      <c r="B377" s="84"/>
      <c r="C377" s="77">
        <v>3319</v>
      </c>
      <c r="D377" s="99" t="s">
        <v>79</v>
      </c>
      <c r="E377" s="126">
        <v>30000</v>
      </c>
    </row>
    <row r="378" spans="1:5" ht="15" customHeight="1" x14ac:dyDescent="0.2">
      <c r="A378" s="84"/>
      <c r="B378" s="84"/>
      <c r="C378" s="77">
        <v>3319</v>
      </c>
      <c r="D378" s="78" t="s">
        <v>94</v>
      </c>
      <c r="E378" s="126">
        <v>700000</v>
      </c>
    </row>
    <row r="379" spans="1:5" ht="15" customHeight="1" x14ac:dyDescent="0.2">
      <c r="A379" s="84"/>
      <c r="B379" s="84"/>
      <c r="C379" s="77">
        <v>3419</v>
      </c>
      <c r="D379" s="78" t="s">
        <v>76</v>
      </c>
      <c r="E379" s="126">
        <f>150000+580000+250000</f>
        <v>980000</v>
      </c>
    </row>
    <row r="380" spans="1:5" ht="15" customHeight="1" x14ac:dyDescent="0.2">
      <c r="A380" s="84"/>
      <c r="B380" s="84"/>
      <c r="C380" s="77">
        <v>3419</v>
      </c>
      <c r="D380" s="99" t="s">
        <v>79</v>
      </c>
      <c r="E380" s="126">
        <v>1000000</v>
      </c>
    </row>
    <row r="381" spans="1:5" ht="15" customHeight="1" x14ac:dyDescent="0.2">
      <c r="A381" s="84"/>
      <c r="B381" s="84"/>
      <c r="C381" s="77">
        <v>3419</v>
      </c>
      <c r="D381" s="78" t="s">
        <v>108</v>
      </c>
      <c r="E381" s="126">
        <v>380000</v>
      </c>
    </row>
    <row r="382" spans="1:5" ht="15" customHeight="1" x14ac:dyDescent="0.2">
      <c r="A382" s="84"/>
      <c r="B382" s="84"/>
      <c r="C382" s="77">
        <v>3419</v>
      </c>
      <c r="D382" s="78" t="s">
        <v>94</v>
      </c>
      <c r="E382" s="126">
        <f>3350000+3500000</f>
        <v>6850000</v>
      </c>
    </row>
    <row r="383" spans="1:5" ht="15" customHeight="1" x14ac:dyDescent="0.2">
      <c r="A383" s="84"/>
      <c r="B383" s="84"/>
      <c r="C383" s="77">
        <v>3429</v>
      </c>
      <c r="D383" s="78" t="s">
        <v>76</v>
      </c>
      <c r="E383" s="126">
        <v>200000</v>
      </c>
    </row>
    <row r="384" spans="1:5" ht="15" customHeight="1" x14ac:dyDescent="0.2">
      <c r="A384" s="84"/>
      <c r="B384" s="84"/>
      <c r="C384" s="77">
        <v>3429</v>
      </c>
      <c r="D384" s="78" t="s">
        <v>94</v>
      </c>
      <c r="E384" s="126">
        <v>1800000</v>
      </c>
    </row>
    <row r="385" spans="1:5" ht="15" customHeight="1" x14ac:dyDescent="0.2">
      <c r="A385" s="96"/>
      <c r="B385" s="96"/>
      <c r="C385" s="71" t="s">
        <v>53</v>
      </c>
      <c r="D385" s="72"/>
      <c r="E385" s="73">
        <f>SUM(E370:E384)</f>
        <v>17808000</v>
      </c>
    </row>
    <row r="386" spans="1:5" ht="15" customHeight="1" x14ac:dyDescent="0.2"/>
    <row r="387" spans="1:5" ht="15" customHeight="1" x14ac:dyDescent="0.2"/>
    <row r="388" spans="1:5" ht="15" customHeight="1" x14ac:dyDescent="0.25">
      <c r="A388" s="37" t="s">
        <v>109</v>
      </c>
    </row>
    <row r="389" spans="1:5" ht="15" customHeight="1" x14ac:dyDescent="0.2">
      <c r="A389" s="168" t="s">
        <v>110</v>
      </c>
      <c r="B389" s="168"/>
      <c r="C389" s="168"/>
      <c r="D389" s="168"/>
      <c r="E389" s="168"/>
    </row>
    <row r="390" spans="1:5" ht="15" customHeight="1" x14ac:dyDescent="0.2">
      <c r="A390" s="168"/>
      <c r="B390" s="168"/>
      <c r="C390" s="168"/>
      <c r="D390" s="168"/>
      <c r="E390" s="168"/>
    </row>
    <row r="391" spans="1:5" ht="15" customHeight="1" x14ac:dyDescent="0.2">
      <c r="A391" s="165" t="s">
        <v>111</v>
      </c>
      <c r="B391" s="165"/>
      <c r="C391" s="165"/>
      <c r="D391" s="165"/>
      <c r="E391" s="165"/>
    </row>
    <row r="392" spans="1:5" ht="15" customHeight="1" x14ac:dyDescent="0.2">
      <c r="A392" s="165"/>
      <c r="B392" s="165"/>
      <c r="C392" s="165"/>
      <c r="D392" s="165"/>
      <c r="E392" s="165"/>
    </row>
    <row r="393" spans="1:5" ht="15" customHeight="1" x14ac:dyDescent="0.2">
      <c r="A393" s="165"/>
      <c r="B393" s="165"/>
      <c r="C393" s="165"/>
      <c r="D393" s="165"/>
      <c r="E393" s="165"/>
    </row>
    <row r="394" spans="1:5" ht="15" customHeight="1" x14ac:dyDescent="0.2">
      <c r="A394" s="165"/>
      <c r="B394" s="165"/>
      <c r="C394" s="165"/>
      <c r="D394" s="165"/>
      <c r="E394" s="165"/>
    </row>
    <row r="395" spans="1:5" ht="15" customHeight="1" x14ac:dyDescent="0.2">
      <c r="A395" s="165"/>
      <c r="B395" s="165"/>
      <c r="C395" s="165"/>
      <c r="D395" s="165"/>
      <c r="E395" s="165"/>
    </row>
    <row r="396" spans="1:5" ht="15" customHeight="1" x14ac:dyDescent="0.2">
      <c r="A396" s="165"/>
      <c r="B396" s="165"/>
      <c r="C396" s="165"/>
      <c r="D396" s="165"/>
      <c r="E396" s="165"/>
    </row>
    <row r="397" spans="1:5" ht="15" customHeight="1" x14ac:dyDescent="0.2">
      <c r="A397" s="165"/>
      <c r="B397" s="165"/>
      <c r="C397" s="165"/>
      <c r="D397" s="165"/>
      <c r="E397" s="165"/>
    </row>
    <row r="398" spans="1:5" ht="15" customHeight="1" x14ac:dyDescent="0.2">
      <c r="A398" s="122"/>
      <c r="B398" s="122"/>
      <c r="C398" s="122"/>
      <c r="D398" s="122"/>
      <c r="E398" s="122"/>
    </row>
    <row r="399" spans="1:5" ht="15" customHeight="1" x14ac:dyDescent="0.25">
      <c r="A399" s="57" t="s">
        <v>17</v>
      </c>
      <c r="B399" s="58"/>
      <c r="C399" s="58"/>
      <c r="D399" s="58"/>
      <c r="E399" s="58"/>
    </row>
    <row r="400" spans="1:5" ht="15" customHeight="1" x14ac:dyDescent="0.2">
      <c r="A400" s="64" t="s">
        <v>58</v>
      </c>
      <c r="B400" s="58"/>
      <c r="C400" s="58"/>
      <c r="D400" s="58"/>
      <c r="E400" s="60" t="s">
        <v>59</v>
      </c>
    </row>
    <row r="401" spans="1:5" ht="15" customHeight="1" x14ac:dyDescent="0.25">
      <c r="A401" s="57"/>
      <c r="B401" s="59"/>
      <c r="C401" s="58"/>
      <c r="D401" s="58"/>
      <c r="E401" s="65"/>
    </row>
    <row r="402" spans="1:5" ht="15" customHeight="1" x14ac:dyDescent="0.2">
      <c r="A402" s="84"/>
      <c r="B402" s="84"/>
      <c r="C402" s="66" t="s">
        <v>49</v>
      </c>
      <c r="D402" s="114" t="s">
        <v>63</v>
      </c>
      <c r="E402" s="68" t="s">
        <v>51</v>
      </c>
    </row>
    <row r="403" spans="1:5" ht="15" customHeight="1" x14ac:dyDescent="0.2">
      <c r="A403" s="86"/>
      <c r="B403" s="95"/>
      <c r="C403" s="123">
        <v>6409</v>
      </c>
      <c r="D403" s="78" t="s">
        <v>76</v>
      </c>
      <c r="E403" s="124">
        <v>-1210000</v>
      </c>
    </row>
    <row r="404" spans="1:5" ht="15" customHeight="1" x14ac:dyDescent="0.2">
      <c r="A404" s="88"/>
      <c r="B404" s="125"/>
      <c r="C404" s="71" t="s">
        <v>53</v>
      </c>
      <c r="D404" s="72"/>
      <c r="E404" s="73">
        <f>E403</f>
        <v>-1210000</v>
      </c>
    </row>
    <row r="405" spans="1:5" ht="15" customHeight="1" x14ac:dyDescent="0.2"/>
    <row r="406" spans="1:5" ht="15" customHeight="1" x14ac:dyDescent="0.25">
      <c r="A406" s="57" t="s">
        <v>17</v>
      </c>
      <c r="B406" s="58"/>
      <c r="C406" s="58"/>
      <c r="D406" s="58"/>
      <c r="E406" s="59"/>
    </row>
    <row r="407" spans="1:5" ht="15" customHeight="1" x14ac:dyDescent="0.2">
      <c r="A407" s="64" t="s">
        <v>84</v>
      </c>
      <c r="B407" s="127"/>
      <c r="C407" s="59"/>
      <c r="D407" s="59"/>
      <c r="E407" s="59" t="s">
        <v>85</v>
      </c>
    </row>
    <row r="408" spans="1:5" ht="15" customHeight="1" x14ac:dyDescent="0.2">
      <c r="A408" s="64"/>
      <c r="B408" s="59"/>
      <c r="C408" s="58"/>
      <c r="D408" s="58"/>
      <c r="E408" s="65"/>
    </row>
    <row r="409" spans="1:5" ht="15" customHeight="1" x14ac:dyDescent="0.2">
      <c r="A409" s="84"/>
      <c r="B409" s="84"/>
      <c r="C409" s="66" t="s">
        <v>49</v>
      </c>
      <c r="D409" s="114" t="s">
        <v>63</v>
      </c>
      <c r="E409" s="68" t="s">
        <v>51</v>
      </c>
    </row>
    <row r="410" spans="1:5" ht="15" customHeight="1" x14ac:dyDescent="0.2">
      <c r="A410" s="84"/>
      <c r="B410" s="84"/>
      <c r="C410" s="77">
        <v>4399</v>
      </c>
      <c r="D410" s="78" t="s">
        <v>76</v>
      </c>
      <c r="E410" s="126">
        <v>870000</v>
      </c>
    </row>
    <row r="411" spans="1:5" ht="15" customHeight="1" x14ac:dyDescent="0.2">
      <c r="A411" s="84"/>
      <c r="B411" s="84"/>
      <c r="C411" s="77">
        <v>4399</v>
      </c>
      <c r="D411" s="99" t="s">
        <v>79</v>
      </c>
      <c r="E411" s="126">
        <v>340000</v>
      </c>
    </row>
    <row r="412" spans="1:5" ht="15" customHeight="1" x14ac:dyDescent="0.2">
      <c r="A412" s="96"/>
      <c r="B412" s="96"/>
      <c r="C412" s="71" t="s">
        <v>53</v>
      </c>
      <c r="D412" s="72"/>
      <c r="E412" s="73">
        <f>SUM(E410:E411)</f>
        <v>1210000</v>
      </c>
    </row>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7" t="s">
        <v>112</v>
      </c>
    </row>
    <row r="419" spans="1:5" ht="15" customHeight="1" x14ac:dyDescent="0.2">
      <c r="A419" s="168" t="s">
        <v>113</v>
      </c>
      <c r="B419" s="168"/>
      <c r="C419" s="168"/>
      <c r="D419" s="168"/>
      <c r="E419" s="168"/>
    </row>
    <row r="420" spans="1:5" ht="15" customHeight="1" x14ac:dyDescent="0.2">
      <c r="A420" s="168"/>
      <c r="B420" s="168"/>
      <c r="C420" s="168"/>
      <c r="D420" s="168"/>
      <c r="E420" s="168"/>
    </row>
    <row r="421" spans="1:5" ht="15" customHeight="1" x14ac:dyDescent="0.2">
      <c r="A421" s="165" t="s">
        <v>114</v>
      </c>
      <c r="B421" s="165"/>
      <c r="C421" s="165"/>
      <c r="D421" s="165"/>
      <c r="E421" s="165"/>
    </row>
    <row r="422" spans="1:5" ht="15" customHeight="1" x14ac:dyDescent="0.2">
      <c r="A422" s="165"/>
      <c r="B422" s="165"/>
      <c r="C422" s="165"/>
      <c r="D422" s="165"/>
      <c r="E422" s="165"/>
    </row>
    <row r="423" spans="1:5" ht="15" customHeight="1" x14ac:dyDescent="0.2">
      <c r="A423" s="165"/>
      <c r="B423" s="165"/>
      <c r="C423" s="165"/>
      <c r="D423" s="165"/>
      <c r="E423" s="165"/>
    </row>
    <row r="424" spans="1:5" ht="15" customHeight="1" x14ac:dyDescent="0.2">
      <c r="A424" s="165"/>
      <c r="B424" s="165"/>
      <c r="C424" s="165"/>
      <c r="D424" s="165"/>
      <c r="E424" s="165"/>
    </row>
    <row r="425" spans="1:5" ht="15" customHeight="1" x14ac:dyDescent="0.2">
      <c r="A425" s="165"/>
      <c r="B425" s="165"/>
      <c r="C425" s="165"/>
      <c r="D425" s="165"/>
      <c r="E425" s="165"/>
    </row>
    <row r="426" spans="1:5" ht="15" customHeight="1" x14ac:dyDescent="0.2">
      <c r="A426" s="165"/>
      <c r="B426" s="165"/>
      <c r="C426" s="165"/>
      <c r="D426" s="165"/>
      <c r="E426" s="165"/>
    </row>
    <row r="427" spans="1:5" ht="15" customHeight="1" x14ac:dyDescent="0.2">
      <c r="A427" s="165"/>
      <c r="B427" s="165"/>
      <c r="C427" s="165"/>
      <c r="D427" s="165"/>
      <c r="E427" s="165"/>
    </row>
    <row r="428" spans="1:5" ht="15" customHeight="1" x14ac:dyDescent="0.2">
      <c r="A428" s="122"/>
      <c r="B428" s="122"/>
      <c r="C428" s="122"/>
      <c r="D428" s="122"/>
      <c r="E428" s="122"/>
    </row>
    <row r="429" spans="1:5" ht="15" customHeight="1" x14ac:dyDescent="0.25">
      <c r="A429" s="57" t="s">
        <v>17</v>
      </c>
      <c r="B429" s="58"/>
      <c r="C429" s="58"/>
      <c r="D429" s="58"/>
      <c r="E429" s="58"/>
    </row>
    <row r="430" spans="1:5" ht="15" customHeight="1" x14ac:dyDescent="0.2">
      <c r="A430" s="64" t="s">
        <v>58</v>
      </c>
      <c r="B430" s="58"/>
      <c r="C430" s="58"/>
      <c r="D430" s="58"/>
      <c r="E430" s="60" t="s">
        <v>59</v>
      </c>
    </row>
    <row r="431" spans="1:5" ht="15" customHeight="1" x14ac:dyDescent="0.25">
      <c r="A431" s="57"/>
      <c r="B431" s="59"/>
      <c r="C431" s="58"/>
      <c r="D431" s="58"/>
      <c r="E431" s="65"/>
    </row>
    <row r="432" spans="1:5" ht="15" customHeight="1" x14ac:dyDescent="0.2">
      <c r="A432" s="84"/>
      <c r="B432" s="84"/>
      <c r="C432" s="66" t="s">
        <v>49</v>
      </c>
      <c r="D432" s="114" t="s">
        <v>63</v>
      </c>
      <c r="E432" s="68" t="s">
        <v>51</v>
      </c>
    </row>
    <row r="433" spans="1:5" ht="15" customHeight="1" x14ac:dyDescent="0.2">
      <c r="A433" s="86"/>
      <c r="B433" s="95"/>
      <c r="C433" s="123">
        <v>6409</v>
      </c>
      <c r="D433" s="128" t="s">
        <v>76</v>
      </c>
      <c r="E433" s="124">
        <v>-809955.8</v>
      </c>
    </row>
    <row r="434" spans="1:5" ht="15" customHeight="1" x14ac:dyDescent="0.2">
      <c r="A434" s="88"/>
      <c r="B434" s="125"/>
      <c r="C434" s="71" t="s">
        <v>53</v>
      </c>
      <c r="D434" s="72"/>
      <c r="E434" s="73">
        <f>E433</f>
        <v>-809955.8</v>
      </c>
    </row>
    <row r="435" spans="1:5" ht="15" customHeight="1" x14ac:dyDescent="0.2"/>
    <row r="436" spans="1:5" ht="15" customHeight="1" x14ac:dyDescent="0.25">
      <c r="A436" s="57" t="s">
        <v>17</v>
      </c>
      <c r="B436" s="58"/>
      <c r="C436" s="58"/>
      <c r="D436" s="58"/>
      <c r="E436" s="59"/>
    </row>
    <row r="437" spans="1:5" ht="15" customHeight="1" x14ac:dyDescent="0.2">
      <c r="A437" s="64" t="s">
        <v>87</v>
      </c>
      <c r="B437" s="83"/>
      <c r="C437" s="83"/>
      <c r="D437" s="83"/>
      <c r="E437" s="83" t="s">
        <v>88</v>
      </c>
    </row>
    <row r="438" spans="1:5" ht="15" customHeight="1" x14ac:dyDescent="0.2">
      <c r="A438" s="64"/>
      <c r="B438" s="59"/>
      <c r="C438" s="58"/>
      <c r="D438" s="58"/>
      <c r="E438" s="65"/>
    </row>
    <row r="439" spans="1:5" ht="15" customHeight="1" x14ac:dyDescent="0.2">
      <c r="A439" s="84"/>
      <c r="B439" s="84"/>
      <c r="C439" s="66" t="s">
        <v>49</v>
      </c>
      <c r="D439" s="114" t="s">
        <v>63</v>
      </c>
      <c r="E439" s="68" t="s">
        <v>51</v>
      </c>
    </row>
    <row r="440" spans="1:5" ht="15" customHeight="1" x14ac:dyDescent="0.2">
      <c r="A440" s="84"/>
      <c r="B440" s="84"/>
      <c r="C440" s="77">
        <v>3599</v>
      </c>
      <c r="D440" s="128" t="s">
        <v>76</v>
      </c>
      <c r="E440" s="126">
        <v>300000</v>
      </c>
    </row>
    <row r="441" spans="1:5" ht="15" customHeight="1" x14ac:dyDescent="0.2">
      <c r="A441" s="84"/>
      <c r="B441" s="84"/>
      <c r="C441" s="77">
        <v>3522</v>
      </c>
      <c r="D441" s="78" t="s">
        <v>94</v>
      </c>
      <c r="E441" s="126">
        <v>509955.8</v>
      </c>
    </row>
    <row r="442" spans="1:5" ht="15" customHeight="1" x14ac:dyDescent="0.2">
      <c r="A442" s="96"/>
      <c r="B442" s="96"/>
      <c r="C442" s="71" t="s">
        <v>53</v>
      </c>
      <c r="D442" s="72"/>
      <c r="E442" s="73">
        <f>SUM(E440:E441)</f>
        <v>809955.8</v>
      </c>
    </row>
    <row r="443" spans="1:5" ht="15" customHeight="1" x14ac:dyDescent="0.2"/>
    <row r="444" spans="1:5" ht="15" customHeight="1" x14ac:dyDescent="0.2"/>
    <row r="445" spans="1:5" ht="15" customHeight="1" x14ac:dyDescent="0.25">
      <c r="A445" s="37" t="s">
        <v>115</v>
      </c>
    </row>
    <row r="446" spans="1:5" ht="15" customHeight="1" x14ac:dyDescent="0.2">
      <c r="A446" s="168" t="s">
        <v>116</v>
      </c>
      <c r="B446" s="168"/>
      <c r="C446" s="168"/>
      <c r="D446" s="168"/>
      <c r="E446" s="168"/>
    </row>
    <row r="447" spans="1:5" ht="15" customHeight="1" x14ac:dyDescent="0.2">
      <c r="A447" s="168"/>
      <c r="B447" s="168"/>
      <c r="C447" s="168"/>
      <c r="D447" s="168"/>
      <c r="E447" s="168"/>
    </row>
    <row r="448" spans="1:5" ht="15" customHeight="1" x14ac:dyDescent="0.2">
      <c r="A448" s="165" t="s">
        <v>203</v>
      </c>
      <c r="B448" s="165"/>
      <c r="C448" s="165"/>
      <c r="D448" s="165"/>
      <c r="E448" s="165"/>
    </row>
    <row r="449" spans="1:5" ht="15" customHeight="1" x14ac:dyDescent="0.2">
      <c r="A449" s="165"/>
      <c r="B449" s="165"/>
      <c r="C449" s="165"/>
      <c r="D449" s="165"/>
      <c r="E449" s="165"/>
    </row>
    <row r="450" spans="1:5" ht="15" customHeight="1" x14ac:dyDescent="0.2">
      <c r="A450" s="165"/>
      <c r="B450" s="165"/>
      <c r="C450" s="165"/>
      <c r="D450" s="165"/>
      <c r="E450" s="165"/>
    </row>
    <row r="451" spans="1:5" ht="15" customHeight="1" x14ac:dyDescent="0.2">
      <c r="A451" s="165"/>
      <c r="B451" s="165"/>
      <c r="C451" s="165"/>
      <c r="D451" s="165"/>
      <c r="E451" s="165"/>
    </row>
    <row r="452" spans="1:5" ht="15" customHeight="1" x14ac:dyDescent="0.2">
      <c r="A452" s="165"/>
      <c r="B452" s="165"/>
      <c r="C452" s="165"/>
      <c r="D452" s="165"/>
      <c r="E452" s="165"/>
    </row>
    <row r="453" spans="1:5" ht="15" customHeight="1" x14ac:dyDescent="0.2">
      <c r="A453" s="165"/>
      <c r="B453" s="165"/>
      <c r="C453" s="165"/>
      <c r="D453" s="165"/>
      <c r="E453" s="165"/>
    </row>
    <row r="454" spans="1:5" ht="15" customHeight="1" x14ac:dyDescent="0.2">
      <c r="A454" s="165"/>
      <c r="B454" s="165"/>
      <c r="C454" s="165"/>
      <c r="D454" s="165"/>
      <c r="E454" s="165"/>
    </row>
    <row r="455" spans="1:5" ht="15" customHeight="1" x14ac:dyDescent="0.2">
      <c r="A455" s="165"/>
      <c r="B455" s="165"/>
      <c r="C455" s="165"/>
      <c r="D455" s="165"/>
      <c r="E455" s="165"/>
    </row>
    <row r="456" spans="1:5" ht="15" customHeight="1" x14ac:dyDescent="0.2">
      <c r="A456" s="38"/>
      <c r="B456" s="38"/>
      <c r="C456" s="38"/>
      <c r="D456" s="38"/>
      <c r="E456" s="38"/>
    </row>
    <row r="457" spans="1:5" ht="15" customHeight="1" x14ac:dyDescent="0.25">
      <c r="A457" s="39" t="s">
        <v>17</v>
      </c>
      <c r="B457" s="40"/>
      <c r="C457" s="40"/>
      <c r="D457" s="40"/>
      <c r="E457" s="40"/>
    </row>
    <row r="458" spans="1:5" ht="15" customHeight="1" x14ac:dyDescent="0.2">
      <c r="A458" s="41" t="s">
        <v>58</v>
      </c>
      <c r="B458" s="40"/>
      <c r="C458" s="40"/>
      <c r="D458" s="40"/>
      <c r="E458" s="42" t="s">
        <v>59</v>
      </c>
    </row>
    <row r="459" spans="1:5" ht="15" customHeight="1" x14ac:dyDescent="0.25">
      <c r="A459" s="43"/>
      <c r="B459" s="39"/>
      <c r="C459" s="40"/>
      <c r="D459" s="40"/>
      <c r="E459" s="44"/>
    </row>
    <row r="460" spans="1:5" ht="15" customHeight="1" x14ac:dyDescent="0.2">
      <c r="A460" s="110"/>
      <c r="B460" s="84"/>
      <c r="C460" s="45" t="s">
        <v>49</v>
      </c>
      <c r="D460" s="114" t="s">
        <v>63</v>
      </c>
      <c r="E460" s="45" t="s">
        <v>51</v>
      </c>
    </row>
    <row r="461" spans="1:5" ht="15" customHeight="1" x14ac:dyDescent="0.2">
      <c r="A461" s="115"/>
      <c r="B461" s="116"/>
      <c r="C461" s="77">
        <v>6409</v>
      </c>
      <c r="D461" s="78" t="s">
        <v>83</v>
      </c>
      <c r="E461" s="50">
        <v>-25000</v>
      </c>
    </row>
    <row r="462" spans="1:5" ht="15" customHeight="1" x14ac:dyDescent="0.2">
      <c r="A462" s="92"/>
      <c r="B462" s="117"/>
      <c r="C462" s="52" t="s">
        <v>53</v>
      </c>
      <c r="D462" s="79"/>
      <c r="E462" s="80">
        <f>SUM(E461:E461)</f>
        <v>-25000</v>
      </c>
    </row>
    <row r="463" spans="1:5" ht="15" customHeight="1" x14ac:dyDescent="0.2">
      <c r="A463" s="38"/>
      <c r="B463" s="38"/>
      <c r="C463" s="38"/>
      <c r="D463" s="38"/>
      <c r="E463" s="38"/>
    </row>
    <row r="464" spans="1:5" ht="15" customHeight="1" x14ac:dyDescent="0.2">
      <c r="A464" s="38"/>
      <c r="B464" s="38"/>
      <c r="C464" s="38"/>
      <c r="D464" s="38"/>
      <c r="E464" s="38"/>
    </row>
    <row r="465" spans="1:5" ht="15" customHeight="1" x14ac:dyDescent="0.2">
      <c r="A465" s="38"/>
      <c r="B465" s="38"/>
      <c r="C465" s="38"/>
      <c r="D465" s="38"/>
      <c r="E465" s="38"/>
    </row>
    <row r="466" spans="1:5" ht="15" customHeight="1" x14ac:dyDescent="0.2">
      <c r="A466" s="38"/>
      <c r="B466" s="38"/>
      <c r="C466" s="38"/>
      <c r="D466" s="38"/>
      <c r="E466" s="38"/>
    </row>
    <row r="467" spans="1:5" ht="15" customHeight="1" x14ac:dyDescent="0.2">
      <c r="A467" s="38"/>
      <c r="B467" s="38"/>
      <c r="C467" s="38"/>
      <c r="D467" s="38"/>
      <c r="E467" s="38"/>
    </row>
    <row r="468" spans="1:5" ht="15" customHeight="1" x14ac:dyDescent="0.2">
      <c r="A468" s="38"/>
      <c r="B468" s="38"/>
      <c r="C468" s="38"/>
      <c r="D468" s="38"/>
      <c r="E468" s="38"/>
    </row>
    <row r="469" spans="1:5" ht="15" customHeight="1" x14ac:dyDescent="0.25">
      <c r="A469" s="39" t="s">
        <v>17</v>
      </c>
      <c r="B469" s="40"/>
      <c r="C469" s="40"/>
      <c r="D469" s="59"/>
      <c r="E469" s="59"/>
    </row>
    <row r="470" spans="1:5" ht="15" customHeight="1" x14ac:dyDescent="0.2">
      <c r="A470" s="131" t="s">
        <v>117</v>
      </c>
      <c r="B470" s="40"/>
      <c r="C470" s="40"/>
      <c r="D470" s="40"/>
      <c r="E470" s="42" t="s">
        <v>118</v>
      </c>
    </row>
    <row r="471" spans="1:5" ht="15" customHeight="1" x14ac:dyDescent="0.2">
      <c r="A471" s="43"/>
      <c r="B471" s="74"/>
      <c r="C471" s="40"/>
      <c r="D471" s="43"/>
      <c r="E471" s="75"/>
    </row>
    <row r="472" spans="1:5" ht="15" customHeight="1" x14ac:dyDescent="0.2">
      <c r="C472" s="45" t="s">
        <v>49</v>
      </c>
      <c r="D472" s="76" t="s">
        <v>63</v>
      </c>
      <c r="E472" s="68" t="s">
        <v>51</v>
      </c>
    </row>
    <row r="473" spans="1:5" ht="15" customHeight="1" x14ac:dyDescent="0.2">
      <c r="C473" s="77">
        <v>2229</v>
      </c>
      <c r="D473" s="78" t="s">
        <v>64</v>
      </c>
      <c r="E473" s="50">
        <v>25000</v>
      </c>
    </row>
    <row r="474" spans="1:5" ht="15" customHeight="1" x14ac:dyDescent="0.2">
      <c r="C474" s="52" t="s">
        <v>53</v>
      </c>
      <c r="D474" s="79"/>
      <c r="E474" s="80">
        <f>SUM(E473:E473)</f>
        <v>25000</v>
      </c>
    </row>
    <row r="475" spans="1:5" ht="15" customHeight="1" x14ac:dyDescent="0.2"/>
    <row r="476" spans="1:5" ht="15" customHeight="1" x14ac:dyDescent="0.2"/>
    <row r="477" spans="1:5" ht="15" customHeight="1" x14ac:dyDescent="0.25">
      <c r="A477" s="37" t="s">
        <v>119</v>
      </c>
    </row>
    <row r="478" spans="1:5" ht="15" customHeight="1" x14ac:dyDescent="0.2">
      <c r="A478" s="168" t="s">
        <v>120</v>
      </c>
      <c r="B478" s="168"/>
      <c r="C478" s="168"/>
      <c r="D478" s="168"/>
      <c r="E478" s="168"/>
    </row>
    <row r="479" spans="1:5" ht="15" customHeight="1" x14ac:dyDescent="0.2">
      <c r="A479" s="168"/>
      <c r="B479" s="168"/>
      <c r="C479" s="168"/>
      <c r="D479" s="168"/>
      <c r="E479" s="168"/>
    </row>
    <row r="480" spans="1:5" ht="15" customHeight="1" x14ac:dyDescent="0.2">
      <c r="A480" s="165" t="s">
        <v>121</v>
      </c>
      <c r="B480" s="165"/>
      <c r="C480" s="165"/>
      <c r="D480" s="165"/>
      <c r="E480" s="165"/>
    </row>
    <row r="481" spans="1:5" ht="15" customHeight="1" x14ac:dyDescent="0.2">
      <c r="A481" s="165"/>
      <c r="B481" s="165"/>
      <c r="C481" s="165"/>
      <c r="D481" s="165"/>
      <c r="E481" s="165"/>
    </row>
    <row r="482" spans="1:5" ht="15" customHeight="1" x14ac:dyDescent="0.2">
      <c r="A482" s="165"/>
      <c r="B482" s="165"/>
      <c r="C482" s="165"/>
      <c r="D482" s="165"/>
      <c r="E482" s="165"/>
    </row>
    <row r="483" spans="1:5" ht="15" customHeight="1" x14ac:dyDescent="0.2">
      <c r="A483" s="165"/>
      <c r="B483" s="165"/>
      <c r="C483" s="165"/>
      <c r="D483" s="165"/>
      <c r="E483" s="165"/>
    </row>
    <row r="484" spans="1:5" ht="15" customHeight="1" x14ac:dyDescent="0.2">
      <c r="A484" s="165"/>
      <c r="B484" s="165"/>
      <c r="C484" s="165"/>
      <c r="D484" s="165"/>
      <c r="E484" s="165"/>
    </row>
    <row r="485" spans="1:5" ht="15" customHeight="1" x14ac:dyDescent="0.2">
      <c r="A485" s="165"/>
      <c r="B485" s="165"/>
      <c r="C485" s="165"/>
      <c r="D485" s="165"/>
      <c r="E485" s="165"/>
    </row>
    <row r="486" spans="1:5" ht="15" customHeight="1" x14ac:dyDescent="0.2">
      <c r="A486" s="58"/>
      <c r="B486" s="132"/>
      <c r="C486" s="133"/>
      <c r="D486" s="58"/>
      <c r="E486" s="134"/>
    </row>
    <row r="487" spans="1:5" ht="15" customHeight="1" x14ac:dyDescent="0.25">
      <c r="A487" s="57" t="s">
        <v>17</v>
      </c>
      <c r="B487" s="58"/>
      <c r="C487" s="58"/>
      <c r="D487" s="58"/>
      <c r="E487" s="59"/>
    </row>
    <row r="488" spans="1:5" ht="15" customHeight="1" x14ac:dyDescent="0.2">
      <c r="A488" s="64" t="s">
        <v>122</v>
      </c>
      <c r="B488" s="58"/>
      <c r="C488" s="58"/>
      <c r="D488" s="58"/>
      <c r="E488" s="60" t="s">
        <v>123</v>
      </c>
    </row>
    <row r="489" spans="1:5" ht="15" customHeight="1" x14ac:dyDescent="0.2">
      <c r="A489" s="64"/>
      <c r="B489" s="59"/>
      <c r="C489" s="58"/>
      <c r="D489" s="58"/>
      <c r="E489" s="65"/>
    </row>
    <row r="490" spans="1:5" ht="15" customHeight="1" x14ac:dyDescent="0.2">
      <c r="A490" s="84"/>
      <c r="B490" s="84"/>
      <c r="C490" s="66" t="s">
        <v>49</v>
      </c>
      <c r="D490" s="114" t="s">
        <v>63</v>
      </c>
      <c r="E490" s="45" t="s">
        <v>51</v>
      </c>
    </row>
    <row r="491" spans="1:5" ht="15" customHeight="1" x14ac:dyDescent="0.2">
      <c r="A491" s="86"/>
      <c r="B491" s="95"/>
      <c r="C491" s="121">
        <v>5273</v>
      </c>
      <c r="D491" s="78" t="s">
        <v>83</v>
      </c>
      <c r="E491" s="82">
        <v>-20000</v>
      </c>
    </row>
    <row r="492" spans="1:5" ht="15" customHeight="1" x14ac:dyDescent="0.2">
      <c r="A492" s="86"/>
      <c r="B492" s="95"/>
      <c r="C492" s="121">
        <v>3900</v>
      </c>
      <c r="D492" s="78" t="s">
        <v>76</v>
      </c>
      <c r="E492" s="82">
        <v>20000</v>
      </c>
    </row>
    <row r="493" spans="1:5" ht="15" customHeight="1" x14ac:dyDescent="0.2">
      <c r="A493" s="96"/>
      <c r="B493" s="96"/>
      <c r="C493" s="71" t="s">
        <v>53</v>
      </c>
      <c r="D493" s="99"/>
      <c r="E493" s="73">
        <f>SUM(E491:E492)</f>
        <v>0</v>
      </c>
    </row>
    <row r="494" spans="1:5" ht="15" customHeight="1" x14ac:dyDescent="0.2"/>
    <row r="495" spans="1:5" ht="15" customHeight="1" x14ac:dyDescent="0.2"/>
    <row r="496" spans="1:5" ht="15" customHeight="1" x14ac:dyDescent="0.25">
      <c r="A496" s="37" t="s">
        <v>124</v>
      </c>
    </row>
    <row r="497" spans="1:5" ht="15" customHeight="1" x14ac:dyDescent="0.2">
      <c r="A497" s="168" t="s">
        <v>125</v>
      </c>
      <c r="B497" s="168"/>
      <c r="C497" s="168"/>
      <c r="D497" s="168"/>
      <c r="E497" s="168"/>
    </row>
    <row r="498" spans="1:5" ht="15" customHeight="1" x14ac:dyDescent="0.2">
      <c r="A498" s="168"/>
      <c r="B498" s="168"/>
      <c r="C498" s="168"/>
      <c r="D498" s="168"/>
      <c r="E498" s="168"/>
    </row>
    <row r="499" spans="1:5" ht="15" customHeight="1" x14ac:dyDescent="0.2">
      <c r="A499" s="165" t="s">
        <v>126</v>
      </c>
      <c r="B499" s="165"/>
      <c r="C499" s="165"/>
      <c r="D499" s="165"/>
      <c r="E499" s="165"/>
    </row>
    <row r="500" spans="1:5" ht="15" customHeight="1" x14ac:dyDescent="0.2">
      <c r="A500" s="165"/>
      <c r="B500" s="165"/>
      <c r="C500" s="165"/>
      <c r="D500" s="165"/>
      <c r="E500" s="165"/>
    </row>
    <row r="501" spans="1:5" ht="15" customHeight="1" x14ac:dyDescent="0.2">
      <c r="A501" s="165"/>
      <c r="B501" s="165"/>
      <c r="C501" s="165"/>
      <c r="D501" s="165"/>
      <c r="E501" s="165"/>
    </row>
    <row r="502" spans="1:5" ht="15" customHeight="1" x14ac:dyDescent="0.2">
      <c r="A502" s="165"/>
      <c r="B502" s="165"/>
      <c r="C502" s="165"/>
      <c r="D502" s="165"/>
      <c r="E502" s="165"/>
    </row>
    <row r="503" spans="1:5" ht="15" customHeight="1" x14ac:dyDescent="0.2">
      <c r="A503" s="165"/>
      <c r="B503" s="165"/>
      <c r="C503" s="165"/>
      <c r="D503" s="165"/>
      <c r="E503" s="165"/>
    </row>
    <row r="504" spans="1:5" ht="15" customHeight="1" x14ac:dyDescent="0.2">
      <c r="A504" s="165"/>
      <c r="B504" s="165"/>
      <c r="C504" s="165"/>
      <c r="D504" s="165"/>
      <c r="E504" s="165"/>
    </row>
    <row r="505" spans="1:5" ht="15" customHeight="1" x14ac:dyDescent="0.2">
      <c r="A505" s="165"/>
      <c r="B505" s="165"/>
      <c r="C505" s="165"/>
      <c r="D505" s="165"/>
      <c r="E505" s="165"/>
    </row>
    <row r="506" spans="1:5" ht="15" customHeight="1" x14ac:dyDescent="0.2">
      <c r="A506" s="165"/>
      <c r="B506" s="165"/>
      <c r="C506" s="165"/>
      <c r="D506" s="165"/>
      <c r="E506" s="165"/>
    </row>
    <row r="507" spans="1:5" ht="15" customHeight="1" x14ac:dyDescent="0.2"/>
    <row r="508" spans="1:5" ht="15" customHeight="1" x14ac:dyDescent="0.25">
      <c r="A508" s="57" t="s">
        <v>17</v>
      </c>
      <c r="B508" s="58"/>
      <c r="C508" s="58"/>
      <c r="D508" s="58"/>
      <c r="E508" s="59"/>
    </row>
    <row r="509" spans="1:5" ht="15" customHeight="1" x14ac:dyDescent="0.2">
      <c r="A509" s="41" t="s">
        <v>98</v>
      </c>
      <c r="B509" s="40"/>
      <c r="C509" s="40"/>
      <c r="D509" s="40"/>
      <c r="E509" s="42" t="s">
        <v>99</v>
      </c>
    </row>
    <row r="510" spans="1:5" ht="15" customHeight="1" x14ac:dyDescent="0.2">
      <c r="A510" s="64"/>
      <c r="B510" s="59"/>
      <c r="C510" s="58"/>
      <c r="D510" s="58"/>
      <c r="E510" s="65"/>
    </row>
    <row r="511" spans="1:5" ht="15" customHeight="1" x14ac:dyDescent="0.2">
      <c r="A511" s="84"/>
      <c r="B511" s="84"/>
      <c r="C511" s="66" t="s">
        <v>49</v>
      </c>
      <c r="D511" s="114" t="s">
        <v>63</v>
      </c>
      <c r="E511" s="45" t="s">
        <v>51</v>
      </c>
    </row>
    <row r="512" spans="1:5" ht="15" customHeight="1" x14ac:dyDescent="0.2">
      <c r="A512" s="86"/>
      <c r="B512" s="95"/>
      <c r="C512" s="121">
        <v>2143</v>
      </c>
      <c r="D512" s="99" t="s">
        <v>79</v>
      </c>
      <c r="E512" s="82">
        <v>-1500000</v>
      </c>
    </row>
    <row r="513" spans="1:5" ht="15" customHeight="1" x14ac:dyDescent="0.2">
      <c r="A513" s="86"/>
      <c r="B513" s="95"/>
      <c r="C513" s="121">
        <v>2143</v>
      </c>
      <c r="D513" s="128" t="s">
        <v>76</v>
      </c>
      <c r="E513" s="82">
        <f>127000+125000+124000+115000+100000+100000+75000+70000+55000+52000+50000+50000+50000</f>
        <v>1093000</v>
      </c>
    </row>
    <row r="514" spans="1:5" ht="15" customHeight="1" x14ac:dyDescent="0.2">
      <c r="A514" s="86"/>
      <c r="B514" s="95"/>
      <c r="C514" s="121">
        <v>2143</v>
      </c>
      <c r="D514" s="99" t="s">
        <v>79</v>
      </c>
      <c r="E514" s="82">
        <f>90000+86000+51000+50000</f>
        <v>277000</v>
      </c>
    </row>
    <row r="515" spans="1:5" ht="15" customHeight="1" x14ac:dyDescent="0.2">
      <c r="A515" s="96"/>
      <c r="B515" s="96"/>
      <c r="C515" s="71" t="s">
        <v>53</v>
      </c>
      <c r="D515" s="99"/>
      <c r="E515" s="73">
        <f>SUM(E512:E514)</f>
        <v>-130000</v>
      </c>
    </row>
    <row r="516" spans="1:5" ht="15" customHeight="1" x14ac:dyDescent="0.2"/>
    <row r="517" spans="1:5" ht="15" customHeight="1" x14ac:dyDescent="0.2">
      <c r="B517" s="45" t="s">
        <v>48</v>
      </c>
      <c r="C517" s="66" t="s">
        <v>49</v>
      </c>
      <c r="D517" s="85" t="s">
        <v>50</v>
      </c>
      <c r="E517" s="68" t="s">
        <v>51</v>
      </c>
    </row>
    <row r="518" spans="1:5" ht="15" customHeight="1" x14ac:dyDescent="0.2">
      <c r="B518" s="69">
        <v>580</v>
      </c>
      <c r="C518" s="121"/>
      <c r="D518" s="87" t="s">
        <v>70</v>
      </c>
      <c r="E518" s="109">
        <v>130000</v>
      </c>
    </row>
    <row r="519" spans="1:5" ht="15" customHeight="1" x14ac:dyDescent="0.2">
      <c r="B519" s="70"/>
      <c r="C519" s="71" t="s">
        <v>53</v>
      </c>
      <c r="D519" s="90"/>
      <c r="E519" s="91">
        <f>SUM(E518)</f>
        <v>130000</v>
      </c>
    </row>
    <row r="520" spans="1:5" ht="15" customHeight="1" x14ac:dyDescent="0.2"/>
    <row r="521" spans="1:5" ht="15" customHeight="1" x14ac:dyDescent="0.2"/>
    <row r="522" spans="1:5" ht="15" customHeight="1" x14ac:dyDescent="0.25">
      <c r="A522" s="37" t="s">
        <v>127</v>
      </c>
    </row>
    <row r="523" spans="1:5" ht="15" customHeight="1" x14ac:dyDescent="0.2">
      <c r="A523" s="168" t="s">
        <v>125</v>
      </c>
      <c r="B523" s="168"/>
      <c r="C523" s="168"/>
      <c r="D523" s="168"/>
      <c r="E523" s="168"/>
    </row>
    <row r="524" spans="1:5" ht="15" customHeight="1" x14ac:dyDescent="0.2">
      <c r="A524" s="168"/>
      <c r="B524" s="168"/>
      <c r="C524" s="168"/>
      <c r="D524" s="168"/>
      <c r="E524" s="168"/>
    </row>
    <row r="525" spans="1:5" ht="15" customHeight="1" x14ac:dyDescent="0.2">
      <c r="A525" s="165" t="s">
        <v>128</v>
      </c>
      <c r="B525" s="165"/>
      <c r="C525" s="165"/>
      <c r="D525" s="165"/>
      <c r="E525" s="165"/>
    </row>
    <row r="526" spans="1:5" ht="15" customHeight="1" x14ac:dyDescent="0.2">
      <c r="A526" s="165"/>
      <c r="B526" s="165"/>
      <c r="C526" s="165"/>
      <c r="D526" s="165"/>
      <c r="E526" s="165"/>
    </row>
    <row r="527" spans="1:5" ht="15" customHeight="1" x14ac:dyDescent="0.2">
      <c r="A527" s="165"/>
      <c r="B527" s="165"/>
      <c r="C527" s="165"/>
      <c r="D527" s="165"/>
      <c r="E527" s="165"/>
    </row>
    <row r="528" spans="1:5" ht="15" customHeight="1" x14ac:dyDescent="0.2">
      <c r="A528" s="165"/>
      <c r="B528" s="165"/>
      <c r="C528" s="165"/>
      <c r="D528" s="165"/>
      <c r="E528" s="165"/>
    </row>
    <row r="529" spans="1:5" ht="15" customHeight="1" x14ac:dyDescent="0.2">
      <c r="A529" s="165"/>
      <c r="B529" s="165"/>
      <c r="C529" s="165"/>
      <c r="D529" s="165"/>
      <c r="E529" s="165"/>
    </row>
    <row r="530" spans="1:5" ht="15" customHeight="1" x14ac:dyDescent="0.2">
      <c r="A530" s="165"/>
      <c r="B530" s="165"/>
      <c r="C530" s="165"/>
      <c r="D530" s="165"/>
      <c r="E530" s="165"/>
    </row>
    <row r="531" spans="1:5" ht="15" customHeight="1" x14ac:dyDescent="0.2">
      <c r="A531" s="165"/>
      <c r="B531" s="165"/>
      <c r="C531" s="165"/>
      <c r="D531" s="165"/>
      <c r="E531" s="165"/>
    </row>
    <row r="532" spans="1:5" ht="15" customHeight="1" x14ac:dyDescent="0.2">
      <c r="A532" s="165"/>
      <c r="B532" s="165"/>
      <c r="C532" s="165"/>
      <c r="D532" s="165"/>
      <c r="E532" s="165"/>
    </row>
    <row r="533" spans="1:5" ht="15" customHeight="1" x14ac:dyDescent="0.2">
      <c r="A533" s="165"/>
      <c r="B533" s="165"/>
      <c r="C533" s="165"/>
      <c r="D533" s="165"/>
      <c r="E533" s="165"/>
    </row>
    <row r="534" spans="1:5" ht="15" customHeight="1" x14ac:dyDescent="0.2">
      <c r="A534" s="58"/>
      <c r="B534" s="132"/>
      <c r="C534" s="133"/>
      <c r="D534" s="58"/>
      <c r="E534" s="134"/>
    </row>
    <row r="535" spans="1:5" ht="15" customHeight="1" x14ac:dyDescent="0.25">
      <c r="A535" s="57" t="s">
        <v>17</v>
      </c>
      <c r="B535" s="58"/>
      <c r="C535" s="58"/>
      <c r="D535" s="58"/>
      <c r="E535" s="59"/>
    </row>
    <row r="536" spans="1:5" ht="15" customHeight="1" x14ac:dyDescent="0.2">
      <c r="A536" s="41" t="s">
        <v>98</v>
      </c>
      <c r="B536" s="40"/>
      <c r="C536" s="40"/>
      <c r="D536" s="40"/>
      <c r="E536" s="42" t="s">
        <v>99</v>
      </c>
    </row>
    <row r="537" spans="1:5" ht="15" customHeight="1" x14ac:dyDescent="0.2">
      <c r="A537" s="64"/>
      <c r="B537" s="59"/>
      <c r="C537" s="58"/>
      <c r="D537" s="58"/>
      <c r="E537" s="65"/>
    </row>
    <row r="538" spans="1:5" ht="15" customHeight="1" x14ac:dyDescent="0.2">
      <c r="A538" s="84"/>
      <c r="B538" s="84"/>
      <c r="C538" s="66" t="s">
        <v>49</v>
      </c>
      <c r="D538" s="114" t="s">
        <v>63</v>
      </c>
      <c r="E538" s="45" t="s">
        <v>51</v>
      </c>
    </row>
    <row r="539" spans="1:5" ht="15" customHeight="1" x14ac:dyDescent="0.2">
      <c r="A539" s="86"/>
      <c r="B539" s="95"/>
      <c r="C539" s="121">
        <v>2143</v>
      </c>
      <c r="D539" s="99" t="s">
        <v>79</v>
      </c>
      <c r="E539" s="82">
        <v>-400000</v>
      </c>
    </row>
    <row r="540" spans="1:5" ht="15" customHeight="1" x14ac:dyDescent="0.2">
      <c r="A540" s="86"/>
      <c r="B540" s="95"/>
      <c r="C540" s="121">
        <v>2143</v>
      </c>
      <c r="D540" s="128" t="s">
        <v>76</v>
      </c>
      <c r="E540" s="82">
        <f>30000+40000+30000+25000+20000+20000+20000+20000+15000</f>
        <v>220000</v>
      </c>
    </row>
    <row r="541" spans="1:5" ht="15" customHeight="1" x14ac:dyDescent="0.2">
      <c r="A541" s="86"/>
      <c r="B541" s="95"/>
      <c r="C541" s="121">
        <v>2143</v>
      </c>
      <c r="D541" s="99" t="s">
        <v>79</v>
      </c>
      <c r="E541" s="82">
        <f>40000+25000+20000</f>
        <v>85000</v>
      </c>
    </row>
    <row r="542" spans="1:5" ht="15" customHeight="1" x14ac:dyDescent="0.2">
      <c r="A542" s="86"/>
      <c r="B542" s="95"/>
      <c r="C542" s="121">
        <v>2143</v>
      </c>
      <c r="D542" s="78" t="s">
        <v>108</v>
      </c>
      <c r="E542" s="82">
        <v>20000</v>
      </c>
    </row>
    <row r="543" spans="1:5" ht="15" customHeight="1" x14ac:dyDescent="0.2">
      <c r="A543" s="96"/>
      <c r="B543" s="96"/>
      <c r="C543" s="71" t="s">
        <v>53</v>
      </c>
      <c r="D543" s="99"/>
      <c r="E543" s="73">
        <f>SUM(E539:E542)</f>
        <v>-75000</v>
      </c>
    </row>
    <row r="544" spans="1:5" ht="15" customHeight="1" x14ac:dyDescent="0.2"/>
    <row r="545" spans="1:5" ht="15" customHeight="1" x14ac:dyDescent="0.2">
      <c r="B545" s="45" t="s">
        <v>48</v>
      </c>
      <c r="C545" s="66" t="s">
        <v>49</v>
      </c>
      <c r="D545" s="85" t="s">
        <v>50</v>
      </c>
      <c r="E545" s="68" t="s">
        <v>51</v>
      </c>
    </row>
    <row r="546" spans="1:5" ht="15" customHeight="1" x14ac:dyDescent="0.2">
      <c r="B546" s="69">
        <v>581</v>
      </c>
      <c r="C546" s="121"/>
      <c r="D546" s="87" t="s">
        <v>70</v>
      </c>
      <c r="E546" s="109">
        <f>45000+15000+15000</f>
        <v>75000</v>
      </c>
    </row>
    <row r="547" spans="1:5" ht="15" customHeight="1" x14ac:dyDescent="0.2">
      <c r="B547" s="70"/>
      <c r="C547" s="71" t="s">
        <v>53</v>
      </c>
      <c r="D547" s="90"/>
      <c r="E547" s="91">
        <f>SUM(E546)</f>
        <v>75000</v>
      </c>
    </row>
    <row r="548" spans="1:5" ht="15" customHeight="1" x14ac:dyDescent="0.2"/>
    <row r="549" spans="1:5" ht="15" customHeight="1" x14ac:dyDescent="0.2"/>
    <row r="550" spans="1:5" ht="15" customHeight="1" x14ac:dyDescent="0.25">
      <c r="A550" s="37" t="s">
        <v>129</v>
      </c>
    </row>
    <row r="551" spans="1:5" ht="15" customHeight="1" x14ac:dyDescent="0.2">
      <c r="A551" s="168" t="s">
        <v>125</v>
      </c>
      <c r="B551" s="168"/>
      <c r="C551" s="168"/>
      <c r="D551" s="168"/>
      <c r="E551" s="168"/>
    </row>
    <row r="552" spans="1:5" ht="15" customHeight="1" x14ac:dyDescent="0.2">
      <c r="A552" s="168"/>
      <c r="B552" s="168"/>
      <c r="C552" s="168"/>
      <c r="D552" s="168"/>
      <c r="E552" s="168"/>
    </row>
    <row r="553" spans="1:5" ht="15" customHeight="1" x14ac:dyDescent="0.2">
      <c r="A553" s="165" t="s">
        <v>130</v>
      </c>
      <c r="B553" s="165"/>
      <c r="C553" s="165"/>
      <c r="D553" s="165"/>
      <c r="E553" s="165"/>
    </row>
    <row r="554" spans="1:5" ht="15" customHeight="1" x14ac:dyDescent="0.2">
      <c r="A554" s="165"/>
      <c r="B554" s="165"/>
      <c r="C554" s="165"/>
      <c r="D554" s="165"/>
      <c r="E554" s="165"/>
    </row>
    <row r="555" spans="1:5" ht="15" customHeight="1" x14ac:dyDescent="0.2">
      <c r="A555" s="165"/>
      <c r="B555" s="165"/>
      <c r="C555" s="165"/>
      <c r="D555" s="165"/>
      <c r="E555" s="165"/>
    </row>
    <row r="556" spans="1:5" ht="15" customHeight="1" x14ac:dyDescent="0.2">
      <c r="A556" s="165"/>
      <c r="B556" s="165"/>
      <c r="C556" s="165"/>
      <c r="D556" s="165"/>
      <c r="E556" s="165"/>
    </row>
    <row r="557" spans="1:5" ht="15" customHeight="1" x14ac:dyDescent="0.2">
      <c r="A557" s="165"/>
      <c r="B557" s="165"/>
      <c r="C557" s="165"/>
      <c r="D557" s="165"/>
      <c r="E557" s="165"/>
    </row>
    <row r="558" spans="1:5" ht="15" customHeight="1" x14ac:dyDescent="0.2">
      <c r="A558" s="165"/>
      <c r="B558" s="165"/>
      <c r="C558" s="165"/>
      <c r="D558" s="165"/>
      <c r="E558" s="165"/>
    </row>
    <row r="559" spans="1:5" ht="15" customHeight="1" x14ac:dyDescent="0.2">
      <c r="A559" s="165"/>
      <c r="B559" s="165"/>
      <c r="C559" s="165"/>
      <c r="D559" s="165"/>
      <c r="E559" s="165"/>
    </row>
    <row r="560" spans="1:5" ht="15" customHeight="1" x14ac:dyDescent="0.2">
      <c r="A560" s="165"/>
      <c r="B560" s="165"/>
      <c r="C560" s="165"/>
      <c r="D560" s="165"/>
      <c r="E560" s="165"/>
    </row>
    <row r="561" spans="1:5" ht="15" customHeight="1" x14ac:dyDescent="0.2">
      <c r="A561" s="165"/>
      <c r="B561" s="165"/>
      <c r="C561" s="165"/>
      <c r="D561" s="165"/>
      <c r="E561" s="165"/>
    </row>
    <row r="562" spans="1:5" ht="15" customHeight="1" x14ac:dyDescent="0.2">
      <c r="A562" s="122"/>
      <c r="B562" s="122"/>
      <c r="C562" s="122"/>
      <c r="D562" s="122"/>
      <c r="E562" s="122"/>
    </row>
    <row r="563" spans="1:5" ht="15" customHeight="1" x14ac:dyDescent="0.25">
      <c r="A563" s="57" t="s">
        <v>17</v>
      </c>
      <c r="B563" s="58"/>
      <c r="C563" s="58"/>
      <c r="D563" s="58"/>
      <c r="E563" s="59"/>
    </row>
    <row r="564" spans="1:5" ht="15" customHeight="1" x14ac:dyDescent="0.2">
      <c r="A564" s="64" t="s">
        <v>98</v>
      </c>
      <c r="B564" s="129"/>
      <c r="C564" s="58"/>
      <c r="D564" s="58"/>
      <c r="E564" s="60" t="s">
        <v>99</v>
      </c>
    </row>
    <row r="565" spans="1:5" ht="15" customHeight="1" x14ac:dyDescent="0.2">
      <c r="A565" s="64"/>
      <c r="B565" s="59"/>
      <c r="C565" s="58"/>
      <c r="D565" s="58"/>
      <c r="E565" s="65"/>
    </row>
    <row r="566" spans="1:5" ht="15" customHeight="1" x14ac:dyDescent="0.2">
      <c r="A566" s="84"/>
      <c r="B566" s="84"/>
      <c r="C566" s="66" t="s">
        <v>49</v>
      </c>
      <c r="D566" s="114" t="s">
        <v>63</v>
      </c>
      <c r="E566" s="45" t="s">
        <v>51</v>
      </c>
    </row>
    <row r="567" spans="1:5" ht="15" customHeight="1" x14ac:dyDescent="0.2">
      <c r="A567" s="86"/>
      <c r="B567" s="95"/>
      <c r="C567" s="121">
        <v>2143</v>
      </c>
      <c r="D567" s="99" t="s">
        <v>79</v>
      </c>
      <c r="E567" s="82">
        <v>-800000</v>
      </c>
    </row>
    <row r="568" spans="1:5" ht="15" customHeight="1" x14ac:dyDescent="0.2">
      <c r="A568" s="86"/>
      <c r="B568" s="95"/>
      <c r="C568" s="121">
        <v>2143</v>
      </c>
      <c r="D568" s="78" t="s">
        <v>64</v>
      </c>
      <c r="E568" s="82">
        <v>-30000</v>
      </c>
    </row>
    <row r="569" spans="1:5" ht="15" customHeight="1" x14ac:dyDescent="0.2">
      <c r="A569" s="86"/>
      <c r="B569" s="95"/>
      <c r="C569" s="121">
        <v>2143</v>
      </c>
      <c r="D569" s="128" t="s">
        <v>76</v>
      </c>
      <c r="E569" s="82">
        <v>216000</v>
      </c>
    </row>
    <row r="570" spans="1:5" ht="15" customHeight="1" x14ac:dyDescent="0.2">
      <c r="A570" s="86"/>
      <c r="B570" s="95"/>
      <c r="C570" s="121">
        <v>2143</v>
      </c>
      <c r="D570" s="99" t="s">
        <v>79</v>
      </c>
      <c r="E570" s="82">
        <v>614000</v>
      </c>
    </row>
    <row r="571" spans="1:5" ht="15" customHeight="1" x14ac:dyDescent="0.2">
      <c r="A571" s="96"/>
      <c r="B571" s="96"/>
      <c r="C571" s="71" t="s">
        <v>53</v>
      </c>
      <c r="D571" s="99"/>
      <c r="E571" s="73">
        <f>SUM(E567:E570)</f>
        <v>0</v>
      </c>
    </row>
    <row r="572" spans="1:5" ht="15" customHeight="1" x14ac:dyDescent="0.2"/>
    <row r="573" spans="1:5" ht="15" customHeight="1" x14ac:dyDescent="0.2"/>
    <row r="574" spans="1:5" ht="15" customHeight="1" x14ac:dyDescent="0.25">
      <c r="A574" s="37" t="s">
        <v>131</v>
      </c>
    </row>
    <row r="575" spans="1:5" ht="15" customHeight="1" x14ac:dyDescent="0.2">
      <c r="A575" s="168" t="s">
        <v>125</v>
      </c>
      <c r="B575" s="168"/>
      <c r="C575" s="168"/>
      <c r="D575" s="168"/>
      <c r="E575" s="168"/>
    </row>
    <row r="576" spans="1:5" ht="15" customHeight="1" x14ac:dyDescent="0.2">
      <c r="A576" s="168"/>
      <c r="B576" s="168"/>
      <c r="C576" s="168"/>
      <c r="D576" s="168"/>
      <c r="E576" s="168"/>
    </row>
    <row r="577" spans="1:5" ht="15" customHeight="1" x14ac:dyDescent="0.2">
      <c r="A577" s="165" t="s">
        <v>132</v>
      </c>
      <c r="B577" s="165"/>
      <c r="C577" s="165"/>
      <c r="D577" s="165"/>
      <c r="E577" s="165"/>
    </row>
    <row r="578" spans="1:5" ht="15" customHeight="1" x14ac:dyDescent="0.2">
      <c r="A578" s="165"/>
      <c r="B578" s="165"/>
      <c r="C578" s="165"/>
      <c r="D578" s="165"/>
      <c r="E578" s="165"/>
    </row>
    <row r="579" spans="1:5" ht="15" customHeight="1" x14ac:dyDescent="0.2">
      <c r="A579" s="165"/>
      <c r="B579" s="165"/>
      <c r="C579" s="165"/>
      <c r="D579" s="165"/>
      <c r="E579" s="165"/>
    </row>
    <row r="580" spans="1:5" ht="15" customHeight="1" x14ac:dyDescent="0.2">
      <c r="A580" s="165"/>
      <c r="B580" s="165"/>
      <c r="C580" s="165"/>
      <c r="D580" s="165"/>
      <c r="E580" s="165"/>
    </row>
    <row r="581" spans="1:5" ht="15" customHeight="1" x14ac:dyDescent="0.2">
      <c r="A581" s="165"/>
      <c r="B581" s="165"/>
      <c r="C581" s="165"/>
      <c r="D581" s="165"/>
      <c r="E581" s="165"/>
    </row>
    <row r="582" spans="1:5" ht="15" customHeight="1" x14ac:dyDescent="0.2">
      <c r="A582" s="165"/>
      <c r="B582" s="165"/>
      <c r="C582" s="165"/>
      <c r="D582" s="165"/>
      <c r="E582" s="165"/>
    </row>
    <row r="583" spans="1:5" ht="15" customHeight="1" x14ac:dyDescent="0.2">
      <c r="A583" s="165"/>
      <c r="B583" s="165"/>
      <c r="C583" s="165"/>
      <c r="D583" s="165"/>
      <c r="E583" s="165"/>
    </row>
    <row r="584" spans="1:5" ht="15" customHeight="1" x14ac:dyDescent="0.2">
      <c r="A584" s="165"/>
      <c r="B584" s="165"/>
      <c r="C584" s="165"/>
      <c r="D584" s="165"/>
      <c r="E584" s="165"/>
    </row>
    <row r="585" spans="1:5" ht="15" customHeight="1" x14ac:dyDescent="0.2">
      <c r="A585" s="165"/>
      <c r="B585" s="165"/>
      <c r="C585" s="165"/>
      <c r="D585" s="165"/>
      <c r="E585" s="165"/>
    </row>
    <row r="586" spans="1:5" ht="15" customHeight="1" x14ac:dyDescent="0.2"/>
    <row r="587" spans="1:5" ht="15" customHeight="1" x14ac:dyDescent="0.25">
      <c r="A587" s="57" t="s">
        <v>17</v>
      </c>
      <c r="B587" s="58"/>
      <c r="C587" s="58"/>
      <c r="D587" s="58"/>
      <c r="E587" s="59"/>
    </row>
    <row r="588" spans="1:5" ht="15" customHeight="1" x14ac:dyDescent="0.2">
      <c r="A588" s="41" t="s">
        <v>98</v>
      </c>
      <c r="B588" s="40"/>
      <c r="C588" s="40"/>
      <c r="D588" s="40"/>
      <c r="E588" s="42" t="s">
        <v>99</v>
      </c>
    </row>
    <row r="589" spans="1:5" ht="15" customHeight="1" x14ac:dyDescent="0.2">
      <c r="A589" s="64"/>
      <c r="B589" s="59"/>
      <c r="C589" s="58"/>
      <c r="D589" s="58"/>
      <c r="E589" s="65"/>
    </row>
    <row r="590" spans="1:5" ht="15" customHeight="1" x14ac:dyDescent="0.2">
      <c r="A590" s="84"/>
      <c r="B590" s="84"/>
      <c r="C590" s="66" t="s">
        <v>49</v>
      </c>
      <c r="D590" s="114" t="s">
        <v>63</v>
      </c>
      <c r="E590" s="45" t="s">
        <v>51</v>
      </c>
    </row>
    <row r="591" spans="1:5" ht="15" customHeight="1" x14ac:dyDescent="0.2">
      <c r="A591" s="86"/>
      <c r="B591" s="95"/>
      <c r="C591" s="121">
        <v>2143</v>
      </c>
      <c r="D591" s="99" t="s">
        <v>79</v>
      </c>
      <c r="E591" s="82">
        <v>-7100000</v>
      </c>
    </row>
    <row r="592" spans="1:5" ht="15" customHeight="1" x14ac:dyDescent="0.2">
      <c r="A592" s="86"/>
      <c r="B592" s="95"/>
      <c r="C592" s="121">
        <v>2143</v>
      </c>
      <c r="D592" s="128" t="s">
        <v>76</v>
      </c>
      <c r="E592" s="82">
        <f>86500+600000</f>
        <v>686500</v>
      </c>
    </row>
    <row r="593" spans="1:5" ht="15" customHeight="1" x14ac:dyDescent="0.2">
      <c r="A593" s="86"/>
      <c r="B593" s="95"/>
      <c r="C593" s="121">
        <v>2143</v>
      </c>
      <c r="D593" s="99" t="s">
        <v>79</v>
      </c>
      <c r="E593" s="82">
        <v>386000</v>
      </c>
    </row>
    <row r="594" spans="1:5" ht="15" customHeight="1" x14ac:dyDescent="0.2">
      <c r="A594" s="86"/>
      <c r="B594" s="95"/>
      <c r="C594" s="121">
        <v>2143</v>
      </c>
      <c r="D594" s="78" t="s">
        <v>108</v>
      </c>
      <c r="E594" s="82">
        <v>180000</v>
      </c>
    </row>
    <row r="595" spans="1:5" ht="15" customHeight="1" x14ac:dyDescent="0.2">
      <c r="A595" s="86"/>
      <c r="B595" s="95"/>
      <c r="C595" s="121">
        <v>2143</v>
      </c>
      <c r="D595" s="78" t="s">
        <v>94</v>
      </c>
      <c r="E595" s="82">
        <f>429500+5418000</f>
        <v>5847500</v>
      </c>
    </row>
    <row r="596" spans="1:5" ht="15" customHeight="1" x14ac:dyDescent="0.2">
      <c r="A596" s="96"/>
      <c r="B596" s="96"/>
      <c r="C596" s="71" t="s">
        <v>53</v>
      </c>
      <c r="D596" s="99"/>
      <c r="E596" s="73">
        <f>SUM(E591:E595)</f>
        <v>0</v>
      </c>
    </row>
    <row r="597" spans="1:5" ht="15" customHeight="1" x14ac:dyDescent="0.2"/>
    <row r="598" spans="1:5" ht="15" customHeight="1" x14ac:dyDescent="0.2"/>
    <row r="599" spans="1:5" ht="15" customHeight="1" x14ac:dyDescent="0.25">
      <c r="A599" s="37" t="s">
        <v>133</v>
      </c>
    </row>
    <row r="600" spans="1:5" ht="15" customHeight="1" x14ac:dyDescent="0.2">
      <c r="A600" s="168" t="s">
        <v>125</v>
      </c>
      <c r="B600" s="168"/>
      <c r="C600" s="168"/>
      <c r="D600" s="168"/>
      <c r="E600" s="168"/>
    </row>
    <row r="601" spans="1:5" ht="15" customHeight="1" x14ac:dyDescent="0.2">
      <c r="A601" s="168"/>
      <c r="B601" s="168"/>
      <c r="C601" s="168"/>
      <c r="D601" s="168"/>
      <c r="E601" s="168"/>
    </row>
    <row r="602" spans="1:5" ht="15" customHeight="1" x14ac:dyDescent="0.2">
      <c r="A602" s="165" t="s">
        <v>134</v>
      </c>
      <c r="B602" s="165"/>
      <c r="C602" s="165"/>
      <c r="D602" s="165"/>
      <c r="E602" s="165"/>
    </row>
    <row r="603" spans="1:5" ht="15" customHeight="1" x14ac:dyDescent="0.2">
      <c r="A603" s="165"/>
      <c r="B603" s="165"/>
      <c r="C603" s="165"/>
      <c r="D603" s="165"/>
      <c r="E603" s="165"/>
    </row>
    <row r="604" spans="1:5" ht="15" customHeight="1" x14ac:dyDescent="0.2">
      <c r="A604" s="165"/>
      <c r="B604" s="165"/>
      <c r="C604" s="165"/>
      <c r="D604" s="165"/>
      <c r="E604" s="165"/>
    </row>
    <row r="605" spans="1:5" ht="15" customHeight="1" x14ac:dyDescent="0.2">
      <c r="A605" s="165"/>
      <c r="B605" s="165"/>
      <c r="C605" s="165"/>
      <c r="D605" s="165"/>
      <c r="E605" s="165"/>
    </row>
    <row r="606" spans="1:5" ht="15" customHeight="1" x14ac:dyDescent="0.2">
      <c r="A606" s="165"/>
      <c r="B606" s="165"/>
      <c r="C606" s="165"/>
      <c r="D606" s="165"/>
      <c r="E606" s="165"/>
    </row>
    <row r="607" spans="1:5" ht="15" customHeight="1" x14ac:dyDescent="0.2">
      <c r="A607" s="165"/>
      <c r="B607" s="165"/>
      <c r="C607" s="165"/>
      <c r="D607" s="165"/>
      <c r="E607" s="165"/>
    </row>
    <row r="608" spans="1:5" ht="15" customHeight="1" x14ac:dyDescent="0.2">
      <c r="A608" s="165"/>
      <c r="B608" s="165"/>
      <c r="C608" s="165"/>
      <c r="D608" s="165"/>
      <c r="E608" s="165"/>
    </row>
    <row r="609" spans="1:5" ht="15" customHeight="1" x14ac:dyDescent="0.2">
      <c r="A609" s="165"/>
      <c r="B609" s="165"/>
      <c r="C609" s="165"/>
      <c r="D609" s="165"/>
      <c r="E609" s="165"/>
    </row>
    <row r="610" spans="1:5" ht="15" customHeight="1" x14ac:dyDescent="0.2">
      <c r="A610" s="165"/>
      <c r="B610" s="165"/>
      <c r="C610" s="165"/>
      <c r="D610" s="165"/>
      <c r="E610" s="165"/>
    </row>
    <row r="611" spans="1:5" ht="15" customHeight="1" x14ac:dyDescent="0.2"/>
    <row r="612" spans="1:5" ht="15" customHeight="1" x14ac:dyDescent="0.25">
      <c r="A612" s="57" t="s">
        <v>17</v>
      </c>
      <c r="B612" s="58"/>
      <c r="C612" s="58"/>
      <c r="D612" s="58"/>
      <c r="E612" s="59"/>
    </row>
    <row r="613" spans="1:5" ht="15" customHeight="1" x14ac:dyDescent="0.2">
      <c r="A613" s="41" t="s">
        <v>98</v>
      </c>
      <c r="B613" s="40"/>
      <c r="C613" s="40"/>
      <c r="D613" s="40"/>
      <c r="E613" s="42" t="s">
        <v>99</v>
      </c>
    </row>
    <row r="614" spans="1:5" ht="15" customHeight="1" x14ac:dyDescent="0.2">
      <c r="A614" s="64"/>
      <c r="B614" s="59"/>
      <c r="C614" s="58"/>
      <c r="D614" s="58"/>
      <c r="E614" s="65"/>
    </row>
    <row r="615" spans="1:5" ht="15" customHeight="1" x14ac:dyDescent="0.2">
      <c r="A615" s="84"/>
      <c r="B615" s="84"/>
      <c r="C615" s="66" t="s">
        <v>49</v>
      </c>
      <c r="D615" s="114" t="s">
        <v>63</v>
      </c>
      <c r="E615" s="45" t="s">
        <v>51</v>
      </c>
    </row>
    <row r="616" spans="1:5" ht="15" customHeight="1" x14ac:dyDescent="0.2">
      <c r="A616" s="86"/>
      <c r="B616" s="95"/>
      <c r="C616" s="121">
        <v>2143</v>
      </c>
      <c r="D616" s="128" t="s">
        <v>76</v>
      </c>
      <c r="E616" s="82">
        <v>-1000000</v>
      </c>
    </row>
    <row r="617" spans="1:5" ht="15" customHeight="1" x14ac:dyDescent="0.2">
      <c r="A617" s="86"/>
      <c r="B617" s="95"/>
      <c r="C617" s="121">
        <v>2143</v>
      </c>
      <c r="D617" s="128" t="s">
        <v>76</v>
      </c>
      <c r="E617" s="82">
        <v>1000000</v>
      </c>
    </row>
    <row r="618" spans="1:5" ht="15" customHeight="1" x14ac:dyDescent="0.2">
      <c r="A618" s="96"/>
      <c r="B618" s="96"/>
      <c r="C618" s="71" t="s">
        <v>53</v>
      </c>
      <c r="D618" s="99"/>
      <c r="E618" s="73">
        <f>SUM(E616:E617)</f>
        <v>0</v>
      </c>
    </row>
    <row r="619" spans="1:5" ht="15" customHeight="1" x14ac:dyDescent="0.2"/>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
    <row r="626" spans="1:5" ht="15" customHeight="1" x14ac:dyDescent="0.25">
      <c r="A626" s="37" t="s">
        <v>135</v>
      </c>
    </row>
    <row r="627" spans="1:5" ht="15" customHeight="1" x14ac:dyDescent="0.2">
      <c r="A627" s="168" t="s">
        <v>136</v>
      </c>
      <c r="B627" s="168"/>
      <c r="C627" s="168"/>
      <c r="D627" s="168"/>
      <c r="E627" s="168"/>
    </row>
    <row r="628" spans="1:5" ht="15" customHeight="1" x14ac:dyDescent="0.2">
      <c r="A628" s="168"/>
      <c r="B628" s="168"/>
      <c r="C628" s="168"/>
      <c r="D628" s="168"/>
      <c r="E628" s="168"/>
    </row>
    <row r="629" spans="1:5" ht="15" customHeight="1" x14ac:dyDescent="0.2">
      <c r="A629" s="169" t="s">
        <v>137</v>
      </c>
      <c r="B629" s="169"/>
      <c r="C629" s="169"/>
      <c r="D629" s="169"/>
      <c r="E629" s="169"/>
    </row>
    <row r="630" spans="1:5" ht="15" customHeight="1" x14ac:dyDescent="0.2">
      <c r="A630" s="169"/>
      <c r="B630" s="169"/>
      <c r="C630" s="169"/>
      <c r="D630" s="169"/>
      <c r="E630" s="169"/>
    </row>
    <row r="631" spans="1:5" ht="15" customHeight="1" x14ac:dyDescent="0.2">
      <c r="A631" s="169"/>
      <c r="B631" s="169"/>
      <c r="C631" s="169"/>
      <c r="D631" s="169"/>
      <c r="E631" s="169"/>
    </row>
    <row r="632" spans="1:5" ht="15" customHeight="1" x14ac:dyDescent="0.2">
      <c r="A632" s="169"/>
      <c r="B632" s="169"/>
      <c r="C632" s="169"/>
      <c r="D632" s="169"/>
      <c r="E632" s="169"/>
    </row>
    <row r="633" spans="1:5" ht="15" customHeight="1" x14ac:dyDescent="0.2">
      <c r="A633" s="169"/>
      <c r="B633" s="169"/>
      <c r="C633" s="169"/>
      <c r="D633" s="169"/>
      <c r="E633" s="169"/>
    </row>
    <row r="634" spans="1:5" ht="15" customHeight="1" x14ac:dyDescent="0.2">
      <c r="A634" s="169"/>
      <c r="B634" s="169"/>
      <c r="C634" s="169"/>
      <c r="D634" s="169"/>
      <c r="E634" s="169"/>
    </row>
    <row r="635" spans="1:5" ht="15" customHeight="1" x14ac:dyDescent="0.2">
      <c r="A635" s="169"/>
      <c r="B635" s="169"/>
      <c r="C635" s="169"/>
      <c r="D635" s="169"/>
      <c r="E635" s="169"/>
    </row>
    <row r="636" spans="1:5" ht="15" customHeight="1" x14ac:dyDescent="0.2">
      <c r="A636" s="169"/>
      <c r="B636" s="169"/>
      <c r="C636" s="169"/>
      <c r="D636" s="169"/>
      <c r="E636" s="169"/>
    </row>
    <row r="637" spans="1:5" ht="15" customHeight="1" x14ac:dyDescent="0.2"/>
    <row r="638" spans="1:5" ht="15" customHeight="1" x14ac:dyDescent="0.25">
      <c r="A638" s="57" t="s">
        <v>17</v>
      </c>
      <c r="B638" s="58"/>
      <c r="C638" s="58"/>
      <c r="D638" s="58"/>
      <c r="E638" s="58"/>
    </row>
    <row r="639" spans="1:5" ht="15" customHeight="1" x14ac:dyDescent="0.2">
      <c r="A639" s="118" t="s">
        <v>92</v>
      </c>
      <c r="B639" s="58"/>
      <c r="C639" s="58"/>
      <c r="D639" s="58"/>
      <c r="E639" s="60" t="s">
        <v>93</v>
      </c>
    </row>
    <row r="640" spans="1:5" ht="15" customHeight="1" x14ac:dyDescent="0.2">
      <c r="A640" s="132"/>
      <c r="B640" s="135"/>
      <c r="C640" s="58"/>
      <c r="D640" s="58"/>
      <c r="E640" s="65"/>
    </row>
    <row r="641" spans="1:5" ht="15" customHeight="1" x14ac:dyDescent="0.2">
      <c r="A641" s="84"/>
      <c r="B641" s="84"/>
      <c r="C641" s="66" t="s">
        <v>49</v>
      </c>
      <c r="D641" s="67" t="s">
        <v>63</v>
      </c>
      <c r="E641" s="45" t="s">
        <v>51</v>
      </c>
    </row>
    <row r="642" spans="1:5" ht="15" customHeight="1" x14ac:dyDescent="0.2">
      <c r="A642" s="115"/>
      <c r="B642" s="125"/>
      <c r="C642" s="77">
        <v>3319</v>
      </c>
      <c r="D642" s="78" t="s">
        <v>76</v>
      </c>
      <c r="E642" s="50">
        <f>-600000-98415</f>
        <v>-698415</v>
      </c>
    </row>
    <row r="643" spans="1:5" ht="15" customHeight="1" x14ac:dyDescent="0.2">
      <c r="A643" s="115"/>
      <c r="B643" s="125"/>
      <c r="C643" s="77">
        <v>3322</v>
      </c>
      <c r="D643" s="78" t="s">
        <v>76</v>
      </c>
      <c r="E643" s="50">
        <f>600000+98415</f>
        <v>698415</v>
      </c>
    </row>
    <row r="644" spans="1:5" ht="15" customHeight="1" x14ac:dyDescent="0.2">
      <c r="C644" s="71" t="s">
        <v>53</v>
      </c>
      <c r="D644" s="72"/>
      <c r="E644" s="73">
        <f>SUM(E642:E643)</f>
        <v>0</v>
      </c>
    </row>
    <row r="645" spans="1:5" ht="15" customHeight="1" x14ac:dyDescent="0.2"/>
    <row r="646" spans="1:5" ht="15" customHeight="1" x14ac:dyDescent="0.2"/>
    <row r="647" spans="1:5" ht="15" customHeight="1" x14ac:dyDescent="0.25">
      <c r="A647" s="37" t="s">
        <v>138</v>
      </c>
    </row>
    <row r="648" spans="1:5" ht="15" customHeight="1" x14ac:dyDescent="0.2">
      <c r="A648" s="168" t="s">
        <v>136</v>
      </c>
      <c r="B648" s="168"/>
      <c r="C648" s="168"/>
      <c r="D648" s="168"/>
      <c r="E648" s="168"/>
    </row>
    <row r="649" spans="1:5" ht="15" customHeight="1" x14ac:dyDescent="0.2">
      <c r="A649" s="168"/>
      <c r="B649" s="168"/>
      <c r="C649" s="168"/>
      <c r="D649" s="168"/>
      <c r="E649" s="168"/>
    </row>
    <row r="650" spans="1:5" ht="15" customHeight="1" x14ac:dyDescent="0.2">
      <c r="A650" s="169" t="s">
        <v>139</v>
      </c>
      <c r="B650" s="169"/>
      <c r="C650" s="169"/>
      <c r="D650" s="169"/>
      <c r="E650" s="169"/>
    </row>
    <row r="651" spans="1:5" ht="15" customHeight="1" x14ac:dyDescent="0.2">
      <c r="A651" s="169"/>
      <c r="B651" s="169"/>
      <c r="C651" s="169"/>
      <c r="D651" s="169"/>
      <c r="E651" s="169"/>
    </row>
    <row r="652" spans="1:5" ht="15" customHeight="1" x14ac:dyDescent="0.2">
      <c r="A652" s="169"/>
      <c r="B652" s="169"/>
      <c r="C652" s="169"/>
      <c r="D652" s="169"/>
      <c r="E652" s="169"/>
    </row>
    <row r="653" spans="1:5" ht="15" customHeight="1" x14ac:dyDescent="0.2">
      <c r="A653" s="169"/>
      <c r="B653" s="169"/>
      <c r="C653" s="169"/>
      <c r="D653" s="169"/>
      <c r="E653" s="169"/>
    </row>
    <row r="654" spans="1:5" ht="15" customHeight="1" x14ac:dyDescent="0.2">
      <c r="A654" s="169"/>
      <c r="B654" s="169"/>
      <c r="C654" s="169"/>
      <c r="D654" s="169"/>
      <c r="E654" s="169"/>
    </row>
    <row r="655" spans="1:5" ht="15" customHeight="1" x14ac:dyDescent="0.2">
      <c r="A655" s="169"/>
      <c r="B655" s="169"/>
      <c r="C655" s="169"/>
      <c r="D655" s="169"/>
      <c r="E655" s="169"/>
    </row>
    <row r="656" spans="1:5" ht="15" customHeight="1" x14ac:dyDescent="0.2">
      <c r="A656" s="169"/>
      <c r="B656" s="169"/>
      <c r="C656" s="169"/>
      <c r="D656" s="169"/>
      <c r="E656" s="169"/>
    </row>
    <row r="657" spans="1:5" ht="15" customHeight="1" x14ac:dyDescent="0.2">
      <c r="A657" s="169"/>
      <c r="B657" s="169"/>
      <c r="C657" s="169"/>
      <c r="D657" s="169"/>
      <c r="E657" s="169"/>
    </row>
    <row r="658" spans="1:5" ht="15" customHeight="1" x14ac:dyDescent="0.2"/>
    <row r="659" spans="1:5" ht="15" customHeight="1" x14ac:dyDescent="0.25">
      <c r="A659" s="57" t="s">
        <v>17</v>
      </c>
      <c r="B659" s="58"/>
      <c r="C659" s="58"/>
      <c r="D659" s="58"/>
      <c r="E659" s="58"/>
    </row>
    <row r="660" spans="1:5" ht="15" customHeight="1" x14ac:dyDescent="0.2">
      <c r="A660" s="118" t="s">
        <v>92</v>
      </c>
      <c r="B660" s="58"/>
      <c r="C660" s="58"/>
      <c r="D660" s="58"/>
      <c r="E660" s="60" t="s">
        <v>93</v>
      </c>
    </row>
    <row r="661" spans="1:5" ht="15" customHeight="1" x14ac:dyDescent="0.2">
      <c r="A661" s="132"/>
      <c r="B661" s="135"/>
      <c r="C661" s="58"/>
      <c r="D661" s="58"/>
      <c r="E661" s="65"/>
    </row>
    <row r="662" spans="1:5" ht="15" customHeight="1" x14ac:dyDescent="0.2">
      <c r="A662" s="84"/>
      <c r="B662" s="84"/>
      <c r="C662" s="66" t="s">
        <v>49</v>
      </c>
      <c r="D662" s="67" t="s">
        <v>63</v>
      </c>
      <c r="E662" s="45" t="s">
        <v>51</v>
      </c>
    </row>
    <row r="663" spans="1:5" ht="15" customHeight="1" x14ac:dyDescent="0.2">
      <c r="A663" s="115"/>
      <c r="B663" s="125"/>
      <c r="C663" s="77">
        <v>3319</v>
      </c>
      <c r="D663" s="78" t="s">
        <v>76</v>
      </c>
      <c r="E663" s="50">
        <f>-9979963-1291475</f>
        <v>-11271438</v>
      </c>
    </row>
    <row r="664" spans="1:5" ht="15" customHeight="1" x14ac:dyDescent="0.2">
      <c r="A664" s="115"/>
      <c r="B664" s="125"/>
      <c r="C664" s="77">
        <v>3322</v>
      </c>
      <c r="D664" s="78" t="s">
        <v>76</v>
      </c>
      <c r="E664" s="50">
        <f>500000+200000+300000+200000+200000+300000+300000+300000+200000+400000+250000+400000+250000+400000+300000+200000+200000+200000+200000+200000</f>
        <v>5500000</v>
      </c>
    </row>
    <row r="665" spans="1:5" ht="15" customHeight="1" x14ac:dyDescent="0.2">
      <c r="A665" s="115"/>
      <c r="B665" s="125"/>
      <c r="C665" s="77">
        <v>3322</v>
      </c>
      <c r="D665" s="99" t="s">
        <v>79</v>
      </c>
      <c r="E665" s="50">
        <f>499963+500000+200000+500000+200000+100000+50000+180000+400000+300000+300000+200000+500000+50000+50000+30000+32000+45000+29750+50000+42612+50000+34364+40000+50000+26317+37500+50000+50000+50000+21500+50000+49307+50000+50000+50000+50000+35000+38125+50000+50000+30000+50000</f>
        <v>5221438</v>
      </c>
    </row>
    <row r="666" spans="1:5" ht="15" customHeight="1" x14ac:dyDescent="0.2">
      <c r="A666" s="115"/>
      <c r="B666" s="125"/>
      <c r="C666" s="77">
        <v>3322</v>
      </c>
      <c r="D666" s="78" t="s">
        <v>108</v>
      </c>
      <c r="E666" s="50">
        <f>200000+350000</f>
        <v>550000</v>
      </c>
    </row>
    <row r="667" spans="1:5" ht="15" customHeight="1" x14ac:dyDescent="0.2">
      <c r="C667" s="71" t="s">
        <v>53</v>
      </c>
      <c r="D667" s="72"/>
      <c r="E667" s="73">
        <f>SUM(E663:E666)</f>
        <v>0</v>
      </c>
    </row>
    <row r="668" spans="1:5" ht="15" customHeight="1" x14ac:dyDescent="0.2"/>
    <row r="669" spans="1:5" ht="15" customHeight="1" x14ac:dyDescent="0.2"/>
    <row r="670" spans="1:5" ht="15" customHeight="1" x14ac:dyDescent="0.2"/>
    <row r="671" spans="1:5" ht="15" customHeight="1" x14ac:dyDescent="0.2"/>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37" t="s">
        <v>140</v>
      </c>
    </row>
    <row r="679" spans="1:5" ht="15" customHeight="1" x14ac:dyDescent="0.2">
      <c r="A679" s="168" t="s">
        <v>136</v>
      </c>
      <c r="B679" s="168"/>
      <c r="C679" s="168"/>
      <c r="D679" s="168"/>
      <c r="E679" s="168"/>
    </row>
    <row r="680" spans="1:5" ht="15" customHeight="1" x14ac:dyDescent="0.2">
      <c r="A680" s="168"/>
      <c r="B680" s="168"/>
      <c r="C680" s="168"/>
      <c r="D680" s="168"/>
      <c r="E680" s="168"/>
    </row>
    <row r="681" spans="1:5" ht="15" customHeight="1" x14ac:dyDescent="0.2">
      <c r="A681" s="169" t="s">
        <v>141</v>
      </c>
      <c r="B681" s="169"/>
      <c r="C681" s="169"/>
      <c r="D681" s="169"/>
      <c r="E681" s="169"/>
    </row>
    <row r="682" spans="1:5" ht="15" customHeight="1" x14ac:dyDescent="0.2">
      <c r="A682" s="169"/>
      <c r="B682" s="169"/>
      <c r="C682" s="169"/>
      <c r="D682" s="169"/>
      <c r="E682" s="169"/>
    </row>
    <row r="683" spans="1:5" ht="15" customHeight="1" x14ac:dyDescent="0.2">
      <c r="A683" s="169"/>
      <c r="B683" s="169"/>
      <c r="C683" s="169"/>
      <c r="D683" s="169"/>
      <c r="E683" s="169"/>
    </row>
    <row r="684" spans="1:5" ht="15" customHeight="1" x14ac:dyDescent="0.2">
      <c r="A684" s="169"/>
      <c r="B684" s="169"/>
      <c r="C684" s="169"/>
      <c r="D684" s="169"/>
      <c r="E684" s="169"/>
    </row>
    <row r="685" spans="1:5" ht="15" customHeight="1" x14ac:dyDescent="0.2">
      <c r="A685" s="169"/>
      <c r="B685" s="169"/>
      <c r="C685" s="169"/>
      <c r="D685" s="169"/>
      <c r="E685" s="169"/>
    </row>
    <row r="686" spans="1:5" ht="15" customHeight="1" x14ac:dyDescent="0.2">
      <c r="A686" s="169"/>
      <c r="B686" s="169"/>
      <c r="C686" s="169"/>
      <c r="D686" s="169"/>
      <c r="E686" s="169"/>
    </row>
    <row r="687" spans="1:5" ht="15" customHeight="1" x14ac:dyDescent="0.2"/>
    <row r="688" spans="1:5" ht="15" customHeight="1" x14ac:dyDescent="0.25">
      <c r="A688" s="57" t="s">
        <v>17</v>
      </c>
      <c r="B688" s="58"/>
      <c r="C688" s="58"/>
      <c r="D688" s="58"/>
      <c r="E688" s="58"/>
    </row>
    <row r="689" spans="1:5" ht="15" customHeight="1" x14ac:dyDescent="0.2">
      <c r="A689" s="118" t="s">
        <v>92</v>
      </c>
      <c r="B689" s="58"/>
      <c r="C689" s="58"/>
      <c r="D689" s="58"/>
      <c r="E689" s="60" t="s">
        <v>93</v>
      </c>
    </row>
    <row r="690" spans="1:5" ht="15" customHeight="1" x14ac:dyDescent="0.2">
      <c r="A690" s="132"/>
      <c r="B690" s="135"/>
      <c r="C690" s="58"/>
      <c r="D690" s="58"/>
      <c r="E690" s="65"/>
    </row>
    <row r="691" spans="1:5" ht="15" customHeight="1" x14ac:dyDescent="0.2">
      <c r="A691" s="84"/>
      <c r="B691" s="84"/>
      <c r="C691" s="66" t="s">
        <v>49</v>
      </c>
      <c r="D691" s="67" t="s">
        <v>63</v>
      </c>
      <c r="E691" s="45" t="s">
        <v>51</v>
      </c>
    </row>
    <row r="692" spans="1:5" ht="15" customHeight="1" x14ac:dyDescent="0.2">
      <c r="A692" s="115"/>
      <c r="B692" s="125"/>
      <c r="C692" s="77">
        <v>3635</v>
      </c>
      <c r="D692" s="78" t="s">
        <v>64</v>
      </c>
      <c r="E692" s="50">
        <v>-30000</v>
      </c>
    </row>
    <row r="693" spans="1:5" ht="15" customHeight="1" x14ac:dyDescent="0.2">
      <c r="A693" s="115"/>
      <c r="B693" s="125"/>
      <c r="C693" s="77">
        <v>3321</v>
      </c>
      <c r="D693" s="78" t="s">
        <v>64</v>
      </c>
      <c r="E693" s="50">
        <v>30000</v>
      </c>
    </row>
    <row r="694" spans="1:5" ht="15" customHeight="1" x14ac:dyDescent="0.2">
      <c r="C694" s="71" t="s">
        <v>53</v>
      </c>
      <c r="D694" s="72"/>
      <c r="E694" s="73">
        <f>SUM(E692:E693)</f>
        <v>0</v>
      </c>
    </row>
    <row r="695" spans="1:5" ht="15" customHeight="1" x14ac:dyDescent="0.2"/>
    <row r="696" spans="1:5" ht="15" customHeight="1" x14ac:dyDescent="0.2"/>
    <row r="697" spans="1:5" ht="15" customHeight="1" x14ac:dyDescent="0.25">
      <c r="A697" s="37" t="s">
        <v>142</v>
      </c>
    </row>
    <row r="698" spans="1:5" ht="15" customHeight="1" x14ac:dyDescent="0.2">
      <c r="A698" s="168" t="s">
        <v>143</v>
      </c>
      <c r="B698" s="168"/>
      <c r="C698" s="168"/>
      <c r="D698" s="168"/>
      <c r="E698" s="168"/>
    </row>
    <row r="699" spans="1:5" ht="15" customHeight="1" x14ac:dyDescent="0.2">
      <c r="A699" s="168"/>
      <c r="B699" s="168"/>
      <c r="C699" s="168"/>
      <c r="D699" s="168"/>
      <c r="E699" s="168"/>
    </row>
    <row r="700" spans="1:5" ht="15" customHeight="1" x14ac:dyDescent="0.2">
      <c r="A700" s="169" t="s">
        <v>144</v>
      </c>
      <c r="B700" s="169"/>
      <c r="C700" s="169"/>
      <c r="D700" s="169"/>
      <c r="E700" s="169"/>
    </row>
    <row r="701" spans="1:5" ht="15" customHeight="1" x14ac:dyDescent="0.2">
      <c r="A701" s="169"/>
      <c r="B701" s="169"/>
      <c r="C701" s="169"/>
      <c r="D701" s="169"/>
      <c r="E701" s="169"/>
    </row>
    <row r="702" spans="1:5" ht="15" customHeight="1" x14ac:dyDescent="0.2">
      <c r="A702" s="169"/>
      <c r="B702" s="169"/>
      <c r="C702" s="169"/>
      <c r="D702" s="169"/>
      <c r="E702" s="169"/>
    </row>
    <row r="703" spans="1:5" ht="15" customHeight="1" x14ac:dyDescent="0.2">
      <c r="A703" s="169"/>
      <c r="B703" s="169"/>
      <c r="C703" s="169"/>
      <c r="D703" s="169"/>
      <c r="E703" s="169"/>
    </row>
    <row r="704" spans="1:5" ht="15" customHeight="1" x14ac:dyDescent="0.2">
      <c r="A704" s="169"/>
      <c r="B704" s="169"/>
      <c r="C704" s="169"/>
      <c r="D704" s="169"/>
      <c r="E704" s="169"/>
    </row>
    <row r="705" spans="1:5" ht="15" customHeight="1" x14ac:dyDescent="0.2">
      <c r="A705" s="169"/>
      <c r="B705" s="169"/>
      <c r="C705" s="169"/>
      <c r="D705" s="169"/>
      <c r="E705" s="169"/>
    </row>
    <row r="706" spans="1:5" ht="15" customHeight="1" x14ac:dyDescent="0.2">
      <c r="A706" s="169"/>
      <c r="B706" s="169"/>
      <c r="C706" s="169"/>
      <c r="D706" s="169"/>
      <c r="E706" s="169"/>
    </row>
    <row r="707" spans="1:5" ht="15" customHeight="1" x14ac:dyDescent="0.2">
      <c r="A707" s="169"/>
      <c r="B707" s="169"/>
      <c r="C707" s="169"/>
      <c r="D707" s="169"/>
      <c r="E707" s="169"/>
    </row>
    <row r="708" spans="1:5" ht="15" customHeight="1" x14ac:dyDescent="0.2"/>
    <row r="709" spans="1:5" ht="15" customHeight="1" x14ac:dyDescent="0.25">
      <c r="A709" s="57" t="s">
        <v>17</v>
      </c>
      <c r="B709" s="58"/>
      <c r="C709" s="58"/>
      <c r="D709" s="58"/>
      <c r="E709" s="58"/>
    </row>
    <row r="710" spans="1:5" ht="15" customHeight="1" x14ac:dyDescent="0.2">
      <c r="A710" s="64" t="s">
        <v>61</v>
      </c>
      <c r="B710" s="58"/>
      <c r="C710" s="58"/>
      <c r="D710" s="58"/>
      <c r="E710" s="60" t="s">
        <v>62</v>
      </c>
    </row>
    <row r="711" spans="1:5" ht="15" customHeight="1" x14ac:dyDescent="0.2">
      <c r="A711" s="132"/>
      <c r="B711" s="135"/>
      <c r="C711" s="58"/>
      <c r="D711" s="58"/>
      <c r="E711" s="65"/>
    </row>
    <row r="712" spans="1:5" ht="15" customHeight="1" x14ac:dyDescent="0.2">
      <c r="A712" s="84"/>
      <c r="B712" s="84"/>
      <c r="C712" s="66" t="s">
        <v>49</v>
      </c>
      <c r="D712" s="67" t="s">
        <v>63</v>
      </c>
      <c r="E712" s="45" t="s">
        <v>51</v>
      </c>
    </row>
    <row r="713" spans="1:5" ht="15" customHeight="1" x14ac:dyDescent="0.2">
      <c r="A713" s="115"/>
      <c r="B713" s="125"/>
      <c r="C713" s="77">
        <v>3725</v>
      </c>
      <c r="D713" s="78" t="s">
        <v>64</v>
      </c>
      <c r="E713" s="50">
        <v>-240000</v>
      </c>
    </row>
    <row r="714" spans="1:5" ht="15" customHeight="1" x14ac:dyDescent="0.2">
      <c r="A714" s="115"/>
      <c r="B714" s="125"/>
      <c r="C714" s="77">
        <v>3725</v>
      </c>
      <c r="D714" s="99" t="s">
        <v>79</v>
      </c>
      <c r="E714" s="50">
        <v>240000</v>
      </c>
    </row>
    <row r="715" spans="1:5" ht="15" customHeight="1" x14ac:dyDescent="0.2">
      <c r="C715" s="71" t="s">
        <v>53</v>
      </c>
      <c r="D715" s="72"/>
      <c r="E715" s="73">
        <f>SUM(E713:E714)</f>
        <v>0</v>
      </c>
    </row>
    <row r="716" spans="1:5" ht="15" customHeight="1" x14ac:dyDescent="0.2"/>
    <row r="717" spans="1:5" ht="15" customHeight="1" x14ac:dyDescent="0.2"/>
    <row r="718" spans="1:5" ht="15" customHeight="1" x14ac:dyDescent="0.25">
      <c r="A718" s="37" t="s">
        <v>145</v>
      </c>
    </row>
    <row r="719" spans="1:5" ht="15" customHeight="1" x14ac:dyDescent="0.2">
      <c r="A719" s="168" t="s">
        <v>146</v>
      </c>
      <c r="B719" s="168"/>
      <c r="C719" s="168"/>
      <c r="D719" s="168"/>
      <c r="E719" s="168"/>
    </row>
    <row r="720" spans="1:5" ht="15" customHeight="1" x14ac:dyDescent="0.2">
      <c r="A720" s="168"/>
      <c r="B720" s="168"/>
      <c r="C720" s="168"/>
      <c r="D720" s="168"/>
      <c r="E720" s="168"/>
    </row>
    <row r="721" spans="1:5" ht="15" customHeight="1" x14ac:dyDescent="0.2">
      <c r="A721" s="165" t="s">
        <v>204</v>
      </c>
      <c r="B721" s="165"/>
      <c r="C721" s="165"/>
      <c r="D721" s="165"/>
      <c r="E721" s="165"/>
    </row>
    <row r="722" spans="1:5" ht="15" customHeight="1" x14ac:dyDescent="0.2">
      <c r="A722" s="165"/>
      <c r="B722" s="165"/>
      <c r="C722" s="165"/>
      <c r="D722" s="165"/>
      <c r="E722" s="165"/>
    </row>
    <row r="723" spans="1:5" ht="15" customHeight="1" x14ac:dyDescent="0.2">
      <c r="A723" s="165"/>
      <c r="B723" s="165"/>
      <c r="C723" s="165"/>
      <c r="D723" s="165"/>
      <c r="E723" s="165"/>
    </row>
    <row r="724" spans="1:5" ht="15" customHeight="1" x14ac:dyDescent="0.2">
      <c r="A724" s="165"/>
      <c r="B724" s="165"/>
      <c r="C724" s="165"/>
      <c r="D724" s="165"/>
      <c r="E724" s="165"/>
    </row>
    <row r="725" spans="1:5" ht="15" customHeight="1" x14ac:dyDescent="0.2">
      <c r="A725" s="165"/>
      <c r="B725" s="165"/>
      <c r="C725" s="165"/>
      <c r="D725" s="165"/>
      <c r="E725" s="165"/>
    </row>
    <row r="726" spans="1:5" ht="15" customHeight="1" x14ac:dyDescent="0.2">
      <c r="A726" s="165"/>
      <c r="B726" s="165"/>
      <c r="C726" s="165"/>
      <c r="D726" s="165"/>
      <c r="E726" s="165"/>
    </row>
    <row r="727" spans="1:5" ht="15" customHeight="1" x14ac:dyDescent="0.2">
      <c r="A727" s="165"/>
      <c r="B727" s="165"/>
      <c r="C727" s="165"/>
      <c r="D727" s="165"/>
      <c r="E727" s="165"/>
    </row>
    <row r="728" spans="1:5" ht="15" customHeight="1" x14ac:dyDescent="0.2"/>
    <row r="729" spans="1:5" ht="15" customHeight="1" x14ac:dyDescent="0.25">
      <c r="A729" s="39" t="s">
        <v>17</v>
      </c>
      <c r="B729" s="40"/>
      <c r="C729" s="40"/>
      <c r="D729" s="40"/>
      <c r="E729" s="43"/>
    </row>
    <row r="730" spans="1:5" ht="15" customHeight="1" x14ac:dyDescent="0.2">
      <c r="A730" s="64" t="s">
        <v>84</v>
      </c>
      <c r="B730" s="83"/>
      <c r="C730" s="83"/>
      <c r="D730" s="83"/>
      <c r="E730" s="83" t="s">
        <v>85</v>
      </c>
    </row>
    <row r="731" spans="1:5" ht="15" customHeight="1" x14ac:dyDescent="0.2"/>
    <row r="732" spans="1:5" ht="15" customHeight="1" x14ac:dyDescent="0.2">
      <c r="C732" s="66" t="s">
        <v>49</v>
      </c>
      <c r="D732" s="114" t="s">
        <v>63</v>
      </c>
      <c r="E732" s="45" t="s">
        <v>51</v>
      </c>
    </row>
    <row r="733" spans="1:5" ht="15" customHeight="1" x14ac:dyDescent="0.2">
      <c r="C733" s="121">
        <v>4349</v>
      </c>
      <c r="D733" s="128" t="s">
        <v>76</v>
      </c>
      <c r="E733" s="82">
        <f>-1177000-89000</f>
        <v>-1266000</v>
      </c>
    </row>
    <row r="734" spans="1:5" ht="15" customHeight="1" x14ac:dyDescent="0.2">
      <c r="C734" s="121">
        <v>4349</v>
      </c>
      <c r="D734" s="99" t="s">
        <v>79</v>
      </c>
      <c r="E734" s="82">
        <v>89000</v>
      </c>
    </row>
    <row r="735" spans="1:5" ht="15" customHeight="1" x14ac:dyDescent="0.2">
      <c r="C735" s="121">
        <v>4349</v>
      </c>
      <c r="D735" s="78" t="s">
        <v>94</v>
      </c>
      <c r="E735" s="82">
        <v>1177000</v>
      </c>
    </row>
    <row r="736" spans="1:5" ht="15" customHeight="1" x14ac:dyDescent="0.2">
      <c r="C736" s="71" t="s">
        <v>53</v>
      </c>
      <c r="D736" s="99"/>
      <c r="E736" s="73">
        <f>SUM(E733:E735)</f>
        <v>0</v>
      </c>
    </row>
    <row r="737" spans="1:5" ht="15" customHeight="1" x14ac:dyDescent="0.2"/>
    <row r="738" spans="1:5" ht="15" customHeight="1" x14ac:dyDescent="0.2"/>
    <row r="739" spans="1:5" ht="15" customHeight="1" x14ac:dyDescent="0.25">
      <c r="A739" s="37" t="s">
        <v>147</v>
      </c>
    </row>
    <row r="740" spans="1:5" ht="15" customHeight="1" x14ac:dyDescent="0.2">
      <c r="A740" s="168" t="s">
        <v>146</v>
      </c>
      <c r="B740" s="168"/>
      <c r="C740" s="168"/>
      <c r="D740" s="168"/>
      <c r="E740" s="168"/>
    </row>
    <row r="741" spans="1:5" ht="15" customHeight="1" x14ac:dyDescent="0.2">
      <c r="A741" s="168"/>
      <c r="B741" s="168"/>
      <c r="C741" s="168"/>
      <c r="D741" s="168"/>
      <c r="E741" s="168"/>
    </row>
    <row r="742" spans="1:5" ht="15" customHeight="1" x14ac:dyDescent="0.2">
      <c r="A742" s="165" t="s">
        <v>205</v>
      </c>
      <c r="B742" s="165"/>
      <c r="C742" s="165"/>
      <c r="D742" s="165"/>
      <c r="E742" s="165"/>
    </row>
    <row r="743" spans="1:5" ht="15" customHeight="1" x14ac:dyDescent="0.2">
      <c r="A743" s="165"/>
      <c r="B743" s="165"/>
      <c r="C743" s="165"/>
      <c r="D743" s="165"/>
      <c r="E743" s="165"/>
    </row>
    <row r="744" spans="1:5" ht="15" customHeight="1" x14ac:dyDescent="0.2">
      <c r="A744" s="165"/>
      <c r="B744" s="165"/>
      <c r="C744" s="165"/>
      <c r="D744" s="165"/>
      <c r="E744" s="165"/>
    </row>
    <row r="745" spans="1:5" ht="15" customHeight="1" x14ac:dyDescent="0.2">
      <c r="A745" s="165"/>
      <c r="B745" s="165"/>
      <c r="C745" s="165"/>
      <c r="D745" s="165"/>
      <c r="E745" s="165"/>
    </row>
    <row r="746" spans="1:5" ht="15" customHeight="1" x14ac:dyDescent="0.2">
      <c r="A746" s="165"/>
      <c r="B746" s="165"/>
      <c r="C746" s="165"/>
      <c r="D746" s="165"/>
      <c r="E746" s="165"/>
    </row>
    <row r="747" spans="1:5" ht="15" customHeight="1" x14ac:dyDescent="0.2">
      <c r="A747" s="165"/>
      <c r="B747" s="165"/>
      <c r="C747" s="165"/>
      <c r="D747" s="165"/>
      <c r="E747" s="165"/>
    </row>
    <row r="748" spans="1:5" ht="15" customHeight="1" x14ac:dyDescent="0.2">
      <c r="A748" s="165"/>
      <c r="B748" s="165"/>
      <c r="C748" s="165"/>
      <c r="D748" s="165"/>
      <c r="E748" s="165"/>
    </row>
    <row r="749" spans="1:5" ht="15" customHeight="1" x14ac:dyDescent="0.2"/>
    <row r="750" spans="1:5" ht="15" customHeight="1" x14ac:dyDescent="0.2"/>
    <row r="751" spans="1:5" ht="15" customHeight="1" x14ac:dyDescent="0.25">
      <c r="A751" s="39" t="s">
        <v>17</v>
      </c>
      <c r="B751" s="40"/>
      <c r="C751" s="40"/>
      <c r="D751" s="40"/>
      <c r="E751" s="43"/>
    </row>
    <row r="752" spans="1:5" ht="15" customHeight="1" x14ac:dyDescent="0.2">
      <c r="A752" s="64" t="s">
        <v>84</v>
      </c>
      <c r="B752" s="83"/>
      <c r="C752" s="83"/>
      <c r="D752" s="83"/>
      <c r="E752" s="83" t="s">
        <v>85</v>
      </c>
    </row>
    <row r="753" spans="1:5" ht="15" customHeight="1" x14ac:dyDescent="0.2"/>
    <row r="754" spans="1:5" ht="15" customHeight="1" x14ac:dyDescent="0.2">
      <c r="C754" s="66" t="s">
        <v>49</v>
      </c>
      <c r="D754" s="114" t="s">
        <v>63</v>
      </c>
      <c r="E754" s="45" t="s">
        <v>51</v>
      </c>
    </row>
    <row r="755" spans="1:5" ht="15" customHeight="1" x14ac:dyDescent="0.2">
      <c r="C755" s="121">
        <v>4349</v>
      </c>
      <c r="D755" s="128" t="s">
        <v>76</v>
      </c>
      <c r="E755" s="82">
        <v>-75000</v>
      </c>
    </row>
    <row r="756" spans="1:5" ht="15" customHeight="1" x14ac:dyDescent="0.2">
      <c r="C756" s="121">
        <v>4339</v>
      </c>
      <c r="D756" s="128" t="s">
        <v>76</v>
      </c>
      <c r="E756" s="82">
        <v>-24000</v>
      </c>
    </row>
    <row r="757" spans="1:5" ht="15" customHeight="1" x14ac:dyDescent="0.2">
      <c r="C757" s="121">
        <v>4339</v>
      </c>
      <c r="D757" s="128" t="s">
        <v>76</v>
      </c>
      <c r="E757" s="82">
        <v>75000</v>
      </c>
    </row>
    <row r="758" spans="1:5" ht="15" customHeight="1" x14ac:dyDescent="0.2">
      <c r="C758" s="121">
        <v>4339</v>
      </c>
      <c r="D758" s="99" t="s">
        <v>79</v>
      </c>
      <c r="E758" s="82">
        <v>24000</v>
      </c>
    </row>
    <row r="759" spans="1:5" ht="15" customHeight="1" x14ac:dyDescent="0.2">
      <c r="C759" s="71" t="s">
        <v>53</v>
      </c>
      <c r="D759" s="99"/>
      <c r="E759" s="73">
        <f>SUM(E755:E758)</f>
        <v>0</v>
      </c>
    </row>
    <row r="760" spans="1:5" ht="15" customHeight="1" x14ac:dyDescent="0.2"/>
    <row r="761" spans="1:5" ht="15" customHeight="1" x14ac:dyDescent="0.2"/>
    <row r="762" spans="1:5" ht="15" customHeight="1" x14ac:dyDescent="0.25">
      <c r="A762" s="37" t="s">
        <v>148</v>
      </c>
    </row>
    <row r="763" spans="1:5" ht="15" customHeight="1" x14ac:dyDescent="0.2">
      <c r="A763" s="168" t="s">
        <v>146</v>
      </c>
      <c r="B763" s="168"/>
      <c r="C763" s="168"/>
      <c r="D763" s="168"/>
      <c r="E763" s="168"/>
    </row>
    <row r="764" spans="1:5" ht="15" customHeight="1" x14ac:dyDescent="0.2">
      <c r="A764" s="168"/>
      <c r="B764" s="168"/>
      <c r="C764" s="168"/>
      <c r="D764" s="168"/>
      <c r="E764" s="168"/>
    </row>
    <row r="765" spans="1:5" ht="15" customHeight="1" x14ac:dyDescent="0.2">
      <c r="A765" s="165" t="s">
        <v>206</v>
      </c>
      <c r="B765" s="165"/>
      <c r="C765" s="165"/>
      <c r="D765" s="165"/>
      <c r="E765" s="165"/>
    </row>
    <row r="766" spans="1:5" ht="15" customHeight="1" x14ac:dyDescent="0.2">
      <c r="A766" s="165"/>
      <c r="B766" s="165"/>
      <c r="C766" s="165"/>
      <c r="D766" s="165"/>
      <c r="E766" s="165"/>
    </row>
    <row r="767" spans="1:5" ht="15" customHeight="1" x14ac:dyDescent="0.2">
      <c r="A767" s="165"/>
      <c r="B767" s="165"/>
      <c r="C767" s="165"/>
      <c r="D767" s="165"/>
      <c r="E767" s="165"/>
    </row>
    <row r="768" spans="1:5" ht="15" customHeight="1" x14ac:dyDescent="0.2">
      <c r="A768" s="165"/>
      <c r="B768" s="165"/>
      <c r="C768" s="165"/>
      <c r="D768" s="165"/>
      <c r="E768" s="165"/>
    </row>
    <row r="769" spans="1:5" ht="15" customHeight="1" x14ac:dyDescent="0.2">
      <c r="A769" s="165"/>
      <c r="B769" s="165"/>
      <c r="C769" s="165"/>
      <c r="D769" s="165"/>
      <c r="E769" s="165"/>
    </row>
    <row r="770" spans="1:5" ht="15" customHeight="1" x14ac:dyDescent="0.2">
      <c r="A770" s="165"/>
      <c r="B770" s="165"/>
      <c r="C770" s="165"/>
      <c r="D770" s="165"/>
      <c r="E770" s="165"/>
    </row>
    <row r="771" spans="1:5" ht="15" customHeight="1" x14ac:dyDescent="0.2">
      <c r="A771" s="165"/>
      <c r="B771" s="165"/>
      <c r="C771" s="165"/>
      <c r="D771" s="165"/>
      <c r="E771" s="165"/>
    </row>
    <row r="772" spans="1:5" ht="15" customHeight="1" x14ac:dyDescent="0.2"/>
    <row r="773" spans="1:5" ht="15" customHeight="1" x14ac:dyDescent="0.25">
      <c r="A773" s="39" t="s">
        <v>17</v>
      </c>
      <c r="B773" s="40"/>
      <c r="C773" s="40"/>
      <c r="D773" s="40"/>
      <c r="E773" s="43"/>
    </row>
    <row r="774" spans="1:5" ht="15" customHeight="1" x14ac:dyDescent="0.2">
      <c r="A774" s="64" t="s">
        <v>84</v>
      </c>
      <c r="B774" s="83"/>
      <c r="C774" s="83"/>
      <c r="D774" s="83"/>
      <c r="E774" s="83" t="s">
        <v>85</v>
      </c>
    </row>
    <row r="775" spans="1:5" ht="15" customHeight="1" x14ac:dyDescent="0.2"/>
    <row r="776" spans="1:5" ht="15" customHeight="1" x14ac:dyDescent="0.2">
      <c r="C776" s="66" t="s">
        <v>49</v>
      </c>
      <c r="D776" s="114" t="s">
        <v>63</v>
      </c>
      <c r="E776" s="45" t="s">
        <v>51</v>
      </c>
    </row>
    <row r="777" spans="1:5" ht="15" customHeight="1" x14ac:dyDescent="0.2">
      <c r="C777" s="121">
        <v>4399</v>
      </c>
      <c r="D777" s="128" t="s">
        <v>76</v>
      </c>
      <c r="E777" s="82">
        <v>-12000</v>
      </c>
    </row>
    <row r="778" spans="1:5" ht="15" customHeight="1" x14ac:dyDescent="0.2">
      <c r="C778" s="121">
        <v>4399</v>
      </c>
      <c r="D778" s="99" t="s">
        <v>79</v>
      </c>
      <c r="E778" s="82">
        <v>12000</v>
      </c>
    </row>
    <row r="779" spans="1:5" ht="15" customHeight="1" x14ac:dyDescent="0.2">
      <c r="C779" s="71" t="s">
        <v>53</v>
      </c>
      <c r="D779" s="99"/>
      <c r="E779" s="73">
        <f>SUM(E777:E778)</f>
        <v>0</v>
      </c>
    </row>
    <row r="780" spans="1:5" ht="15" customHeight="1" x14ac:dyDescent="0.2"/>
    <row r="781" spans="1:5" ht="15" customHeight="1" x14ac:dyDescent="0.25">
      <c r="A781" s="37" t="s">
        <v>149</v>
      </c>
    </row>
    <row r="782" spans="1:5" ht="15" customHeight="1" x14ac:dyDescent="0.2">
      <c r="A782" s="168" t="s">
        <v>150</v>
      </c>
      <c r="B782" s="168"/>
      <c r="C782" s="168"/>
      <c r="D782" s="168"/>
      <c r="E782" s="168"/>
    </row>
    <row r="783" spans="1:5" ht="15" customHeight="1" x14ac:dyDescent="0.2">
      <c r="A783" s="168"/>
      <c r="B783" s="168"/>
      <c r="C783" s="168"/>
      <c r="D783" s="168"/>
      <c r="E783" s="168"/>
    </row>
    <row r="784" spans="1:5" ht="15" customHeight="1" x14ac:dyDescent="0.2">
      <c r="A784" s="169" t="s">
        <v>151</v>
      </c>
      <c r="B784" s="169"/>
      <c r="C784" s="169"/>
      <c r="D784" s="169"/>
      <c r="E784" s="169"/>
    </row>
    <row r="785" spans="1:5" ht="15" customHeight="1" x14ac:dyDescent="0.2">
      <c r="A785" s="169"/>
      <c r="B785" s="169"/>
      <c r="C785" s="169"/>
      <c r="D785" s="169"/>
      <c r="E785" s="169"/>
    </row>
    <row r="786" spans="1:5" ht="15" customHeight="1" x14ac:dyDescent="0.2">
      <c r="A786" s="169"/>
      <c r="B786" s="169"/>
      <c r="C786" s="169"/>
      <c r="D786" s="169"/>
      <c r="E786" s="169"/>
    </row>
    <row r="787" spans="1:5" ht="15" customHeight="1" x14ac:dyDescent="0.2">
      <c r="A787" s="169"/>
      <c r="B787" s="169"/>
      <c r="C787" s="169"/>
      <c r="D787" s="169"/>
      <c r="E787" s="169"/>
    </row>
    <row r="788" spans="1:5" ht="15" customHeight="1" x14ac:dyDescent="0.2">
      <c r="A788" s="169"/>
      <c r="B788" s="169"/>
      <c r="C788" s="169"/>
      <c r="D788" s="169"/>
      <c r="E788" s="169"/>
    </row>
    <row r="789" spans="1:5" ht="15" customHeight="1" x14ac:dyDescent="0.2">
      <c r="A789" s="169"/>
      <c r="B789" s="169"/>
      <c r="C789" s="169"/>
      <c r="D789" s="169"/>
      <c r="E789" s="169"/>
    </row>
    <row r="790" spans="1:5" ht="15" customHeight="1" x14ac:dyDescent="0.2">
      <c r="A790" s="169"/>
      <c r="B790" s="169"/>
      <c r="C790" s="169"/>
      <c r="D790" s="169"/>
      <c r="E790" s="169"/>
    </row>
    <row r="791" spans="1:5" ht="15" customHeight="1" x14ac:dyDescent="0.2"/>
    <row r="792" spans="1:5" ht="15" customHeight="1" x14ac:dyDescent="0.25">
      <c r="A792" s="57" t="s">
        <v>17</v>
      </c>
      <c r="B792" s="58"/>
      <c r="C792" s="58"/>
      <c r="D792" s="58"/>
      <c r="E792" s="58"/>
    </row>
    <row r="793" spans="1:5" ht="15" customHeight="1" x14ac:dyDescent="0.2">
      <c r="A793" s="41" t="s">
        <v>117</v>
      </c>
      <c r="B793" s="40"/>
      <c r="C793" s="40"/>
      <c r="D793" s="40"/>
      <c r="E793" s="42" t="s">
        <v>118</v>
      </c>
    </row>
    <row r="794" spans="1:5" ht="15" customHeight="1" x14ac:dyDescent="0.2"/>
    <row r="795" spans="1:5" ht="15" customHeight="1" x14ac:dyDescent="0.2">
      <c r="C795" s="66" t="s">
        <v>49</v>
      </c>
      <c r="D795" s="67" t="s">
        <v>63</v>
      </c>
      <c r="E795" s="45" t="s">
        <v>51</v>
      </c>
    </row>
    <row r="796" spans="1:5" ht="15" customHeight="1" x14ac:dyDescent="0.2">
      <c r="C796" s="77">
        <v>2212</v>
      </c>
      <c r="D796" s="78" t="s">
        <v>94</v>
      </c>
      <c r="E796" s="50">
        <v>-4314176.43</v>
      </c>
    </row>
    <row r="797" spans="1:5" ht="15" customHeight="1" x14ac:dyDescent="0.2">
      <c r="C797" s="77">
        <v>2219</v>
      </c>
      <c r="D797" s="78" t="s">
        <v>94</v>
      </c>
      <c r="E797" s="50">
        <v>4314176.43</v>
      </c>
    </row>
    <row r="798" spans="1:5" ht="15" customHeight="1" x14ac:dyDescent="0.2">
      <c r="C798" s="71" t="s">
        <v>53</v>
      </c>
      <c r="D798" s="72"/>
      <c r="E798" s="73">
        <f>SUM(E796:E797)</f>
        <v>0</v>
      </c>
    </row>
    <row r="799" spans="1:5" ht="15" customHeight="1" x14ac:dyDescent="0.2"/>
    <row r="800" spans="1:5" ht="15" customHeight="1" x14ac:dyDescent="0.2"/>
    <row r="801" spans="1:5" ht="15" customHeight="1" x14ac:dyDescent="0.25">
      <c r="A801" s="37" t="s">
        <v>152</v>
      </c>
    </row>
    <row r="802" spans="1:5" ht="15" customHeight="1" x14ac:dyDescent="0.2">
      <c r="A802" s="168" t="s">
        <v>153</v>
      </c>
      <c r="B802" s="168"/>
      <c r="C802" s="168"/>
      <c r="D802" s="168"/>
      <c r="E802" s="168"/>
    </row>
    <row r="803" spans="1:5" ht="15" customHeight="1" x14ac:dyDescent="0.2">
      <c r="A803" s="168"/>
      <c r="B803" s="168"/>
      <c r="C803" s="168"/>
      <c r="D803" s="168"/>
      <c r="E803" s="168"/>
    </row>
    <row r="804" spans="1:5" ht="15" customHeight="1" x14ac:dyDescent="0.2">
      <c r="A804" s="165" t="s">
        <v>154</v>
      </c>
      <c r="B804" s="165"/>
      <c r="C804" s="165"/>
      <c r="D804" s="165"/>
      <c r="E804" s="165"/>
    </row>
    <row r="805" spans="1:5" ht="15" customHeight="1" x14ac:dyDescent="0.2">
      <c r="A805" s="165"/>
      <c r="B805" s="165"/>
      <c r="C805" s="165"/>
      <c r="D805" s="165"/>
      <c r="E805" s="165"/>
    </row>
    <row r="806" spans="1:5" ht="15" customHeight="1" x14ac:dyDescent="0.2">
      <c r="A806" s="165"/>
      <c r="B806" s="165"/>
      <c r="C806" s="165"/>
      <c r="D806" s="165"/>
      <c r="E806" s="165"/>
    </row>
    <row r="807" spans="1:5" ht="15" customHeight="1" x14ac:dyDescent="0.2">
      <c r="A807" s="165"/>
      <c r="B807" s="165"/>
      <c r="C807" s="165"/>
      <c r="D807" s="165"/>
      <c r="E807" s="165"/>
    </row>
    <row r="808" spans="1:5" ht="15" customHeight="1" x14ac:dyDescent="0.2">
      <c r="A808" s="165"/>
      <c r="B808" s="165"/>
      <c r="C808" s="165"/>
      <c r="D808" s="165"/>
      <c r="E808" s="165"/>
    </row>
    <row r="809" spans="1:5" ht="15" customHeight="1" x14ac:dyDescent="0.2">
      <c r="A809" s="165"/>
      <c r="B809" s="165"/>
      <c r="C809" s="165"/>
      <c r="D809" s="165"/>
      <c r="E809" s="165"/>
    </row>
    <row r="810" spans="1:5" ht="15" customHeight="1" x14ac:dyDescent="0.2">
      <c r="A810" s="165"/>
      <c r="B810" s="165"/>
      <c r="C810" s="165"/>
      <c r="D810" s="165"/>
      <c r="E810" s="165"/>
    </row>
    <row r="811" spans="1:5" ht="15" customHeight="1" x14ac:dyDescent="0.2">
      <c r="A811" s="165"/>
      <c r="B811" s="165"/>
      <c r="C811" s="165"/>
      <c r="D811" s="165"/>
      <c r="E811" s="165"/>
    </row>
    <row r="812" spans="1:5" ht="15" customHeight="1" x14ac:dyDescent="0.2"/>
    <row r="813" spans="1:5" ht="15" customHeight="1" x14ac:dyDescent="0.25">
      <c r="A813" s="57" t="s">
        <v>17</v>
      </c>
      <c r="B813" s="58"/>
      <c r="C813" s="58"/>
      <c r="D813" s="58"/>
      <c r="E813" s="59"/>
    </row>
    <row r="814" spans="1:5" ht="15" customHeight="1" x14ac:dyDescent="0.2">
      <c r="A814" s="41" t="s">
        <v>46</v>
      </c>
      <c r="B814" s="58"/>
      <c r="C814" s="58"/>
      <c r="D814" s="58"/>
      <c r="E814" s="60" t="s">
        <v>47</v>
      </c>
    </row>
    <row r="815" spans="1:5" ht="15" customHeight="1" x14ac:dyDescent="0.2">
      <c r="A815" s="64"/>
      <c r="B815" s="59"/>
      <c r="C815" s="58"/>
      <c r="D815" s="58"/>
      <c r="E815" s="65"/>
    </row>
    <row r="816" spans="1:5" ht="15" customHeight="1" x14ac:dyDescent="0.2">
      <c r="A816" s="84"/>
      <c r="B816" s="84"/>
      <c r="C816" s="66" t="s">
        <v>49</v>
      </c>
      <c r="D816" s="114" t="s">
        <v>63</v>
      </c>
      <c r="E816" s="68" t="s">
        <v>51</v>
      </c>
    </row>
    <row r="817" spans="1:5" ht="15" customHeight="1" x14ac:dyDescent="0.2">
      <c r="A817" s="84"/>
      <c r="B817" s="84"/>
      <c r="C817" s="77">
        <v>3319</v>
      </c>
      <c r="D817" s="78" t="s">
        <v>76</v>
      </c>
      <c r="E817" s="126">
        <v>-9238000</v>
      </c>
    </row>
    <row r="818" spans="1:5" ht="15" customHeight="1" x14ac:dyDescent="0.2">
      <c r="A818" s="84"/>
      <c r="B818" s="84"/>
      <c r="C818" s="77">
        <v>3311</v>
      </c>
      <c r="D818" s="78" t="s">
        <v>76</v>
      </c>
      <c r="E818" s="126">
        <f>380000+400000+500000</f>
        <v>1280000</v>
      </c>
    </row>
    <row r="819" spans="1:5" ht="15" customHeight="1" x14ac:dyDescent="0.2">
      <c r="A819" s="84"/>
      <c r="B819" s="84"/>
      <c r="C819" s="77">
        <v>3311</v>
      </c>
      <c r="D819" s="99" t="s">
        <v>79</v>
      </c>
      <c r="E819" s="126">
        <v>450000</v>
      </c>
    </row>
    <row r="820" spans="1:5" ht="15" customHeight="1" x14ac:dyDescent="0.2">
      <c r="A820" s="84"/>
      <c r="B820" s="84"/>
      <c r="C820" s="77">
        <v>3311</v>
      </c>
      <c r="D820" s="78" t="s">
        <v>108</v>
      </c>
      <c r="E820" s="126">
        <v>150000</v>
      </c>
    </row>
    <row r="821" spans="1:5" ht="15" customHeight="1" x14ac:dyDescent="0.2">
      <c r="A821" s="84"/>
      <c r="B821" s="84"/>
      <c r="C821" s="77">
        <v>3312</v>
      </c>
      <c r="D821" s="78" t="s">
        <v>76</v>
      </c>
      <c r="E821" s="126">
        <f>300000+250000+530000</f>
        <v>1080000</v>
      </c>
    </row>
    <row r="822" spans="1:5" ht="15" customHeight="1" x14ac:dyDescent="0.2">
      <c r="A822" s="84"/>
      <c r="B822" s="84"/>
      <c r="C822" s="77">
        <v>3312</v>
      </c>
      <c r="D822" s="99" t="s">
        <v>79</v>
      </c>
      <c r="E822" s="126">
        <v>480000</v>
      </c>
    </row>
    <row r="823" spans="1:5" ht="15" customHeight="1" x14ac:dyDescent="0.2">
      <c r="A823" s="84"/>
      <c r="B823" s="84"/>
      <c r="C823" s="77">
        <v>3313</v>
      </c>
      <c r="D823" s="78" t="s">
        <v>76</v>
      </c>
      <c r="E823" s="126">
        <v>150000</v>
      </c>
    </row>
    <row r="824" spans="1:5" ht="15" customHeight="1" x14ac:dyDescent="0.2">
      <c r="A824" s="84"/>
      <c r="B824" s="84"/>
      <c r="C824" s="77">
        <v>3315</v>
      </c>
      <c r="D824" s="78" t="s">
        <v>76</v>
      </c>
      <c r="E824" s="126">
        <v>250000</v>
      </c>
    </row>
    <row r="825" spans="1:5" ht="15" customHeight="1" x14ac:dyDescent="0.2">
      <c r="A825" s="84"/>
      <c r="B825" s="84"/>
      <c r="C825" s="77">
        <v>3315</v>
      </c>
      <c r="D825" s="99" t="s">
        <v>79</v>
      </c>
      <c r="E825" s="126">
        <v>100000</v>
      </c>
    </row>
    <row r="826" spans="1:5" ht="15" customHeight="1" x14ac:dyDescent="0.2">
      <c r="A826" s="84"/>
      <c r="B826" s="84"/>
      <c r="C826" s="77">
        <v>3316</v>
      </c>
      <c r="D826" s="99" t="s">
        <v>79</v>
      </c>
      <c r="E826" s="126">
        <v>260000</v>
      </c>
    </row>
    <row r="827" spans="1:5" ht="15" customHeight="1" x14ac:dyDescent="0.2">
      <c r="A827" s="84"/>
      <c r="B827" s="84"/>
      <c r="C827" s="77">
        <v>3317</v>
      </c>
      <c r="D827" s="78" t="s">
        <v>76</v>
      </c>
      <c r="E827" s="126">
        <f>80000+290000</f>
        <v>370000</v>
      </c>
    </row>
    <row r="828" spans="1:5" ht="15" customHeight="1" x14ac:dyDescent="0.2">
      <c r="A828" s="84"/>
      <c r="B828" s="84"/>
      <c r="C828" s="77">
        <v>3317</v>
      </c>
      <c r="D828" s="99" t="s">
        <v>79</v>
      </c>
      <c r="E828" s="126">
        <v>40000</v>
      </c>
    </row>
    <row r="829" spans="1:5" ht="15" customHeight="1" x14ac:dyDescent="0.2">
      <c r="A829" s="84"/>
      <c r="B829" s="84"/>
      <c r="C829" s="77">
        <v>3319</v>
      </c>
      <c r="D829" s="99" t="s">
        <v>79</v>
      </c>
      <c r="E829" s="126">
        <f>1725000+260000+1000000-350000</f>
        <v>2635000</v>
      </c>
    </row>
    <row r="830" spans="1:5" ht="15" customHeight="1" x14ac:dyDescent="0.2">
      <c r="A830" s="84"/>
      <c r="B830" s="84"/>
      <c r="C830" s="77">
        <v>3399</v>
      </c>
      <c r="D830" s="99" t="s">
        <v>79</v>
      </c>
      <c r="E830" s="126">
        <v>1643000</v>
      </c>
    </row>
    <row r="831" spans="1:5" ht="15" customHeight="1" x14ac:dyDescent="0.2">
      <c r="A831" s="96"/>
      <c r="B831" s="96"/>
      <c r="C831" s="71" t="s">
        <v>53</v>
      </c>
      <c r="D831" s="72"/>
      <c r="E831" s="73">
        <f>SUM(E817:E830)</f>
        <v>-350000</v>
      </c>
    </row>
    <row r="832" spans="1:5" ht="15" customHeight="1" x14ac:dyDescent="0.2"/>
    <row r="833" spans="1:5" ht="15" customHeight="1" x14ac:dyDescent="0.2"/>
    <row r="834" spans="1:5" ht="15" customHeight="1" x14ac:dyDescent="0.2">
      <c r="B834" s="45" t="s">
        <v>48</v>
      </c>
      <c r="C834" s="66" t="s">
        <v>49</v>
      </c>
      <c r="D834" s="85" t="s">
        <v>50</v>
      </c>
      <c r="E834" s="68" t="s">
        <v>51</v>
      </c>
    </row>
    <row r="835" spans="1:5" ht="15" customHeight="1" x14ac:dyDescent="0.2">
      <c r="B835" s="69">
        <v>555</v>
      </c>
      <c r="C835" s="77"/>
      <c r="D835" s="87" t="s">
        <v>70</v>
      </c>
      <c r="E835" s="82">
        <v>350000</v>
      </c>
    </row>
    <row r="836" spans="1:5" ht="15" customHeight="1" x14ac:dyDescent="0.2">
      <c r="B836" s="89"/>
      <c r="C836" s="71" t="s">
        <v>53</v>
      </c>
      <c r="D836" s="90"/>
      <c r="E836" s="91">
        <f>SUM(E835:E835)</f>
        <v>350000</v>
      </c>
    </row>
    <row r="837" spans="1:5" ht="15" customHeight="1" x14ac:dyDescent="0.2"/>
    <row r="838" spans="1:5" ht="15" customHeight="1" x14ac:dyDescent="0.2"/>
    <row r="839" spans="1:5" ht="15" customHeight="1" x14ac:dyDescent="0.25">
      <c r="A839" s="37" t="s">
        <v>155</v>
      </c>
    </row>
    <row r="840" spans="1:5" ht="15" customHeight="1" x14ac:dyDescent="0.2">
      <c r="A840" s="168" t="s">
        <v>156</v>
      </c>
      <c r="B840" s="168"/>
      <c r="C840" s="168"/>
      <c r="D840" s="168"/>
      <c r="E840" s="168"/>
    </row>
    <row r="841" spans="1:5" ht="15" customHeight="1" x14ac:dyDescent="0.2">
      <c r="A841" s="168"/>
      <c r="B841" s="168"/>
      <c r="C841" s="168"/>
      <c r="D841" s="168"/>
      <c r="E841" s="168"/>
    </row>
    <row r="842" spans="1:5" ht="15" customHeight="1" x14ac:dyDescent="0.2">
      <c r="A842" s="165" t="s">
        <v>157</v>
      </c>
      <c r="B842" s="165"/>
      <c r="C842" s="165"/>
      <c r="D842" s="165"/>
      <c r="E842" s="165"/>
    </row>
    <row r="843" spans="1:5" ht="15" customHeight="1" x14ac:dyDescent="0.2">
      <c r="A843" s="165"/>
      <c r="B843" s="165"/>
      <c r="C843" s="165"/>
      <c r="D843" s="165"/>
      <c r="E843" s="165"/>
    </row>
    <row r="844" spans="1:5" ht="15" customHeight="1" x14ac:dyDescent="0.2">
      <c r="A844" s="165"/>
      <c r="B844" s="165"/>
      <c r="C844" s="165"/>
      <c r="D844" s="165"/>
      <c r="E844" s="165"/>
    </row>
    <row r="845" spans="1:5" ht="15" customHeight="1" x14ac:dyDescent="0.2">
      <c r="A845" s="165"/>
      <c r="B845" s="165"/>
      <c r="C845" s="165"/>
      <c r="D845" s="165"/>
      <c r="E845" s="165"/>
    </row>
    <row r="846" spans="1:5" ht="15" customHeight="1" x14ac:dyDescent="0.2">
      <c r="A846" s="165"/>
      <c r="B846" s="165"/>
      <c r="C846" s="165"/>
      <c r="D846" s="165"/>
      <c r="E846" s="165"/>
    </row>
    <row r="847" spans="1:5" ht="15" customHeight="1" x14ac:dyDescent="0.2">
      <c r="A847" s="165"/>
      <c r="B847" s="165"/>
      <c r="C847" s="165"/>
      <c r="D847" s="165"/>
      <c r="E847" s="165"/>
    </row>
    <row r="848" spans="1:5" ht="15" customHeight="1" x14ac:dyDescent="0.2">
      <c r="A848" s="165"/>
      <c r="B848" s="165"/>
      <c r="C848" s="165"/>
      <c r="D848" s="165"/>
      <c r="E848" s="165"/>
    </row>
    <row r="849" spans="1:5" ht="15" customHeight="1" x14ac:dyDescent="0.2">
      <c r="A849" s="165"/>
      <c r="B849" s="165"/>
      <c r="C849" s="165"/>
      <c r="D849" s="165"/>
      <c r="E849" s="165"/>
    </row>
    <row r="850" spans="1:5" ht="15" customHeight="1" x14ac:dyDescent="0.2"/>
    <row r="851" spans="1:5" ht="15" customHeight="1" x14ac:dyDescent="0.25">
      <c r="A851" s="57" t="s">
        <v>17</v>
      </c>
      <c r="B851" s="58"/>
      <c r="C851" s="58"/>
      <c r="D851" s="58"/>
      <c r="E851" s="59"/>
    </row>
    <row r="852" spans="1:5" ht="15" customHeight="1" x14ac:dyDescent="0.2">
      <c r="A852" s="64" t="s">
        <v>68</v>
      </c>
      <c r="B852" s="83"/>
      <c r="C852" s="83"/>
      <c r="D852" s="83"/>
      <c r="E852" s="59" t="s">
        <v>69</v>
      </c>
    </row>
    <row r="853" spans="1:5" ht="15" customHeight="1" x14ac:dyDescent="0.2"/>
    <row r="854" spans="1:5" ht="15" customHeight="1" x14ac:dyDescent="0.2">
      <c r="B854" s="45" t="s">
        <v>48</v>
      </c>
      <c r="C854" s="66" t="s">
        <v>49</v>
      </c>
      <c r="D854" s="85" t="s">
        <v>50</v>
      </c>
      <c r="E854" s="68" t="s">
        <v>51</v>
      </c>
    </row>
    <row r="855" spans="1:5" ht="15" customHeight="1" x14ac:dyDescent="0.2">
      <c r="B855" s="47">
        <v>10</v>
      </c>
      <c r="C855" s="77"/>
      <c r="D855" s="78" t="s">
        <v>70</v>
      </c>
      <c r="E855" s="50">
        <f>-135224+58456.04</f>
        <v>-76767.959999999992</v>
      </c>
    </row>
    <row r="856" spans="1:5" ht="15" customHeight="1" x14ac:dyDescent="0.2">
      <c r="B856" s="47">
        <v>10</v>
      </c>
      <c r="C856" s="77"/>
      <c r="D856" s="136" t="s">
        <v>158</v>
      </c>
      <c r="E856" s="50">
        <f>-127451+204218.96</f>
        <v>76767.959999999992</v>
      </c>
    </row>
    <row r="857" spans="1:5" ht="15" customHeight="1" x14ac:dyDescent="0.2">
      <c r="B857" s="89"/>
      <c r="C857" s="71" t="s">
        <v>53</v>
      </c>
      <c r="D857" s="90"/>
      <c r="E857" s="91">
        <f>SUM(E855:E856)</f>
        <v>0</v>
      </c>
    </row>
    <row r="858" spans="1:5" ht="15" customHeight="1" x14ac:dyDescent="0.2"/>
    <row r="859" spans="1:5" ht="15" customHeight="1" x14ac:dyDescent="0.2"/>
    <row r="860" spans="1:5" ht="15" customHeight="1" x14ac:dyDescent="0.25">
      <c r="A860" s="37" t="s">
        <v>159</v>
      </c>
    </row>
    <row r="861" spans="1:5" ht="15" customHeight="1" x14ac:dyDescent="0.2">
      <c r="A861" s="168" t="s">
        <v>156</v>
      </c>
      <c r="B861" s="168"/>
      <c r="C861" s="168"/>
      <c r="D861" s="168"/>
      <c r="E861" s="168"/>
    </row>
    <row r="862" spans="1:5" ht="15" customHeight="1" x14ac:dyDescent="0.2">
      <c r="A862" s="168"/>
      <c r="B862" s="168"/>
      <c r="C862" s="168"/>
      <c r="D862" s="168"/>
      <c r="E862" s="168"/>
    </row>
    <row r="863" spans="1:5" ht="15" customHeight="1" x14ac:dyDescent="0.2">
      <c r="A863" s="165" t="s">
        <v>160</v>
      </c>
      <c r="B863" s="165"/>
      <c r="C863" s="165"/>
      <c r="D863" s="165"/>
      <c r="E863" s="165"/>
    </row>
    <row r="864" spans="1:5" ht="15" customHeight="1" x14ac:dyDescent="0.2">
      <c r="A864" s="165"/>
      <c r="B864" s="165"/>
      <c r="C864" s="165"/>
      <c r="D864" s="165"/>
      <c r="E864" s="165"/>
    </row>
    <row r="865" spans="1:5" ht="15" customHeight="1" x14ac:dyDescent="0.2">
      <c r="A865" s="165"/>
      <c r="B865" s="165"/>
      <c r="C865" s="165"/>
      <c r="D865" s="165"/>
      <c r="E865" s="165"/>
    </row>
    <row r="866" spans="1:5" ht="15" customHeight="1" x14ac:dyDescent="0.2">
      <c r="A866" s="165"/>
      <c r="B866" s="165"/>
      <c r="C866" s="165"/>
      <c r="D866" s="165"/>
      <c r="E866" s="165"/>
    </row>
    <row r="867" spans="1:5" ht="15" customHeight="1" x14ac:dyDescent="0.2">
      <c r="A867" s="165"/>
      <c r="B867" s="165"/>
      <c r="C867" s="165"/>
      <c r="D867" s="165"/>
      <c r="E867" s="165"/>
    </row>
    <row r="868" spans="1:5" ht="15" customHeight="1" x14ac:dyDescent="0.2">
      <c r="A868" s="165"/>
      <c r="B868" s="165"/>
      <c r="C868" s="165"/>
      <c r="D868" s="165"/>
      <c r="E868" s="165"/>
    </row>
    <row r="869" spans="1:5" ht="15" customHeight="1" x14ac:dyDescent="0.2">
      <c r="A869" s="165"/>
      <c r="B869" s="165"/>
      <c r="C869" s="165"/>
      <c r="D869" s="165"/>
      <c r="E869" s="165"/>
    </row>
    <row r="870" spans="1:5" ht="15" customHeight="1" x14ac:dyDescent="0.2">
      <c r="A870" s="165"/>
      <c r="B870" s="165"/>
      <c r="C870" s="165"/>
      <c r="D870" s="165"/>
      <c r="E870" s="165"/>
    </row>
    <row r="871" spans="1:5" ht="15" customHeight="1" x14ac:dyDescent="0.2"/>
    <row r="872" spans="1:5" ht="15" customHeight="1" x14ac:dyDescent="0.25">
      <c r="A872" s="57" t="s">
        <v>17</v>
      </c>
      <c r="B872" s="58"/>
      <c r="C872" s="58"/>
      <c r="D872" s="58"/>
      <c r="E872" s="59"/>
    </row>
    <row r="873" spans="1:5" ht="15" customHeight="1" x14ac:dyDescent="0.2">
      <c r="A873" s="64" t="s">
        <v>68</v>
      </c>
      <c r="B873" s="83"/>
      <c r="C873" s="83"/>
      <c r="D873" s="83"/>
      <c r="E873" s="59" t="s">
        <v>69</v>
      </c>
    </row>
    <row r="874" spans="1:5" ht="15" customHeight="1" x14ac:dyDescent="0.2"/>
    <row r="875" spans="1:5" ht="15" customHeight="1" x14ac:dyDescent="0.2">
      <c r="B875" s="45" t="s">
        <v>48</v>
      </c>
      <c r="C875" s="66" t="s">
        <v>49</v>
      </c>
      <c r="D875" s="85" t="s">
        <v>50</v>
      </c>
      <c r="E875" s="68" t="s">
        <v>51</v>
      </c>
    </row>
    <row r="876" spans="1:5" ht="15" customHeight="1" x14ac:dyDescent="0.2">
      <c r="B876" s="47">
        <v>10</v>
      </c>
      <c r="C876" s="77"/>
      <c r="D876" s="78" t="s">
        <v>158</v>
      </c>
      <c r="E876" s="50">
        <v>-600000</v>
      </c>
    </row>
    <row r="877" spans="1:5" ht="15" customHeight="1" x14ac:dyDescent="0.2">
      <c r="B877" s="47">
        <v>303</v>
      </c>
      <c r="C877" s="77"/>
      <c r="D877" s="87" t="s">
        <v>70</v>
      </c>
      <c r="E877" s="50">
        <v>600000</v>
      </c>
    </row>
    <row r="878" spans="1:5" ht="15" customHeight="1" x14ac:dyDescent="0.2">
      <c r="B878" s="89"/>
      <c r="C878" s="71" t="s">
        <v>53</v>
      </c>
      <c r="D878" s="90"/>
      <c r="E878" s="91">
        <f>SUM(E876:E877)</f>
        <v>0</v>
      </c>
    </row>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7" t="s">
        <v>161</v>
      </c>
    </row>
    <row r="887" spans="1:5" ht="15" customHeight="1" x14ac:dyDescent="0.2">
      <c r="A887" s="168" t="s">
        <v>156</v>
      </c>
      <c r="B887" s="168"/>
      <c r="C887" s="168"/>
      <c r="D887" s="168"/>
      <c r="E887" s="168"/>
    </row>
    <row r="888" spans="1:5" ht="15" customHeight="1" x14ac:dyDescent="0.2">
      <c r="A888" s="168"/>
      <c r="B888" s="168"/>
      <c r="C888" s="168"/>
      <c r="D888" s="168"/>
      <c r="E888" s="168"/>
    </row>
    <row r="889" spans="1:5" ht="15" customHeight="1" x14ac:dyDescent="0.2">
      <c r="A889" s="165" t="s">
        <v>207</v>
      </c>
      <c r="B889" s="165"/>
      <c r="C889" s="165"/>
      <c r="D889" s="165"/>
      <c r="E889" s="165"/>
    </row>
    <row r="890" spans="1:5" ht="15" customHeight="1" x14ac:dyDescent="0.2">
      <c r="A890" s="165"/>
      <c r="B890" s="165"/>
      <c r="C890" s="165"/>
      <c r="D890" s="165"/>
      <c r="E890" s="165"/>
    </row>
    <row r="891" spans="1:5" ht="15" customHeight="1" x14ac:dyDescent="0.2">
      <c r="A891" s="165"/>
      <c r="B891" s="165"/>
      <c r="C891" s="165"/>
      <c r="D891" s="165"/>
      <c r="E891" s="165"/>
    </row>
    <row r="892" spans="1:5" ht="15" customHeight="1" x14ac:dyDescent="0.2">
      <c r="A892" s="165"/>
      <c r="B892" s="165"/>
      <c r="C892" s="165"/>
      <c r="D892" s="165"/>
      <c r="E892" s="165"/>
    </row>
    <row r="893" spans="1:5" ht="15" customHeight="1" x14ac:dyDescent="0.2">
      <c r="A893" s="165"/>
      <c r="B893" s="165"/>
      <c r="C893" s="165"/>
      <c r="D893" s="165"/>
      <c r="E893" s="165"/>
    </row>
    <row r="894" spans="1:5" ht="15" customHeight="1" x14ac:dyDescent="0.2">
      <c r="A894" s="165"/>
      <c r="B894" s="165"/>
      <c r="C894" s="165"/>
      <c r="D894" s="165"/>
      <c r="E894" s="165"/>
    </row>
    <row r="895" spans="1:5" ht="15" customHeight="1" x14ac:dyDescent="0.2">
      <c r="A895" s="165"/>
      <c r="B895" s="165"/>
      <c r="C895" s="165"/>
      <c r="D895" s="165"/>
      <c r="E895" s="165"/>
    </row>
    <row r="896" spans="1:5" ht="15" customHeight="1" x14ac:dyDescent="0.2">
      <c r="A896" s="165"/>
      <c r="B896" s="165"/>
      <c r="C896" s="165"/>
      <c r="D896" s="165"/>
      <c r="E896" s="165"/>
    </row>
    <row r="897" spans="1:5" ht="15" customHeight="1" x14ac:dyDescent="0.2">
      <c r="A897" s="165"/>
      <c r="B897" s="165"/>
      <c r="C897" s="165"/>
      <c r="D897" s="165"/>
      <c r="E897" s="165"/>
    </row>
    <row r="898" spans="1:5" ht="15" customHeight="1" x14ac:dyDescent="0.2"/>
    <row r="899" spans="1:5" ht="15" customHeight="1" x14ac:dyDescent="0.25">
      <c r="A899" s="57" t="s">
        <v>17</v>
      </c>
      <c r="B899" s="58"/>
      <c r="C899" s="58"/>
      <c r="D899" s="58"/>
      <c r="E899" s="59"/>
    </row>
    <row r="900" spans="1:5" ht="15" customHeight="1" x14ac:dyDescent="0.2">
      <c r="A900" s="64" t="s">
        <v>68</v>
      </c>
      <c r="B900" s="83"/>
      <c r="C900" s="83"/>
      <c r="D900" s="83"/>
      <c r="E900" s="59" t="s">
        <v>69</v>
      </c>
    </row>
    <row r="901" spans="1:5" ht="15" customHeight="1" x14ac:dyDescent="0.2"/>
    <row r="902" spans="1:5" ht="15" customHeight="1" x14ac:dyDescent="0.2">
      <c r="B902" s="45" t="s">
        <v>48</v>
      </c>
      <c r="C902" s="66" t="s">
        <v>49</v>
      </c>
      <c r="D902" s="85" t="s">
        <v>50</v>
      </c>
      <c r="E902" s="68" t="s">
        <v>51</v>
      </c>
    </row>
    <row r="903" spans="1:5" ht="15" customHeight="1" x14ac:dyDescent="0.2">
      <c r="B903" s="47">
        <v>10</v>
      </c>
      <c r="C903" s="77"/>
      <c r="D903" s="78" t="s">
        <v>158</v>
      </c>
      <c r="E903" s="50">
        <v>-83000</v>
      </c>
    </row>
    <row r="904" spans="1:5" ht="15" customHeight="1" x14ac:dyDescent="0.2">
      <c r="B904" s="47">
        <v>303</v>
      </c>
      <c r="C904" s="77"/>
      <c r="D904" s="87" t="s">
        <v>70</v>
      </c>
      <c r="E904" s="50">
        <v>83000</v>
      </c>
    </row>
    <row r="905" spans="1:5" ht="15" customHeight="1" x14ac:dyDescent="0.2">
      <c r="B905" s="89"/>
      <c r="C905" s="71" t="s">
        <v>53</v>
      </c>
      <c r="D905" s="90"/>
      <c r="E905" s="91">
        <f>SUM(E903:E904)</f>
        <v>0</v>
      </c>
    </row>
    <row r="906" spans="1:5" ht="15" customHeight="1" x14ac:dyDescent="0.2"/>
    <row r="907" spans="1:5" ht="15" customHeight="1" x14ac:dyDescent="0.2"/>
    <row r="908" spans="1:5" ht="15" customHeight="1" x14ac:dyDescent="0.25">
      <c r="A908" s="37" t="s">
        <v>162</v>
      </c>
    </row>
    <row r="909" spans="1:5" ht="15" customHeight="1" x14ac:dyDescent="0.2">
      <c r="A909" s="168" t="s">
        <v>156</v>
      </c>
      <c r="B909" s="168"/>
      <c r="C909" s="168"/>
      <c r="D909" s="168"/>
      <c r="E909" s="168"/>
    </row>
    <row r="910" spans="1:5" ht="15" customHeight="1" x14ac:dyDescent="0.2">
      <c r="A910" s="168"/>
      <c r="B910" s="168"/>
      <c r="C910" s="168"/>
      <c r="D910" s="168"/>
      <c r="E910" s="168"/>
    </row>
    <row r="911" spans="1:5" ht="15" customHeight="1" x14ac:dyDescent="0.2">
      <c r="A911" s="165" t="s">
        <v>208</v>
      </c>
      <c r="B911" s="165"/>
      <c r="C911" s="165"/>
      <c r="D911" s="165"/>
      <c r="E911" s="165"/>
    </row>
    <row r="912" spans="1:5" ht="15" customHeight="1" x14ac:dyDescent="0.2">
      <c r="A912" s="165"/>
      <c r="B912" s="165"/>
      <c r="C912" s="165"/>
      <c r="D912" s="165"/>
      <c r="E912" s="165"/>
    </row>
    <row r="913" spans="1:5" ht="15" customHeight="1" x14ac:dyDescent="0.2">
      <c r="A913" s="165"/>
      <c r="B913" s="165"/>
      <c r="C913" s="165"/>
      <c r="D913" s="165"/>
      <c r="E913" s="165"/>
    </row>
    <row r="914" spans="1:5" ht="15" customHeight="1" x14ac:dyDescent="0.2">
      <c r="A914" s="165"/>
      <c r="B914" s="165"/>
      <c r="C914" s="165"/>
      <c r="D914" s="165"/>
      <c r="E914" s="165"/>
    </row>
    <row r="915" spans="1:5" ht="15" customHeight="1" x14ac:dyDescent="0.2">
      <c r="A915" s="165"/>
      <c r="B915" s="165"/>
      <c r="C915" s="165"/>
      <c r="D915" s="165"/>
      <c r="E915" s="165"/>
    </row>
    <row r="916" spans="1:5" ht="15" customHeight="1" x14ac:dyDescent="0.2">
      <c r="A916" s="165"/>
      <c r="B916" s="165"/>
      <c r="C916" s="165"/>
      <c r="D916" s="165"/>
      <c r="E916" s="165"/>
    </row>
    <row r="917" spans="1:5" ht="15" customHeight="1" x14ac:dyDescent="0.2">
      <c r="A917" s="165"/>
      <c r="B917" s="165"/>
      <c r="C917" s="165"/>
      <c r="D917" s="165"/>
      <c r="E917" s="165"/>
    </row>
    <row r="918" spans="1:5" ht="15" customHeight="1" x14ac:dyDescent="0.2">
      <c r="A918" s="165"/>
      <c r="B918" s="165"/>
      <c r="C918" s="165"/>
      <c r="D918" s="165"/>
      <c r="E918" s="165"/>
    </row>
    <row r="919" spans="1:5" ht="15" customHeight="1" x14ac:dyDescent="0.2">
      <c r="A919" s="165"/>
      <c r="B919" s="165"/>
      <c r="C919" s="165"/>
      <c r="D919" s="165"/>
      <c r="E919" s="165"/>
    </row>
    <row r="920" spans="1:5" ht="15" customHeight="1" x14ac:dyDescent="0.2"/>
    <row r="921" spans="1:5" ht="15" customHeight="1" x14ac:dyDescent="0.25">
      <c r="A921" s="57" t="s">
        <v>17</v>
      </c>
      <c r="B921" s="58"/>
      <c r="C921" s="58"/>
      <c r="D921" s="58"/>
      <c r="E921" s="59"/>
    </row>
    <row r="922" spans="1:5" ht="15" customHeight="1" x14ac:dyDescent="0.2">
      <c r="A922" s="64" t="s">
        <v>68</v>
      </c>
      <c r="B922" s="83"/>
      <c r="C922" s="83"/>
      <c r="D922" s="83"/>
      <c r="E922" s="59" t="s">
        <v>69</v>
      </c>
    </row>
    <row r="923" spans="1:5" ht="15" customHeight="1" x14ac:dyDescent="0.2"/>
    <row r="924" spans="1:5" ht="15" customHeight="1" x14ac:dyDescent="0.2">
      <c r="B924" s="45" t="s">
        <v>48</v>
      </c>
      <c r="C924" s="66" t="s">
        <v>49</v>
      </c>
      <c r="D924" s="85" t="s">
        <v>50</v>
      </c>
      <c r="E924" s="68" t="s">
        <v>51</v>
      </c>
    </row>
    <row r="925" spans="1:5" ht="15" customHeight="1" x14ac:dyDescent="0.2">
      <c r="B925" s="47">
        <v>307</v>
      </c>
      <c r="C925" s="77"/>
      <c r="D925" s="87" t="s">
        <v>70</v>
      </c>
      <c r="E925" s="50">
        <v>-32610000</v>
      </c>
    </row>
    <row r="926" spans="1:5" ht="15" customHeight="1" x14ac:dyDescent="0.2">
      <c r="B926" s="47">
        <v>300</v>
      </c>
      <c r="C926" s="77"/>
      <c r="D926" s="87" t="s">
        <v>70</v>
      </c>
      <c r="E926" s="50">
        <f>4501000+900000+12049000</f>
        <v>17450000</v>
      </c>
    </row>
    <row r="927" spans="1:5" ht="15" customHeight="1" x14ac:dyDescent="0.2">
      <c r="B927" s="47">
        <v>301</v>
      </c>
      <c r="C927" s="77"/>
      <c r="D927" s="87" t="s">
        <v>70</v>
      </c>
      <c r="E927" s="50">
        <f>12560000+2600000</f>
        <v>15160000</v>
      </c>
    </row>
    <row r="928" spans="1:5" ht="15" customHeight="1" x14ac:dyDescent="0.2">
      <c r="B928" s="89"/>
      <c r="C928" s="71" t="s">
        <v>53</v>
      </c>
      <c r="D928" s="90"/>
      <c r="E928" s="91">
        <f>SUM(E925:E927)</f>
        <v>0</v>
      </c>
    </row>
    <row r="929" spans="1:5" ht="15" customHeight="1" x14ac:dyDescent="0.2"/>
    <row r="930" spans="1:5" ht="15" customHeight="1" x14ac:dyDescent="0.2"/>
    <row r="931" spans="1:5" ht="15" customHeight="1" x14ac:dyDescent="0.2"/>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37" t="s">
        <v>163</v>
      </c>
    </row>
    <row r="939" spans="1:5" ht="15" customHeight="1" x14ac:dyDescent="0.2">
      <c r="A939" s="168" t="s">
        <v>136</v>
      </c>
      <c r="B939" s="168"/>
      <c r="C939" s="168"/>
      <c r="D939" s="168"/>
      <c r="E939" s="168"/>
    </row>
    <row r="940" spans="1:5" ht="15" customHeight="1" x14ac:dyDescent="0.2">
      <c r="A940" s="168"/>
      <c r="B940" s="168"/>
      <c r="C940" s="168"/>
      <c r="D940" s="168"/>
      <c r="E940" s="168"/>
    </row>
    <row r="941" spans="1:5" ht="15" customHeight="1" x14ac:dyDescent="0.2">
      <c r="A941" s="169" t="s">
        <v>164</v>
      </c>
      <c r="B941" s="169"/>
      <c r="C941" s="169"/>
      <c r="D941" s="169"/>
      <c r="E941" s="169"/>
    </row>
    <row r="942" spans="1:5" ht="15" customHeight="1" x14ac:dyDescent="0.2">
      <c r="A942" s="169"/>
      <c r="B942" s="169"/>
      <c r="C942" s="169"/>
      <c r="D942" s="169"/>
      <c r="E942" s="169"/>
    </row>
    <row r="943" spans="1:5" ht="15" customHeight="1" x14ac:dyDescent="0.2">
      <c r="A943" s="169"/>
      <c r="B943" s="169"/>
      <c r="C943" s="169"/>
      <c r="D943" s="169"/>
      <c r="E943" s="169"/>
    </row>
    <row r="944" spans="1:5" ht="15" customHeight="1" x14ac:dyDescent="0.2">
      <c r="A944" s="169"/>
      <c r="B944" s="169"/>
      <c r="C944" s="169"/>
      <c r="D944" s="169"/>
      <c r="E944" s="169"/>
    </row>
    <row r="945" spans="1:5" ht="15" customHeight="1" x14ac:dyDescent="0.2">
      <c r="A945" s="169"/>
      <c r="B945" s="169"/>
      <c r="C945" s="169"/>
      <c r="D945" s="169"/>
      <c r="E945" s="169"/>
    </row>
    <row r="946" spans="1:5" ht="15" customHeight="1" x14ac:dyDescent="0.2">
      <c r="A946" s="169"/>
      <c r="B946" s="169"/>
      <c r="C946" s="169"/>
      <c r="D946" s="169"/>
      <c r="E946" s="169"/>
    </row>
    <row r="947" spans="1:5" ht="15" customHeight="1" x14ac:dyDescent="0.2">
      <c r="A947" s="169"/>
      <c r="B947" s="169"/>
      <c r="C947" s="169"/>
      <c r="D947" s="169"/>
      <c r="E947" s="169"/>
    </row>
    <row r="948" spans="1:5" ht="15" customHeight="1" x14ac:dyDescent="0.2"/>
    <row r="949" spans="1:5" ht="15" customHeight="1" x14ac:dyDescent="0.25">
      <c r="A949" s="57" t="s">
        <v>17</v>
      </c>
      <c r="B949" s="58"/>
      <c r="C949" s="58"/>
      <c r="D949" s="58"/>
      <c r="E949" s="58"/>
    </row>
    <row r="950" spans="1:5" ht="15" customHeight="1" x14ac:dyDescent="0.2">
      <c r="A950" s="41" t="s">
        <v>92</v>
      </c>
      <c r="B950" s="58"/>
      <c r="C950" s="58"/>
      <c r="D950" s="58"/>
      <c r="E950" s="60" t="s">
        <v>165</v>
      </c>
    </row>
    <row r="951" spans="1:5" ht="15" customHeight="1" x14ac:dyDescent="0.25">
      <c r="A951" s="57"/>
      <c r="B951" s="59"/>
      <c r="C951" s="58"/>
      <c r="D951" s="58"/>
      <c r="E951" s="65"/>
    </row>
    <row r="952" spans="1:5" ht="15" customHeight="1" x14ac:dyDescent="0.2">
      <c r="A952" s="119"/>
      <c r="B952" s="84"/>
      <c r="C952" s="66" t="s">
        <v>49</v>
      </c>
      <c r="D952" s="67" t="s">
        <v>63</v>
      </c>
      <c r="E952" s="45" t="s">
        <v>51</v>
      </c>
    </row>
    <row r="953" spans="1:5" ht="15" customHeight="1" x14ac:dyDescent="0.2">
      <c r="A953" s="120"/>
      <c r="B953" s="95"/>
      <c r="C953" s="121">
        <v>3299</v>
      </c>
      <c r="D953" s="78" t="s">
        <v>64</v>
      </c>
      <c r="E953" s="82">
        <f>-1000-25000-25000-25000-17000-2000</f>
        <v>-95000</v>
      </c>
    </row>
    <row r="954" spans="1:5" ht="15" customHeight="1" x14ac:dyDescent="0.2">
      <c r="A954" s="120"/>
      <c r="B954" s="95"/>
      <c r="C954" s="121">
        <v>3299</v>
      </c>
      <c r="D954" s="78" t="s">
        <v>166</v>
      </c>
      <c r="E954" s="82">
        <f>20000+20000+20000+35000</f>
        <v>95000</v>
      </c>
    </row>
    <row r="955" spans="1:5" ht="15" customHeight="1" x14ac:dyDescent="0.2">
      <c r="A955" s="96"/>
      <c r="B955" s="137"/>
      <c r="C955" s="71" t="s">
        <v>53</v>
      </c>
      <c r="D955" s="72"/>
      <c r="E955" s="73">
        <f>SUM(E953:E954)</f>
        <v>0</v>
      </c>
    </row>
    <row r="956" spans="1:5" ht="15" customHeight="1" x14ac:dyDescent="0.2"/>
    <row r="957" spans="1:5" ht="15" customHeight="1" x14ac:dyDescent="0.2"/>
    <row r="958" spans="1:5" ht="15" customHeight="1" x14ac:dyDescent="0.25">
      <c r="A958" s="37" t="s">
        <v>167</v>
      </c>
    </row>
    <row r="959" spans="1:5" ht="15" customHeight="1" x14ac:dyDescent="0.2">
      <c r="A959" s="168" t="s">
        <v>136</v>
      </c>
      <c r="B959" s="168"/>
      <c r="C959" s="168"/>
      <c r="D959" s="168"/>
      <c r="E959" s="168"/>
    </row>
    <row r="960" spans="1:5" ht="15" customHeight="1" x14ac:dyDescent="0.2">
      <c r="A960" s="168"/>
      <c r="B960" s="168"/>
      <c r="C960" s="168"/>
      <c r="D960" s="168"/>
      <c r="E960" s="168"/>
    </row>
    <row r="961" spans="1:5" ht="15" customHeight="1" x14ac:dyDescent="0.2">
      <c r="A961" s="165" t="s">
        <v>168</v>
      </c>
      <c r="B961" s="165"/>
      <c r="C961" s="165"/>
      <c r="D961" s="165"/>
      <c r="E961" s="165"/>
    </row>
    <row r="962" spans="1:5" ht="15" customHeight="1" x14ac:dyDescent="0.2">
      <c r="A962" s="165"/>
      <c r="B962" s="165"/>
      <c r="C962" s="165"/>
      <c r="D962" s="165"/>
      <c r="E962" s="165"/>
    </row>
    <row r="963" spans="1:5" ht="15" customHeight="1" x14ac:dyDescent="0.2">
      <c r="A963" s="165"/>
      <c r="B963" s="165"/>
      <c r="C963" s="165"/>
      <c r="D963" s="165"/>
      <c r="E963" s="165"/>
    </row>
    <row r="964" spans="1:5" ht="15" customHeight="1" x14ac:dyDescent="0.2">
      <c r="A964" s="165"/>
      <c r="B964" s="165"/>
      <c r="C964" s="165"/>
      <c r="D964" s="165"/>
      <c r="E964" s="165"/>
    </row>
    <row r="965" spans="1:5" ht="15" customHeight="1" x14ac:dyDescent="0.2">
      <c r="A965" s="165"/>
      <c r="B965" s="165"/>
      <c r="C965" s="165"/>
      <c r="D965" s="165"/>
      <c r="E965" s="165"/>
    </row>
    <row r="966" spans="1:5" ht="15" customHeight="1" x14ac:dyDescent="0.2">
      <c r="A966" s="165"/>
      <c r="B966" s="165"/>
      <c r="C966" s="165"/>
      <c r="D966" s="165"/>
      <c r="E966" s="165"/>
    </row>
    <row r="967" spans="1:5" ht="15" customHeight="1" x14ac:dyDescent="0.2">
      <c r="A967" s="165"/>
      <c r="B967" s="165"/>
      <c r="C967" s="165"/>
      <c r="D967" s="165"/>
      <c r="E967" s="165"/>
    </row>
    <row r="968" spans="1:5" ht="15" customHeight="1" x14ac:dyDescent="0.2">
      <c r="A968" s="165"/>
      <c r="B968" s="165"/>
      <c r="C968" s="165"/>
      <c r="D968" s="165"/>
      <c r="E968" s="165"/>
    </row>
    <row r="969" spans="1:5" ht="15" customHeight="1" x14ac:dyDescent="0.2"/>
    <row r="970" spans="1:5" ht="15" customHeight="1" x14ac:dyDescent="0.25">
      <c r="A970" s="39" t="s">
        <v>17</v>
      </c>
      <c r="B970" s="40"/>
      <c r="C970" s="40"/>
      <c r="D970" s="59"/>
      <c r="E970" s="59"/>
    </row>
    <row r="971" spans="1:5" ht="15" customHeight="1" x14ac:dyDescent="0.2">
      <c r="A971" s="41" t="s">
        <v>92</v>
      </c>
      <c r="B971" s="40"/>
      <c r="C971" s="40"/>
      <c r="D971" s="40"/>
      <c r="E971" s="42" t="s">
        <v>169</v>
      </c>
    </row>
    <row r="972" spans="1:5" ht="15" customHeight="1" x14ac:dyDescent="0.2">
      <c r="A972" s="43"/>
      <c r="B972" s="74"/>
      <c r="C972" s="40"/>
      <c r="D972" s="43"/>
      <c r="E972" s="75"/>
    </row>
    <row r="973" spans="1:5" ht="15" customHeight="1" x14ac:dyDescent="0.2">
      <c r="A973" s="110"/>
      <c r="B973" s="110"/>
      <c r="C973" s="45" t="s">
        <v>49</v>
      </c>
      <c r="D973" s="114" t="s">
        <v>63</v>
      </c>
      <c r="E973" s="45" t="s">
        <v>51</v>
      </c>
    </row>
    <row r="974" spans="1:5" ht="15" customHeight="1" x14ac:dyDescent="0.2">
      <c r="A974" s="120"/>
      <c r="B974" s="95"/>
      <c r="C974" s="77">
        <v>3636</v>
      </c>
      <c r="D974" s="78" t="s">
        <v>64</v>
      </c>
      <c r="E974" s="50">
        <v>-280000</v>
      </c>
    </row>
    <row r="975" spans="1:5" ht="15" customHeight="1" x14ac:dyDescent="0.2">
      <c r="A975" s="92"/>
      <c r="B975" s="40"/>
      <c r="C975" s="52" t="s">
        <v>53</v>
      </c>
      <c r="D975" s="79"/>
      <c r="E975" s="80">
        <f>SUM(E974:E974)</f>
        <v>-280000</v>
      </c>
    </row>
    <row r="976" spans="1:5" ht="15" customHeight="1" x14ac:dyDescent="0.25">
      <c r="A976" s="55"/>
    </row>
    <row r="977" spans="1:5" ht="15" customHeight="1" x14ac:dyDescent="0.25">
      <c r="A977" s="39" t="s">
        <v>17</v>
      </c>
      <c r="B977" s="40"/>
      <c r="C977" s="40"/>
      <c r="D977" s="59"/>
      <c r="E977" s="59"/>
    </row>
    <row r="978" spans="1:5" ht="15" customHeight="1" x14ac:dyDescent="0.2">
      <c r="A978" s="41" t="s">
        <v>92</v>
      </c>
      <c r="B978" s="40"/>
      <c r="C978" s="40"/>
      <c r="D978" s="40"/>
      <c r="E978" s="42" t="s">
        <v>170</v>
      </c>
    </row>
    <row r="979" spans="1:5" ht="15" customHeight="1" x14ac:dyDescent="0.2">
      <c r="A979" s="43"/>
      <c r="B979" s="74"/>
      <c r="C979" s="40"/>
      <c r="D979" s="43"/>
      <c r="E979" s="75"/>
    </row>
    <row r="980" spans="1:5" ht="15" customHeight="1" x14ac:dyDescent="0.2">
      <c r="A980" s="110"/>
      <c r="B980" s="110"/>
      <c r="C980" s="45" t="s">
        <v>49</v>
      </c>
      <c r="D980" s="114" t="s">
        <v>63</v>
      </c>
      <c r="E980" s="45" t="s">
        <v>51</v>
      </c>
    </row>
    <row r="981" spans="1:5" ht="15" customHeight="1" x14ac:dyDescent="0.2">
      <c r="A981" s="120"/>
      <c r="B981" s="95"/>
      <c r="C981" s="77">
        <v>3523</v>
      </c>
      <c r="D981" s="78" t="s">
        <v>171</v>
      </c>
      <c r="E981" s="50">
        <v>-600000</v>
      </c>
    </row>
    <row r="982" spans="1:5" ht="15" customHeight="1" x14ac:dyDescent="0.2">
      <c r="A982" s="120"/>
      <c r="B982" s="95"/>
      <c r="C982" s="77">
        <v>3523</v>
      </c>
      <c r="D982" s="78" t="s">
        <v>64</v>
      </c>
      <c r="E982" s="50">
        <f>600000+280000</f>
        <v>880000</v>
      </c>
    </row>
    <row r="983" spans="1:5" ht="15" customHeight="1" x14ac:dyDescent="0.2">
      <c r="A983" s="92"/>
      <c r="B983" s="40"/>
      <c r="C983" s="52" t="s">
        <v>53</v>
      </c>
      <c r="D983" s="79"/>
      <c r="E983" s="80">
        <f>SUM(E981:E982)</f>
        <v>280000</v>
      </c>
    </row>
    <row r="984" spans="1:5" ht="15" customHeight="1" x14ac:dyDescent="0.2"/>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37" t="s">
        <v>172</v>
      </c>
    </row>
    <row r="991" spans="1:5" ht="15" customHeight="1" x14ac:dyDescent="0.2">
      <c r="A991" s="167" t="s">
        <v>43</v>
      </c>
      <c r="B991" s="167"/>
      <c r="C991" s="167"/>
      <c r="D991" s="167"/>
      <c r="E991" s="167"/>
    </row>
    <row r="992" spans="1:5" ht="15" customHeight="1" x14ac:dyDescent="0.2">
      <c r="A992" s="165" t="s">
        <v>209</v>
      </c>
      <c r="B992" s="165"/>
      <c r="C992" s="165"/>
      <c r="D992" s="165"/>
      <c r="E992" s="165"/>
    </row>
    <row r="993" spans="1:5" ht="15" customHeight="1" x14ac:dyDescent="0.2">
      <c r="A993" s="165"/>
      <c r="B993" s="165"/>
      <c r="C993" s="165"/>
      <c r="D993" s="165"/>
      <c r="E993" s="165"/>
    </row>
    <row r="994" spans="1:5" ht="15" customHeight="1" x14ac:dyDescent="0.2">
      <c r="A994" s="165"/>
      <c r="B994" s="165"/>
      <c r="C994" s="165"/>
      <c r="D994" s="165"/>
      <c r="E994" s="165"/>
    </row>
    <row r="995" spans="1:5" ht="15" customHeight="1" x14ac:dyDescent="0.2">
      <c r="A995" s="165"/>
      <c r="B995" s="165"/>
      <c r="C995" s="165"/>
      <c r="D995" s="165"/>
      <c r="E995" s="165"/>
    </row>
    <row r="996" spans="1:5" ht="15" customHeight="1" x14ac:dyDescent="0.2">
      <c r="A996" s="165"/>
      <c r="B996" s="165"/>
      <c r="C996" s="165"/>
      <c r="D996" s="165"/>
      <c r="E996" s="165"/>
    </row>
    <row r="997" spans="1:5" ht="15" customHeight="1" x14ac:dyDescent="0.2">
      <c r="A997" s="165"/>
      <c r="B997" s="165"/>
      <c r="C997" s="165"/>
      <c r="D997" s="165"/>
      <c r="E997" s="165"/>
    </row>
    <row r="998" spans="1:5" ht="15" customHeight="1" x14ac:dyDescent="0.2">
      <c r="A998" s="165"/>
      <c r="B998" s="165"/>
      <c r="C998" s="165"/>
      <c r="D998" s="165"/>
      <c r="E998" s="165"/>
    </row>
    <row r="999" spans="1:5" ht="15" customHeight="1" x14ac:dyDescent="0.2"/>
    <row r="1000" spans="1:5" ht="15" customHeight="1" x14ac:dyDescent="0.25">
      <c r="A1000" s="57" t="s">
        <v>1</v>
      </c>
      <c r="B1000" s="58"/>
      <c r="C1000" s="58"/>
      <c r="D1000" s="58"/>
      <c r="E1000" s="58"/>
    </row>
    <row r="1001" spans="1:5" ht="15" customHeight="1" x14ac:dyDescent="0.2">
      <c r="A1001" s="64" t="s">
        <v>58</v>
      </c>
      <c r="B1001" s="58"/>
      <c r="C1001" s="58"/>
      <c r="D1001" s="58"/>
      <c r="E1001" s="60" t="s">
        <v>59</v>
      </c>
    </row>
    <row r="1002" spans="1:5" ht="15" customHeight="1" x14ac:dyDescent="0.25">
      <c r="A1002" s="59"/>
      <c r="B1002" s="57"/>
      <c r="C1002" s="58"/>
      <c r="D1002" s="58"/>
      <c r="E1002" s="65"/>
    </row>
    <row r="1003" spans="1:5" ht="15" customHeight="1" x14ac:dyDescent="0.2">
      <c r="B1003" s="45" t="s">
        <v>48</v>
      </c>
      <c r="C1003" s="66" t="s">
        <v>49</v>
      </c>
      <c r="D1003" s="67" t="s">
        <v>50</v>
      </c>
      <c r="E1003" s="68" t="s">
        <v>51</v>
      </c>
    </row>
    <row r="1004" spans="1:5" ht="15" customHeight="1" x14ac:dyDescent="0.2">
      <c r="B1004" s="47">
        <v>883</v>
      </c>
      <c r="C1004" s="138">
        <v>6172</v>
      </c>
      <c r="D1004" s="139" t="s">
        <v>173</v>
      </c>
      <c r="E1004" s="82">
        <v>30816643.989999998</v>
      </c>
    </row>
    <row r="1005" spans="1:5" ht="15" customHeight="1" x14ac:dyDescent="0.2">
      <c r="B1005" s="51"/>
      <c r="C1005" s="71" t="s">
        <v>53</v>
      </c>
      <c r="D1005" s="72"/>
      <c r="E1005" s="73">
        <f>SUM(E1004:E1004)</f>
        <v>30816643.989999998</v>
      </c>
    </row>
    <row r="1006" spans="1:5" ht="15" customHeight="1" x14ac:dyDescent="0.2"/>
    <row r="1007" spans="1:5" ht="15" customHeight="1" x14ac:dyDescent="0.25">
      <c r="A1007" s="39" t="s">
        <v>17</v>
      </c>
      <c r="B1007" s="140"/>
      <c r="C1007" s="40"/>
      <c r="D1007" s="40"/>
      <c r="E1007" s="59"/>
    </row>
    <row r="1008" spans="1:5" ht="15" customHeight="1" x14ac:dyDescent="0.2">
      <c r="A1008" s="41" t="s">
        <v>58</v>
      </c>
      <c r="B1008" s="140"/>
      <c r="C1008" s="40"/>
      <c r="D1008" s="40"/>
      <c r="E1008" t="s">
        <v>59</v>
      </c>
    </row>
    <row r="1009" spans="1:5" ht="15" customHeight="1" x14ac:dyDescent="0.25">
      <c r="A1009" s="43"/>
      <c r="B1009" s="141"/>
      <c r="C1009" s="40"/>
      <c r="D1009" s="40"/>
      <c r="E1009" s="65"/>
    </row>
    <row r="1010" spans="1:5" ht="15" customHeight="1" x14ac:dyDescent="0.2">
      <c r="B1010" s="110"/>
      <c r="C1010" s="45" t="s">
        <v>49</v>
      </c>
      <c r="D1010" s="76" t="s">
        <v>63</v>
      </c>
      <c r="E1010" s="66" t="s">
        <v>51</v>
      </c>
    </row>
    <row r="1011" spans="1:5" ht="15" customHeight="1" x14ac:dyDescent="0.2">
      <c r="B1011" s="115"/>
      <c r="C1011" s="77">
        <v>6409</v>
      </c>
      <c r="D1011" s="104" t="s">
        <v>83</v>
      </c>
      <c r="E1011" s="126">
        <v>4816643.99</v>
      </c>
    </row>
    <row r="1012" spans="1:5" ht="15" customHeight="1" x14ac:dyDescent="0.2">
      <c r="B1012" s="92"/>
      <c r="C1012" s="52" t="s">
        <v>53</v>
      </c>
      <c r="D1012" s="142"/>
      <c r="E1012" s="91">
        <f>SUM(E1011:E1011)</f>
        <v>4816643.99</v>
      </c>
    </row>
    <row r="1013" spans="1:5" ht="15" customHeight="1" x14ac:dyDescent="0.2"/>
    <row r="1014" spans="1:5" ht="15" customHeight="1" x14ac:dyDescent="0.25">
      <c r="A1014" s="39" t="s">
        <v>17</v>
      </c>
      <c r="B1014" s="140"/>
      <c r="C1014" s="40"/>
      <c r="D1014" s="40"/>
      <c r="E1014" s="59"/>
    </row>
    <row r="1015" spans="1:5" ht="15" customHeight="1" x14ac:dyDescent="0.2">
      <c r="A1015" s="41" t="s">
        <v>174</v>
      </c>
      <c r="B1015" s="140"/>
      <c r="C1015" s="40"/>
      <c r="D1015" s="40"/>
      <c r="E1015" t="s">
        <v>175</v>
      </c>
    </row>
    <row r="1016" spans="1:5" ht="15" customHeight="1" x14ac:dyDescent="0.25">
      <c r="A1016" s="43"/>
      <c r="B1016" s="141"/>
      <c r="C1016" s="40"/>
      <c r="D1016" s="40"/>
      <c r="E1016" s="65"/>
    </row>
    <row r="1017" spans="1:5" ht="15" customHeight="1" x14ac:dyDescent="0.2">
      <c r="B1017" s="110"/>
      <c r="C1017" s="45" t="s">
        <v>49</v>
      </c>
      <c r="D1017" s="76" t="s">
        <v>63</v>
      </c>
      <c r="E1017" s="66" t="s">
        <v>51</v>
      </c>
    </row>
    <row r="1018" spans="1:5" ht="15" customHeight="1" x14ac:dyDescent="0.2">
      <c r="B1018" s="115"/>
      <c r="C1018" s="77"/>
      <c r="D1018" s="143" t="s">
        <v>176</v>
      </c>
      <c r="E1018" s="126">
        <v>26000000</v>
      </c>
    </row>
    <row r="1019" spans="1:5" ht="15" customHeight="1" x14ac:dyDescent="0.2">
      <c r="B1019" s="92"/>
      <c r="C1019" s="52" t="s">
        <v>53</v>
      </c>
      <c r="D1019" s="142"/>
      <c r="E1019" s="91">
        <f>SUM(E1018:E1018)</f>
        <v>26000000</v>
      </c>
    </row>
    <row r="1020" spans="1:5" ht="15" customHeight="1" x14ac:dyDescent="0.2"/>
    <row r="1021" spans="1:5" ht="15" customHeight="1" x14ac:dyDescent="0.2"/>
    <row r="1022" spans="1:5" ht="15" customHeight="1" x14ac:dyDescent="0.25">
      <c r="A1022" s="37" t="s">
        <v>177</v>
      </c>
    </row>
    <row r="1023" spans="1:5" ht="15" customHeight="1" x14ac:dyDescent="0.2">
      <c r="A1023" s="167" t="s">
        <v>43</v>
      </c>
      <c r="B1023" s="167"/>
      <c r="C1023" s="167"/>
      <c r="D1023" s="167"/>
      <c r="E1023" s="167"/>
    </row>
    <row r="1024" spans="1:5" ht="15" customHeight="1" x14ac:dyDescent="0.2">
      <c r="A1024" s="167" t="s">
        <v>56</v>
      </c>
      <c r="B1024" s="167"/>
      <c r="C1024" s="167"/>
      <c r="D1024" s="167"/>
      <c r="E1024" s="167"/>
    </row>
    <row r="1025" spans="1:5" ht="15" customHeight="1" x14ac:dyDescent="0.2">
      <c r="A1025" s="165" t="s">
        <v>178</v>
      </c>
      <c r="B1025" s="165"/>
      <c r="C1025" s="165"/>
      <c r="D1025" s="165"/>
      <c r="E1025" s="165"/>
    </row>
    <row r="1026" spans="1:5" ht="15" customHeight="1" x14ac:dyDescent="0.2">
      <c r="A1026" s="165"/>
      <c r="B1026" s="165"/>
      <c r="C1026" s="165"/>
      <c r="D1026" s="165"/>
      <c r="E1026" s="165"/>
    </row>
    <row r="1027" spans="1:5" ht="15" customHeight="1" x14ac:dyDescent="0.2">
      <c r="A1027" s="165"/>
      <c r="B1027" s="165"/>
      <c r="C1027" s="165"/>
      <c r="D1027" s="165"/>
      <c r="E1027" s="165"/>
    </row>
    <row r="1028" spans="1:5" ht="15" customHeight="1" x14ac:dyDescent="0.2">
      <c r="A1028" s="165"/>
      <c r="B1028" s="165"/>
      <c r="C1028" s="165"/>
      <c r="D1028" s="165"/>
      <c r="E1028" s="165"/>
    </row>
    <row r="1029" spans="1:5" ht="15" customHeight="1" x14ac:dyDescent="0.2">
      <c r="A1029" s="165"/>
      <c r="B1029" s="165"/>
      <c r="C1029" s="165"/>
      <c r="D1029" s="165"/>
      <c r="E1029" s="165"/>
    </row>
    <row r="1030" spans="1:5" ht="15" customHeight="1" x14ac:dyDescent="0.2">
      <c r="A1030" s="144"/>
      <c r="B1030" s="144"/>
      <c r="C1030" s="144"/>
      <c r="D1030" s="144"/>
      <c r="E1030" s="144"/>
    </row>
    <row r="1031" spans="1:5" ht="15" customHeight="1" x14ac:dyDescent="0.25">
      <c r="A1031" s="57" t="s">
        <v>1</v>
      </c>
      <c r="B1031" s="58"/>
      <c r="C1031" s="58"/>
      <c r="D1031" s="58"/>
      <c r="E1031" s="58"/>
    </row>
    <row r="1032" spans="1:5" ht="15" customHeight="1" x14ac:dyDescent="0.2">
      <c r="A1032" s="64" t="s">
        <v>58</v>
      </c>
      <c r="B1032" s="58"/>
      <c r="C1032" s="58"/>
      <c r="D1032" s="58"/>
      <c r="E1032" s="60" t="s">
        <v>59</v>
      </c>
    </row>
    <row r="1033" spans="1:5" ht="15" customHeight="1" x14ac:dyDescent="0.25">
      <c r="B1033" s="57"/>
      <c r="C1033" s="58"/>
      <c r="D1033" s="58"/>
      <c r="E1033" s="65"/>
    </row>
    <row r="1034" spans="1:5" ht="15" customHeight="1" x14ac:dyDescent="0.2">
      <c r="B1034" s="66" t="s">
        <v>48</v>
      </c>
      <c r="C1034" s="66" t="s">
        <v>49</v>
      </c>
      <c r="D1034" s="67" t="s">
        <v>50</v>
      </c>
      <c r="E1034" s="68" t="s">
        <v>51</v>
      </c>
    </row>
    <row r="1035" spans="1:5" ht="15" customHeight="1" x14ac:dyDescent="0.2">
      <c r="B1035" s="145">
        <v>98074</v>
      </c>
      <c r="C1035" s="146"/>
      <c r="D1035" s="147" t="s">
        <v>179</v>
      </c>
      <c r="E1035" s="148">
        <v>15000</v>
      </c>
    </row>
    <row r="1036" spans="1:5" ht="15" customHeight="1" x14ac:dyDescent="0.2">
      <c r="B1036" s="149"/>
      <c r="C1036" s="71" t="s">
        <v>53</v>
      </c>
      <c r="D1036" s="72"/>
      <c r="E1036" s="73">
        <f>SUM(E1035:E1035)</f>
        <v>15000</v>
      </c>
    </row>
    <row r="1037" spans="1:5" ht="15" customHeight="1" x14ac:dyDescent="0.2">
      <c r="A1037" s="59"/>
      <c r="B1037" s="59"/>
      <c r="C1037" s="59"/>
      <c r="D1037" s="59"/>
    </row>
    <row r="1038" spans="1:5" ht="15" customHeight="1" x14ac:dyDescent="0.2">
      <c r="A1038" s="59"/>
      <c r="B1038" s="59"/>
      <c r="C1038" s="59"/>
      <c r="D1038" s="59"/>
    </row>
    <row r="1039" spans="1:5" ht="15" customHeight="1" x14ac:dyDescent="0.2">
      <c r="A1039" s="59"/>
      <c r="B1039" s="59"/>
      <c r="C1039" s="59"/>
      <c r="D1039" s="59"/>
    </row>
    <row r="1040" spans="1:5" ht="15" customHeight="1" x14ac:dyDescent="0.2">
      <c r="A1040" s="59"/>
      <c r="B1040" s="59"/>
      <c r="C1040" s="59"/>
      <c r="D1040" s="59"/>
    </row>
    <row r="1041" spans="1:5" ht="15" customHeight="1" x14ac:dyDescent="0.2">
      <c r="A1041" s="59"/>
      <c r="B1041" s="59"/>
      <c r="C1041" s="59"/>
      <c r="D1041" s="59"/>
    </row>
    <row r="1042" spans="1:5" ht="15" customHeight="1" x14ac:dyDescent="0.25">
      <c r="A1042" s="39" t="s">
        <v>17</v>
      </c>
      <c r="B1042" s="40"/>
      <c r="C1042" s="40"/>
      <c r="D1042" s="40"/>
      <c r="E1042" s="40"/>
    </row>
    <row r="1043" spans="1:5" ht="15" customHeight="1" x14ac:dyDescent="0.2">
      <c r="A1043" s="41" t="s">
        <v>122</v>
      </c>
      <c r="B1043" s="56"/>
      <c r="C1043" s="56"/>
      <c r="D1043" s="56"/>
      <c r="E1043" s="56" t="s">
        <v>123</v>
      </c>
    </row>
    <row r="1044" spans="1:5" ht="15" customHeight="1" x14ac:dyDescent="0.2">
      <c r="A1044" s="43"/>
      <c r="B1044" s="74"/>
      <c r="C1044" s="40"/>
      <c r="D1044" s="56"/>
      <c r="E1044" s="75"/>
    </row>
    <row r="1045" spans="1:5" ht="15" customHeight="1" x14ac:dyDescent="0.2">
      <c r="B1045" s="110"/>
      <c r="C1045" s="45" t="s">
        <v>49</v>
      </c>
      <c r="D1045" s="76" t="s">
        <v>63</v>
      </c>
      <c r="E1045" s="150" t="s">
        <v>51</v>
      </c>
    </row>
    <row r="1046" spans="1:5" ht="15" customHeight="1" x14ac:dyDescent="0.2">
      <c r="B1046" s="151"/>
      <c r="C1046" s="77">
        <v>6115</v>
      </c>
      <c r="D1046" s="104" t="s">
        <v>64</v>
      </c>
      <c r="E1046" s="112">
        <v>15000</v>
      </c>
    </row>
    <row r="1047" spans="1:5" ht="15" customHeight="1" x14ac:dyDescent="0.2">
      <c r="B1047" s="151"/>
      <c r="C1047" s="52" t="s">
        <v>53</v>
      </c>
      <c r="D1047" s="142"/>
      <c r="E1047" s="80">
        <f>SUM(E1046:E1046)</f>
        <v>15000</v>
      </c>
    </row>
    <row r="1048" spans="1:5" ht="15" customHeight="1" x14ac:dyDescent="0.2"/>
    <row r="1049" spans="1:5" ht="15" customHeight="1" x14ac:dyDescent="0.2"/>
    <row r="1050" spans="1:5" ht="15" customHeight="1" x14ac:dyDescent="0.25">
      <c r="A1050" s="37" t="s">
        <v>180</v>
      </c>
    </row>
    <row r="1051" spans="1:5" ht="15" customHeight="1" x14ac:dyDescent="0.2">
      <c r="A1051" s="166" t="s">
        <v>43</v>
      </c>
      <c r="B1051" s="166"/>
      <c r="C1051" s="166"/>
      <c r="D1051" s="166"/>
      <c r="E1051" s="166"/>
    </row>
    <row r="1052" spans="1:5" ht="15" customHeight="1" x14ac:dyDescent="0.2">
      <c r="A1052" s="167" t="s">
        <v>181</v>
      </c>
      <c r="B1052" s="167"/>
      <c r="C1052" s="167"/>
      <c r="D1052" s="167"/>
      <c r="E1052" s="167"/>
    </row>
    <row r="1053" spans="1:5" ht="15" customHeight="1" x14ac:dyDescent="0.2">
      <c r="A1053" s="165" t="s">
        <v>182</v>
      </c>
      <c r="B1053" s="165"/>
      <c r="C1053" s="165"/>
      <c r="D1053" s="165"/>
      <c r="E1053" s="165"/>
    </row>
    <row r="1054" spans="1:5" ht="15" customHeight="1" x14ac:dyDescent="0.2">
      <c r="A1054" s="165"/>
      <c r="B1054" s="165"/>
      <c r="C1054" s="165"/>
      <c r="D1054" s="165"/>
      <c r="E1054" s="165"/>
    </row>
    <row r="1055" spans="1:5" ht="15" customHeight="1" x14ac:dyDescent="0.2">
      <c r="A1055" s="165"/>
      <c r="B1055" s="165"/>
      <c r="C1055" s="165"/>
      <c r="D1055" s="165"/>
      <c r="E1055" s="165"/>
    </row>
    <row r="1056" spans="1:5" ht="15" customHeight="1" x14ac:dyDescent="0.2">
      <c r="A1056" s="165"/>
      <c r="B1056" s="165"/>
      <c r="C1056" s="165"/>
      <c r="D1056" s="165"/>
      <c r="E1056" s="165"/>
    </row>
    <row r="1057" spans="1:5" ht="15" customHeight="1" x14ac:dyDescent="0.2">
      <c r="A1057" s="38"/>
      <c r="B1057" s="152"/>
      <c r="C1057" s="38"/>
      <c r="D1057" s="38"/>
      <c r="E1057" s="38"/>
    </row>
    <row r="1058" spans="1:5" ht="15" customHeight="1" x14ac:dyDescent="0.25">
      <c r="A1058" s="39" t="s">
        <v>1</v>
      </c>
      <c r="B1058" s="140"/>
      <c r="C1058" s="40"/>
      <c r="D1058" s="40"/>
      <c r="E1058" s="40"/>
    </row>
    <row r="1059" spans="1:5" ht="15" customHeight="1" x14ac:dyDescent="0.2">
      <c r="A1059" s="41" t="s">
        <v>58</v>
      </c>
      <c r="B1059" s="140"/>
      <c r="C1059" s="40"/>
      <c r="D1059" s="40"/>
      <c r="E1059" s="42" t="s">
        <v>59</v>
      </c>
    </row>
    <row r="1060" spans="1:5" ht="15" customHeight="1" x14ac:dyDescent="0.25">
      <c r="A1060" s="43"/>
      <c r="B1060" s="141"/>
      <c r="C1060" s="40"/>
      <c r="D1060" s="40"/>
      <c r="E1060" s="44"/>
    </row>
    <row r="1061" spans="1:5" ht="15" customHeight="1" x14ac:dyDescent="0.2">
      <c r="B1061" s="45" t="s">
        <v>48</v>
      </c>
      <c r="C1061" s="45" t="s">
        <v>49</v>
      </c>
      <c r="D1061" s="46" t="s">
        <v>50</v>
      </c>
      <c r="E1061" s="45" t="s">
        <v>51</v>
      </c>
    </row>
    <row r="1062" spans="1:5" ht="15" customHeight="1" x14ac:dyDescent="0.2">
      <c r="B1062" s="47">
        <v>4001</v>
      </c>
      <c r="C1062" s="48"/>
      <c r="D1062" s="49" t="s">
        <v>52</v>
      </c>
      <c r="E1062" s="50">
        <v>445992</v>
      </c>
    </row>
    <row r="1063" spans="1:5" ht="15" customHeight="1" x14ac:dyDescent="0.2">
      <c r="B1063" s="51"/>
      <c r="C1063" s="52" t="s">
        <v>53</v>
      </c>
      <c r="D1063" s="53"/>
      <c r="E1063" s="54">
        <f>SUM(E1062:E1062)</f>
        <v>445992</v>
      </c>
    </row>
    <row r="1064" spans="1:5" ht="15" customHeight="1" x14ac:dyDescent="0.25">
      <c r="A1064" s="55"/>
      <c r="B1064" s="153"/>
      <c r="C1064" s="56"/>
      <c r="D1064" s="56"/>
      <c r="E1064" s="56"/>
    </row>
    <row r="1065" spans="1:5" ht="15" customHeight="1" x14ac:dyDescent="0.25">
      <c r="A1065" s="57" t="s">
        <v>17</v>
      </c>
      <c r="B1065" s="129"/>
      <c r="C1065" s="58"/>
      <c r="D1065" s="58"/>
      <c r="E1065" s="59"/>
    </row>
    <row r="1066" spans="1:5" ht="15" customHeight="1" x14ac:dyDescent="0.2">
      <c r="A1066" s="41" t="s">
        <v>122</v>
      </c>
      <c r="B1066" s="129"/>
      <c r="C1066" s="58"/>
      <c r="D1066" s="58"/>
      <c r="E1066" s="60" t="s">
        <v>123</v>
      </c>
    </row>
    <row r="1067" spans="1:5" ht="15" customHeight="1" x14ac:dyDescent="0.2">
      <c r="A1067" s="64"/>
      <c r="B1067" s="129"/>
      <c r="C1067" s="58"/>
      <c r="D1067" s="58"/>
      <c r="E1067" s="60"/>
    </row>
    <row r="1068" spans="1:5" ht="15" customHeight="1" x14ac:dyDescent="0.2">
      <c r="B1068" s="45" t="s">
        <v>48</v>
      </c>
      <c r="C1068" s="45" t="s">
        <v>49</v>
      </c>
      <c r="D1068" s="76" t="s">
        <v>63</v>
      </c>
      <c r="E1068" s="45" t="s">
        <v>51</v>
      </c>
    </row>
    <row r="1069" spans="1:5" ht="15" customHeight="1" x14ac:dyDescent="0.2">
      <c r="B1069" s="47">
        <v>4001</v>
      </c>
      <c r="C1069" s="154">
        <v>6172</v>
      </c>
      <c r="D1069" s="78" t="s">
        <v>166</v>
      </c>
      <c r="E1069" s="50">
        <f>316800+79200+28512</f>
        <v>424512</v>
      </c>
    </row>
    <row r="1070" spans="1:5" ht="15" customHeight="1" x14ac:dyDescent="0.2">
      <c r="B1070" s="47">
        <v>4001</v>
      </c>
      <c r="C1070" s="154">
        <v>6172</v>
      </c>
      <c r="D1070" s="78" t="s">
        <v>64</v>
      </c>
      <c r="E1070" s="50">
        <f>1500+1000+10000+8980</f>
        <v>21480</v>
      </c>
    </row>
    <row r="1071" spans="1:5" ht="15" customHeight="1" x14ac:dyDescent="0.2">
      <c r="B1071" s="51"/>
      <c r="C1071" s="52" t="s">
        <v>53</v>
      </c>
      <c r="D1071" s="53"/>
      <c r="E1071" s="54">
        <f>SUM(E1069:E1070)</f>
        <v>445992</v>
      </c>
    </row>
    <row r="1072" spans="1:5" ht="15" customHeight="1" x14ac:dyDescent="0.2"/>
    <row r="1073" spans="1:5" ht="15" customHeight="1" x14ac:dyDescent="0.2"/>
    <row r="1074" spans="1:5" ht="15" customHeight="1" x14ac:dyDescent="0.25">
      <c r="A1074" s="37" t="s">
        <v>183</v>
      </c>
    </row>
    <row r="1075" spans="1:5" ht="15" customHeight="1" x14ac:dyDescent="0.2">
      <c r="A1075" s="166" t="s">
        <v>43</v>
      </c>
      <c r="B1075" s="166"/>
      <c r="C1075" s="166"/>
      <c r="D1075" s="166"/>
      <c r="E1075" s="166"/>
    </row>
    <row r="1076" spans="1:5" ht="15" customHeight="1" x14ac:dyDescent="0.2">
      <c r="A1076" s="167" t="s">
        <v>184</v>
      </c>
      <c r="B1076" s="167"/>
      <c r="C1076" s="167"/>
      <c r="D1076" s="167"/>
      <c r="E1076" s="167"/>
    </row>
    <row r="1077" spans="1:5" ht="15" customHeight="1" x14ac:dyDescent="0.2">
      <c r="A1077" s="165" t="s">
        <v>185</v>
      </c>
      <c r="B1077" s="165"/>
      <c r="C1077" s="165"/>
      <c r="D1077" s="165"/>
      <c r="E1077" s="165"/>
    </row>
    <row r="1078" spans="1:5" ht="15" customHeight="1" x14ac:dyDescent="0.2">
      <c r="A1078" s="165"/>
      <c r="B1078" s="165"/>
      <c r="C1078" s="165"/>
      <c r="D1078" s="165"/>
      <c r="E1078" s="165"/>
    </row>
    <row r="1079" spans="1:5" ht="15" customHeight="1" x14ac:dyDescent="0.2">
      <c r="A1079" s="165"/>
      <c r="B1079" s="165"/>
      <c r="C1079" s="165"/>
      <c r="D1079" s="165"/>
      <c r="E1079" s="165"/>
    </row>
    <row r="1080" spans="1:5" ht="15" customHeight="1" x14ac:dyDescent="0.2">
      <c r="A1080" s="165"/>
      <c r="B1080" s="165"/>
      <c r="C1080" s="165"/>
      <c r="D1080" s="165"/>
      <c r="E1080" s="165"/>
    </row>
    <row r="1081" spans="1:5" ht="15" customHeight="1" x14ac:dyDescent="0.2">
      <c r="A1081" s="165"/>
      <c r="B1081" s="165"/>
      <c r="C1081" s="165"/>
      <c r="D1081" s="165"/>
      <c r="E1081" s="165"/>
    </row>
    <row r="1082" spans="1:5" ht="15" customHeight="1" x14ac:dyDescent="0.2">
      <c r="A1082" s="165"/>
      <c r="B1082" s="165"/>
      <c r="C1082" s="165"/>
      <c r="D1082" s="165"/>
      <c r="E1082" s="165"/>
    </row>
    <row r="1083" spans="1:5" ht="15" customHeight="1" x14ac:dyDescent="0.2">
      <c r="A1083" s="165"/>
      <c r="B1083" s="165"/>
      <c r="C1083" s="165"/>
      <c r="D1083" s="165"/>
      <c r="E1083" s="165"/>
    </row>
    <row r="1084" spans="1:5" ht="15" customHeight="1" x14ac:dyDescent="0.2"/>
    <row r="1085" spans="1:5" ht="15" customHeight="1" x14ac:dyDescent="0.25">
      <c r="A1085" s="39" t="s">
        <v>1</v>
      </c>
      <c r="B1085" s="58"/>
      <c r="C1085" s="58"/>
      <c r="D1085" s="58"/>
      <c r="E1085" s="58"/>
    </row>
    <row r="1086" spans="1:5" ht="15" customHeight="1" x14ac:dyDescent="0.2">
      <c r="A1086" s="118" t="s">
        <v>92</v>
      </c>
      <c r="B1086" s="58"/>
      <c r="C1086" s="58"/>
      <c r="D1086" s="58"/>
      <c r="E1086" s="60" t="s">
        <v>186</v>
      </c>
    </row>
    <row r="1087" spans="1:5" ht="15" customHeight="1" x14ac:dyDescent="0.25">
      <c r="A1087" s="57"/>
      <c r="B1087" s="59"/>
      <c r="C1087" s="58"/>
      <c r="D1087" s="58"/>
      <c r="E1087" s="65"/>
    </row>
    <row r="1088" spans="1:5" ht="15" customHeight="1" x14ac:dyDescent="0.2">
      <c r="B1088" s="66" t="s">
        <v>48</v>
      </c>
      <c r="C1088" s="66" t="s">
        <v>49</v>
      </c>
      <c r="D1088" s="67" t="s">
        <v>50</v>
      </c>
      <c r="E1088" s="45" t="s">
        <v>51</v>
      </c>
    </row>
    <row r="1089" spans="1:5" ht="15" customHeight="1" x14ac:dyDescent="0.2">
      <c r="B1089" s="155">
        <v>106515974</v>
      </c>
      <c r="C1089" s="121"/>
      <c r="D1089" s="128" t="s">
        <v>187</v>
      </c>
      <c r="E1089" s="82">
        <v>23104609.399999999</v>
      </c>
    </row>
    <row r="1090" spans="1:5" ht="15" customHeight="1" x14ac:dyDescent="0.2">
      <c r="B1090" s="156"/>
      <c r="C1090" s="71" t="s">
        <v>53</v>
      </c>
      <c r="D1090" s="72"/>
      <c r="E1090" s="73">
        <f>SUM(E1089:E1089)</f>
        <v>23104609.399999999</v>
      </c>
    </row>
    <row r="1091" spans="1:5" ht="15" customHeight="1" x14ac:dyDescent="0.2"/>
    <row r="1092" spans="1:5" ht="15" customHeight="1" x14ac:dyDescent="0.2"/>
    <row r="1093" spans="1:5" ht="15" customHeight="1" x14ac:dyDescent="0.2"/>
    <row r="1094" spans="1:5" ht="15" customHeight="1" x14ac:dyDescent="0.25">
      <c r="A1094" s="57" t="s">
        <v>17</v>
      </c>
      <c r="B1094" s="58"/>
      <c r="C1094" s="58"/>
      <c r="D1094" s="58"/>
      <c r="E1094" s="58"/>
    </row>
    <row r="1095" spans="1:5" ht="15" customHeight="1" x14ac:dyDescent="0.2">
      <c r="A1095" s="118" t="s">
        <v>92</v>
      </c>
      <c r="B1095" s="58"/>
      <c r="C1095" s="58"/>
      <c r="D1095" s="58"/>
      <c r="E1095" s="60" t="s">
        <v>186</v>
      </c>
    </row>
    <row r="1096" spans="1:5" ht="15" customHeight="1" x14ac:dyDescent="0.25">
      <c r="A1096" s="57"/>
      <c r="B1096" s="59"/>
      <c r="C1096" s="58"/>
      <c r="D1096" s="58"/>
      <c r="E1096" s="65"/>
    </row>
    <row r="1097" spans="1:5" ht="15" customHeight="1" x14ac:dyDescent="0.2">
      <c r="A1097" s="119"/>
      <c r="B1097" s="84"/>
      <c r="C1097" s="66" t="s">
        <v>49</v>
      </c>
      <c r="D1097" s="67" t="s">
        <v>63</v>
      </c>
      <c r="E1097" s="45" t="s">
        <v>51</v>
      </c>
    </row>
    <row r="1098" spans="1:5" ht="15" customHeight="1" x14ac:dyDescent="0.2">
      <c r="A1098" s="120"/>
      <c r="B1098" s="95"/>
      <c r="C1098" s="121">
        <v>3713</v>
      </c>
      <c r="D1098" s="78" t="s">
        <v>94</v>
      </c>
      <c r="E1098" s="82">
        <v>23104609.399999999</v>
      </c>
    </row>
    <row r="1099" spans="1:5" ht="15" customHeight="1" x14ac:dyDescent="0.2">
      <c r="A1099" s="96"/>
      <c r="B1099" s="137"/>
      <c r="C1099" s="71" t="s">
        <v>53</v>
      </c>
      <c r="D1099" s="72"/>
      <c r="E1099" s="73">
        <f>SUM(E1098:E1098)</f>
        <v>23104609.399999999</v>
      </c>
    </row>
    <row r="1100" spans="1:5" ht="15" customHeight="1" x14ac:dyDescent="0.2"/>
    <row r="1101" spans="1:5" ht="15" customHeight="1" x14ac:dyDescent="0.2"/>
    <row r="1102" spans="1:5" ht="15" customHeight="1" x14ac:dyDescent="0.2"/>
    <row r="1103" spans="1:5" ht="15" customHeight="1" x14ac:dyDescent="0.2"/>
    <row r="1104" spans="1:5"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sheetData>
  <mergeCells count="85">
    <mergeCell ref="A26:E31"/>
    <mergeCell ref="A2:E2"/>
    <mergeCell ref="A3:E3"/>
    <mergeCell ref="A4:E8"/>
    <mergeCell ref="A24:E24"/>
    <mergeCell ref="A25:E25"/>
    <mergeCell ref="A212:E219"/>
    <mergeCell ref="A55:E55"/>
    <mergeCell ref="A56:E62"/>
    <mergeCell ref="A80:E80"/>
    <mergeCell ref="A81:E88"/>
    <mergeCell ref="A107:E107"/>
    <mergeCell ref="A108:E117"/>
    <mergeCell ref="A136:E136"/>
    <mergeCell ref="A137:E146"/>
    <mergeCell ref="A167:E168"/>
    <mergeCell ref="A169:E177"/>
    <mergeCell ref="A210:E211"/>
    <mergeCell ref="A421:E427"/>
    <mergeCell ref="A251:E252"/>
    <mergeCell ref="A253:E260"/>
    <mergeCell ref="A280:E281"/>
    <mergeCell ref="A282:E289"/>
    <mergeCell ref="A315:E316"/>
    <mergeCell ref="A317:E324"/>
    <mergeCell ref="A342:E343"/>
    <mergeCell ref="A344:E351"/>
    <mergeCell ref="A389:E390"/>
    <mergeCell ref="A391:E397"/>
    <mergeCell ref="A419:E420"/>
    <mergeCell ref="A577:E585"/>
    <mergeCell ref="A446:E447"/>
    <mergeCell ref="A448:E455"/>
    <mergeCell ref="A478:E479"/>
    <mergeCell ref="A480:E485"/>
    <mergeCell ref="A497:E498"/>
    <mergeCell ref="A499:E506"/>
    <mergeCell ref="A523:E524"/>
    <mergeCell ref="A525:E533"/>
    <mergeCell ref="A551:E552"/>
    <mergeCell ref="A553:E561"/>
    <mergeCell ref="A575:E576"/>
    <mergeCell ref="A721:E727"/>
    <mergeCell ref="A600:E601"/>
    <mergeCell ref="A602:E610"/>
    <mergeCell ref="A627:E628"/>
    <mergeCell ref="A629:E636"/>
    <mergeCell ref="A648:E649"/>
    <mergeCell ref="A650:E657"/>
    <mergeCell ref="A679:E680"/>
    <mergeCell ref="A681:E686"/>
    <mergeCell ref="A698:E699"/>
    <mergeCell ref="A700:E707"/>
    <mergeCell ref="A719:E720"/>
    <mergeCell ref="A863:E870"/>
    <mergeCell ref="A740:E741"/>
    <mergeCell ref="A742:E748"/>
    <mergeCell ref="A763:E764"/>
    <mergeCell ref="A765:E771"/>
    <mergeCell ref="A782:E783"/>
    <mergeCell ref="A784:E790"/>
    <mergeCell ref="A802:E803"/>
    <mergeCell ref="A804:E811"/>
    <mergeCell ref="A840:E841"/>
    <mergeCell ref="A842:E849"/>
    <mergeCell ref="A861:E862"/>
    <mergeCell ref="A1024:E1024"/>
    <mergeCell ref="A887:E888"/>
    <mergeCell ref="A889:E897"/>
    <mergeCell ref="A909:E910"/>
    <mergeCell ref="A911:E919"/>
    <mergeCell ref="A939:E940"/>
    <mergeCell ref="A941:E947"/>
    <mergeCell ref="A959:E960"/>
    <mergeCell ref="A961:E968"/>
    <mergeCell ref="A991:E991"/>
    <mergeCell ref="A992:E998"/>
    <mergeCell ref="A1023:E1023"/>
    <mergeCell ref="A1077:E1083"/>
    <mergeCell ref="A1025:E1029"/>
    <mergeCell ref="A1051:E1051"/>
    <mergeCell ref="A1052:E1052"/>
    <mergeCell ref="A1053:E1056"/>
    <mergeCell ref="A1075:E1075"/>
    <mergeCell ref="A1076:E1076"/>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171/17 - 210/17 schválené Radou Olomouckého kraje 15.5.2017</oddHeader>
    <oddFooter xml:space="preserve">&amp;L&amp;"Arial,Kurzíva"Zastupitelstvo OK 19.6.2017
6.1. - Rozpočet Olomouckého kraje 2017 - rozpočtové změny 
Příloha č.1: Rozpočtové změny č. 171/17 - 210/17 schválené Radou Olomouckého kraje 15.5.2017&amp;R&amp;"Arial,Kurzíva"Strana &amp;P (celkem 42)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4"/>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7" t="s">
        <v>210</v>
      </c>
    </row>
    <row r="2" spans="1:5" ht="15" customHeight="1" x14ac:dyDescent="0.2">
      <c r="A2" s="167" t="s">
        <v>43</v>
      </c>
      <c r="B2" s="167"/>
      <c r="C2" s="167"/>
      <c r="D2" s="167"/>
      <c r="E2" s="167"/>
    </row>
    <row r="3" spans="1:5" ht="15" customHeight="1" x14ac:dyDescent="0.2">
      <c r="A3" s="167" t="s">
        <v>56</v>
      </c>
      <c r="B3" s="167"/>
      <c r="C3" s="167"/>
      <c r="D3" s="167"/>
      <c r="E3" s="167"/>
    </row>
    <row r="4" spans="1:5" ht="15" customHeight="1" x14ac:dyDescent="0.2">
      <c r="A4" s="169" t="s">
        <v>211</v>
      </c>
      <c r="B4" s="169"/>
      <c r="C4" s="169"/>
      <c r="D4" s="169"/>
      <c r="E4" s="169"/>
    </row>
    <row r="5" spans="1:5" ht="15" customHeight="1" x14ac:dyDescent="0.2">
      <c r="A5" s="169"/>
      <c r="B5" s="169"/>
      <c r="C5" s="169"/>
      <c r="D5" s="169"/>
      <c r="E5" s="169"/>
    </row>
    <row r="6" spans="1:5" ht="15" customHeight="1" x14ac:dyDescent="0.2">
      <c r="A6" s="169"/>
      <c r="B6" s="169"/>
      <c r="C6" s="169"/>
      <c r="D6" s="169"/>
      <c r="E6" s="169"/>
    </row>
    <row r="7" spans="1:5" ht="15" customHeight="1" x14ac:dyDescent="0.2">
      <c r="A7" s="169"/>
      <c r="B7" s="169"/>
      <c r="C7" s="169"/>
      <c r="D7" s="169"/>
      <c r="E7" s="169"/>
    </row>
    <row r="8" spans="1:5" ht="15" customHeight="1" x14ac:dyDescent="0.2">
      <c r="A8" s="169"/>
      <c r="B8" s="169"/>
      <c r="C8" s="169"/>
      <c r="D8" s="169"/>
      <c r="E8" s="169"/>
    </row>
    <row r="9" spans="1:5" ht="15" customHeight="1" x14ac:dyDescent="0.2">
      <c r="A9" s="144"/>
      <c r="B9" s="170"/>
      <c r="C9" s="144"/>
      <c r="D9" s="144"/>
      <c r="E9" s="144"/>
    </row>
    <row r="10" spans="1:5" ht="15" customHeight="1" x14ac:dyDescent="0.25">
      <c r="A10" s="57" t="s">
        <v>1</v>
      </c>
      <c r="B10" s="129"/>
      <c r="C10" s="58"/>
      <c r="D10" s="58"/>
      <c r="E10" s="58"/>
    </row>
    <row r="11" spans="1:5" ht="15" customHeight="1" x14ac:dyDescent="0.2">
      <c r="A11" s="64" t="s">
        <v>58</v>
      </c>
      <c r="B11" s="129"/>
      <c r="C11" s="58"/>
      <c r="D11" s="58"/>
      <c r="E11" s="60" t="s">
        <v>59</v>
      </c>
    </row>
    <row r="12" spans="1:5" ht="15" customHeight="1" x14ac:dyDescent="0.25">
      <c r="B12" s="171"/>
      <c r="C12" s="58"/>
      <c r="D12" s="58"/>
      <c r="E12" s="65"/>
    </row>
    <row r="13" spans="1:5" ht="15" customHeight="1" x14ac:dyDescent="0.2">
      <c r="B13" s="66" t="s">
        <v>48</v>
      </c>
      <c r="C13" s="66" t="s">
        <v>49</v>
      </c>
      <c r="D13" s="67" t="s">
        <v>50</v>
      </c>
      <c r="E13" s="45" t="s">
        <v>51</v>
      </c>
    </row>
    <row r="14" spans="1:5" ht="15" customHeight="1" x14ac:dyDescent="0.2">
      <c r="B14" s="145">
        <v>98297</v>
      </c>
      <c r="C14" s="172"/>
      <c r="D14" s="147" t="s">
        <v>179</v>
      </c>
      <c r="E14" s="148">
        <v>304012.36</v>
      </c>
    </row>
    <row r="15" spans="1:5" ht="15" customHeight="1" x14ac:dyDescent="0.2">
      <c r="B15" s="149"/>
      <c r="C15" s="71" t="s">
        <v>53</v>
      </c>
      <c r="D15" s="72"/>
      <c r="E15" s="73">
        <f>SUM(E14:E14)</f>
        <v>304012.36</v>
      </c>
    </row>
    <row r="16" spans="1:5" ht="15" customHeight="1" x14ac:dyDescent="0.2">
      <c r="A16" s="83"/>
      <c r="B16" s="173"/>
      <c r="C16" s="83"/>
      <c r="D16" s="83"/>
    </row>
    <row r="17" spans="1:5" ht="15" customHeight="1" x14ac:dyDescent="0.25">
      <c r="A17" s="57" t="s">
        <v>17</v>
      </c>
      <c r="B17" s="129"/>
      <c r="C17" s="58"/>
      <c r="D17" s="58"/>
      <c r="E17" s="58"/>
    </row>
    <row r="18" spans="1:5" ht="15" customHeight="1" x14ac:dyDescent="0.2">
      <c r="A18" s="64" t="s">
        <v>87</v>
      </c>
      <c r="B18" s="174"/>
      <c r="E18" t="s">
        <v>88</v>
      </c>
    </row>
    <row r="19" spans="1:5" ht="15" customHeight="1" x14ac:dyDescent="0.2">
      <c r="A19" s="83"/>
      <c r="B19" s="130"/>
      <c r="C19" s="58"/>
      <c r="E19" s="107"/>
    </row>
    <row r="20" spans="1:5" ht="15" customHeight="1" x14ac:dyDescent="0.2">
      <c r="B20" s="84"/>
      <c r="C20" s="66" t="s">
        <v>49</v>
      </c>
      <c r="D20" s="175" t="s">
        <v>63</v>
      </c>
      <c r="E20" s="45" t="s">
        <v>51</v>
      </c>
    </row>
    <row r="21" spans="1:5" ht="15" customHeight="1" x14ac:dyDescent="0.2">
      <c r="B21" s="176"/>
      <c r="C21" s="177">
        <v>3599</v>
      </c>
      <c r="D21" s="78" t="s">
        <v>64</v>
      </c>
      <c r="E21" s="148">
        <v>304012.36</v>
      </c>
    </row>
    <row r="22" spans="1:5" ht="15" customHeight="1" x14ac:dyDescent="0.2">
      <c r="B22" s="176"/>
      <c r="C22" s="71" t="s">
        <v>53</v>
      </c>
      <c r="D22" s="90"/>
      <c r="E22" s="91">
        <f>SUM(E21:E21)</f>
        <v>304012.36</v>
      </c>
    </row>
    <row r="23" spans="1:5" ht="15" customHeight="1" x14ac:dyDescent="0.2"/>
    <row r="24" spans="1:5" ht="15" customHeight="1" x14ac:dyDescent="0.2"/>
    <row r="25" spans="1:5" ht="15" customHeight="1" x14ac:dyDescent="0.25">
      <c r="A25" s="37" t="s">
        <v>212</v>
      </c>
    </row>
    <row r="26" spans="1:5" ht="15" customHeight="1" x14ac:dyDescent="0.2">
      <c r="A26" s="167" t="s">
        <v>43</v>
      </c>
      <c r="B26" s="167"/>
      <c r="C26" s="167"/>
      <c r="D26" s="167"/>
      <c r="E26" s="167"/>
    </row>
    <row r="27" spans="1:5" ht="15" customHeight="1" x14ac:dyDescent="0.2">
      <c r="A27" s="167" t="s">
        <v>213</v>
      </c>
      <c r="B27" s="167"/>
      <c r="C27" s="167"/>
      <c r="D27" s="167"/>
      <c r="E27" s="167"/>
    </row>
    <row r="28" spans="1:5" ht="15" customHeight="1" x14ac:dyDescent="0.2">
      <c r="A28" s="169" t="s">
        <v>214</v>
      </c>
      <c r="B28" s="169"/>
      <c r="C28" s="169"/>
      <c r="D28" s="169"/>
      <c r="E28" s="169"/>
    </row>
    <row r="29" spans="1:5" ht="15" customHeight="1" x14ac:dyDescent="0.2">
      <c r="A29" s="169"/>
      <c r="B29" s="169"/>
      <c r="C29" s="169"/>
      <c r="D29" s="169"/>
      <c r="E29" s="169"/>
    </row>
    <row r="30" spans="1:5" ht="15" customHeight="1" x14ac:dyDescent="0.2">
      <c r="A30" s="169"/>
      <c r="B30" s="169"/>
      <c r="C30" s="169"/>
      <c r="D30" s="169"/>
      <c r="E30" s="169"/>
    </row>
    <row r="31" spans="1:5" ht="15" customHeight="1" x14ac:dyDescent="0.2">
      <c r="A31" s="169"/>
      <c r="B31" s="169"/>
      <c r="C31" s="169"/>
      <c r="D31" s="169"/>
      <c r="E31" s="169"/>
    </row>
    <row r="32" spans="1:5" ht="15" customHeight="1" x14ac:dyDescent="0.2">
      <c r="A32" s="169"/>
      <c r="B32" s="169"/>
      <c r="C32" s="169"/>
      <c r="D32" s="169"/>
      <c r="E32" s="169"/>
    </row>
    <row r="33" spans="1:5" ht="15" customHeight="1" x14ac:dyDescent="0.2">
      <c r="A33" s="169"/>
      <c r="B33" s="169"/>
      <c r="C33" s="169"/>
      <c r="D33" s="169"/>
      <c r="E33" s="169"/>
    </row>
    <row r="34" spans="1:5" ht="15" customHeight="1" x14ac:dyDescent="0.2">
      <c r="A34" s="144"/>
      <c r="B34" s="144"/>
      <c r="C34" s="144"/>
      <c r="D34" s="144"/>
      <c r="E34" s="144"/>
    </row>
    <row r="35" spans="1:5" ht="15" customHeight="1" x14ac:dyDescent="0.25">
      <c r="A35" s="57" t="s">
        <v>1</v>
      </c>
      <c r="B35" s="58"/>
      <c r="C35" s="58"/>
      <c r="D35" s="58"/>
      <c r="E35" s="58"/>
    </row>
    <row r="36" spans="1:5" ht="15" customHeight="1" x14ac:dyDescent="0.2">
      <c r="A36" s="41" t="s">
        <v>46</v>
      </c>
      <c r="B36" s="40"/>
      <c r="C36" s="40"/>
      <c r="D36" s="40"/>
      <c r="E36" s="42" t="s">
        <v>47</v>
      </c>
    </row>
    <row r="37" spans="1:5" ht="15" customHeight="1" x14ac:dyDescent="0.25">
      <c r="B37" s="57"/>
      <c r="C37" s="58"/>
      <c r="D37" s="58"/>
      <c r="E37" s="65"/>
    </row>
    <row r="38" spans="1:5" ht="15" customHeight="1" x14ac:dyDescent="0.2">
      <c r="B38" s="45" t="s">
        <v>48</v>
      </c>
      <c r="C38" s="66" t="s">
        <v>49</v>
      </c>
      <c r="D38" s="67" t="s">
        <v>50</v>
      </c>
      <c r="E38" s="68" t="s">
        <v>51</v>
      </c>
    </row>
    <row r="39" spans="1:5" ht="15" customHeight="1" x14ac:dyDescent="0.2">
      <c r="B39" s="47">
        <v>34070</v>
      </c>
      <c r="C39" s="146"/>
      <c r="D39" s="49" t="s">
        <v>52</v>
      </c>
      <c r="E39" s="148">
        <v>10000</v>
      </c>
    </row>
    <row r="40" spans="1:5" ht="15" customHeight="1" x14ac:dyDescent="0.2">
      <c r="B40" s="51"/>
      <c r="C40" s="71" t="s">
        <v>53</v>
      </c>
      <c r="D40" s="72"/>
      <c r="E40" s="73">
        <f>SUM(E39:E39)</f>
        <v>10000</v>
      </c>
    </row>
    <row r="41" spans="1:5" ht="15" customHeight="1" x14ac:dyDescent="0.2">
      <c r="A41" s="59"/>
      <c r="B41" s="59"/>
      <c r="C41" s="59"/>
      <c r="D41" s="59"/>
    </row>
    <row r="42" spans="1:5" ht="15" customHeight="1" x14ac:dyDescent="0.25">
      <c r="A42" s="57" t="s">
        <v>17</v>
      </c>
      <c r="B42" s="58"/>
      <c r="C42" s="58"/>
      <c r="D42" s="58"/>
      <c r="E42" s="58"/>
    </row>
    <row r="43" spans="1:5" ht="15" customHeight="1" x14ac:dyDescent="0.2">
      <c r="A43" s="41" t="s">
        <v>46</v>
      </c>
      <c r="B43" s="40"/>
      <c r="C43" s="40"/>
      <c r="D43" s="40"/>
      <c r="E43" s="42" t="s">
        <v>47</v>
      </c>
    </row>
    <row r="44" spans="1:5" ht="15" customHeight="1" x14ac:dyDescent="0.2">
      <c r="A44" s="59"/>
      <c r="B44" s="106"/>
      <c r="C44" s="58"/>
      <c r="E44" s="107"/>
    </row>
    <row r="45" spans="1:5" ht="15" customHeight="1" x14ac:dyDescent="0.2">
      <c r="B45" s="66" t="s">
        <v>48</v>
      </c>
      <c r="C45" s="66" t="s">
        <v>49</v>
      </c>
      <c r="D45" s="85" t="s">
        <v>50</v>
      </c>
      <c r="E45" s="68" t="s">
        <v>51</v>
      </c>
    </row>
    <row r="46" spans="1:5" ht="15" customHeight="1" x14ac:dyDescent="0.2">
      <c r="B46" s="145">
        <v>34070</v>
      </c>
      <c r="C46" s="77"/>
      <c r="D46" s="87" t="s">
        <v>215</v>
      </c>
      <c r="E46" s="109">
        <v>10000</v>
      </c>
    </row>
    <row r="47" spans="1:5" ht="15" customHeight="1" x14ac:dyDescent="0.2">
      <c r="B47" s="149"/>
      <c r="C47" s="71" t="s">
        <v>53</v>
      </c>
      <c r="D47" s="90"/>
      <c r="E47" s="91">
        <f>SUM(E46:E46)</f>
        <v>10000</v>
      </c>
    </row>
    <row r="48" spans="1:5" ht="15" customHeight="1" x14ac:dyDescent="0.2"/>
    <row r="49" spans="1:5" ht="15" customHeight="1" x14ac:dyDescent="0.2"/>
    <row r="50" spans="1:5" ht="15" customHeight="1" x14ac:dyDescent="0.2"/>
    <row r="51" spans="1:5" ht="15" customHeight="1" x14ac:dyDescent="0.2"/>
    <row r="52" spans="1:5" ht="15" customHeight="1" x14ac:dyDescent="0.2">
      <c r="B52" s="59" t="s">
        <v>216</v>
      </c>
    </row>
    <row r="53" spans="1:5" ht="15" customHeight="1" x14ac:dyDescent="0.2"/>
    <row r="54" spans="1:5" ht="15" customHeight="1" x14ac:dyDescent="0.25">
      <c r="A54" s="37" t="s">
        <v>217</v>
      </c>
    </row>
    <row r="55" spans="1:5" ht="15" customHeight="1" x14ac:dyDescent="0.2">
      <c r="A55" s="167" t="s">
        <v>43</v>
      </c>
      <c r="B55" s="167"/>
      <c r="C55" s="167"/>
      <c r="D55" s="167"/>
      <c r="E55" s="167"/>
    </row>
    <row r="56" spans="1:5" ht="15" customHeight="1" x14ac:dyDescent="0.2">
      <c r="A56" s="167" t="s">
        <v>218</v>
      </c>
      <c r="B56" s="167"/>
      <c r="C56" s="167"/>
      <c r="D56" s="167"/>
      <c r="E56" s="167"/>
    </row>
    <row r="57" spans="1:5" ht="15" customHeight="1" x14ac:dyDescent="0.2">
      <c r="A57" s="165" t="s">
        <v>219</v>
      </c>
      <c r="B57" s="165"/>
      <c r="C57" s="165"/>
      <c r="D57" s="165"/>
      <c r="E57" s="165"/>
    </row>
    <row r="58" spans="1:5" ht="15" customHeight="1" x14ac:dyDescent="0.2">
      <c r="A58" s="165"/>
      <c r="B58" s="165"/>
      <c r="C58" s="165"/>
      <c r="D58" s="165"/>
      <c r="E58" s="165"/>
    </row>
    <row r="59" spans="1:5" ht="15" customHeight="1" x14ac:dyDescent="0.2">
      <c r="A59" s="165"/>
      <c r="B59" s="165"/>
      <c r="C59" s="165"/>
      <c r="D59" s="165"/>
      <c r="E59" s="165"/>
    </row>
    <row r="60" spans="1:5" ht="15" customHeight="1" x14ac:dyDescent="0.2">
      <c r="A60" s="165"/>
      <c r="B60" s="165"/>
      <c r="C60" s="165"/>
      <c r="D60" s="165"/>
      <c r="E60" s="165"/>
    </row>
    <row r="61" spans="1:5" ht="15" customHeight="1" x14ac:dyDescent="0.2">
      <c r="A61" s="165"/>
      <c r="B61" s="165"/>
      <c r="C61" s="165"/>
      <c r="D61" s="165"/>
      <c r="E61" s="165"/>
    </row>
    <row r="62" spans="1:5" ht="15" customHeight="1" x14ac:dyDescent="0.2">
      <c r="A62" s="165"/>
      <c r="B62" s="165"/>
      <c r="C62" s="165"/>
      <c r="D62" s="165"/>
      <c r="E62" s="165"/>
    </row>
    <row r="63" spans="1:5" ht="15" customHeight="1" x14ac:dyDescent="0.2">
      <c r="A63" s="165"/>
      <c r="B63" s="165"/>
      <c r="C63" s="165"/>
      <c r="D63" s="165"/>
      <c r="E63" s="165"/>
    </row>
    <row r="64" spans="1:5" ht="15" customHeight="1" x14ac:dyDescent="0.2"/>
    <row r="65" spans="1:5" ht="15" customHeight="1" x14ac:dyDescent="0.25">
      <c r="A65" s="57" t="s">
        <v>1</v>
      </c>
      <c r="B65" s="58"/>
      <c r="C65" s="58"/>
      <c r="D65" s="58"/>
      <c r="E65" s="58"/>
    </row>
    <row r="66" spans="1:5" ht="15" customHeight="1" x14ac:dyDescent="0.2">
      <c r="A66" s="64" t="s">
        <v>58</v>
      </c>
      <c r="B66" s="58"/>
      <c r="C66" s="58"/>
      <c r="D66" s="58"/>
      <c r="E66" s="60" t="s">
        <v>59</v>
      </c>
    </row>
    <row r="67" spans="1:5" ht="15" customHeight="1" x14ac:dyDescent="0.25">
      <c r="A67" s="59"/>
      <c r="B67" s="57"/>
      <c r="C67" s="58"/>
      <c r="D67" s="58"/>
      <c r="E67" s="65"/>
    </row>
    <row r="68" spans="1:5" ht="15" customHeight="1" x14ac:dyDescent="0.2">
      <c r="B68" s="66" t="s">
        <v>48</v>
      </c>
      <c r="C68" s="66" t="s">
        <v>49</v>
      </c>
      <c r="D68" s="67" t="s">
        <v>50</v>
      </c>
      <c r="E68" s="68" t="s">
        <v>51</v>
      </c>
    </row>
    <row r="69" spans="1:5" ht="15" customHeight="1" x14ac:dyDescent="0.2">
      <c r="B69" s="156">
        <v>13307</v>
      </c>
      <c r="C69" s="146"/>
      <c r="D69" s="178" t="s">
        <v>52</v>
      </c>
      <c r="E69" s="50">
        <v>3000000</v>
      </c>
    </row>
    <row r="70" spans="1:5" ht="15" customHeight="1" x14ac:dyDescent="0.2">
      <c r="B70" s="70"/>
      <c r="C70" s="71" t="s">
        <v>53</v>
      </c>
      <c r="D70" s="72"/>
      <c r="E70" s="73">
        <f>SUM(E69:E69)</f>
        <v>3000000</v>
      </c>
    </row>
    <row r="71" spans="1:5" ht="15" customHeight="1" x14ac:dyDescent="0.2"/>
    <row r="72" spans="1:5" ht="15" customHeight="1" x14ac:dyDescent="0.25">
      <c r="A72" s="39" t="s">
        <v>17</v>
      </c>
      <c r="B72" s="40"/>
      <c r="C72" s="40"/>
      <c r="D72" s="40"/>
      <c r="E72" s="40"/>
    </row>
    <row r="73" spans="1:5" ht="15" customHeight="1" x14ac:dyDescent="0.2">
      <c r="A73" s="41" t="s">
        <v>58</v>
      </c>
      <c r="B73" s="40"/>
      <c r="C73" s="40"/>
      <c r="D73" s="40"/>
      <c r="E73" s="42" t="s">
        <v>59</v>
      </c>
    </row>
    <row r="74" spans="1:5" ht="15" customHeight="1" x14ac:dyDescent="0.25">
      <c r="A74" s="39"/>
      <c r="B74" s="43"/>
      <c r="C74" s="40"/>
      <c r="D74" s="40"/>
      <c r="E74" s="44"/>
    </row>
    <row r="75" spans="1:5" ht="15" customHeight="1" x14ac:dyDescent="0.2">
      <c r="B75" s="45" t="s">
        <v>48</v>
      </c>
      <c r="C75" s="45" t="s">
        <v>49</v>
      </c>
      <c r="D75" s="76" t="s">
        <v>63</v>
      </c>
      <c r="E75" s="68" t="s">
        <v>51</v>
      </c>
    </row>
    <row r="76" spans="1:5" ht="15" customHeight="1" x14ac:dyDescent="0.2">
      <c r="B76" s="156">
        <v>13307</v>
      </c>
      <c r="C76" s="81">
        <v>4324</v>
      </c>
      <c r="D76" s="104" t="s">
        <v>83</v>
      </c>
      <c r="E76" s="105">
        <v>1500000</v>
      </c>
    </row>
    <row r="77" spans="1:5" ht="15" customHeight="1" x14ac:dyDescent="0.2">
      <c r="B77" s="70"/>
      <c r="C77" s="52" t="s">
        <v>53</v>
      </c>
      <c r="D77" s="53"/>
      <c r="E77" s="54">
        <f>SUM(E76:E76)</f>
        <v>1500000</v>
      </c>
    </row>
    <row r="78" spans="1:5" ht="15" customHeight="1" x14ac:dyDescent="0.2">
      <c r="A78" s="59"/>
      <c r="B78" s="127"/>
      <c r="C78" s="59"/>
      <c r="D78" s="59"/>
      <c r="E78" s="59"/>
    </row>
    <row r="79" spans="1:5" ht="15" customHeight="1" x14ac:dyDescent="0.25">
      <c r="A79" s="57" t="s">
        <v>17</v>
      </c>
      <c r="B79" s="129"/>
      <c r="C79" s="58"/>
      <c r="D79" s="58"/>
      <c r="E79" s="58"/>
    </row>
    <row r="80" spans="1:5" ht="15" customHeight="1" x14ac:dyDescent="0.2">
      <c r="A80" s="64" t="s">
        <v>84</v>
      </c>
      <c r="B80" s="127"/>
      <c r="C80" s="59"/>
      <c r="D80" s="59"/>
      <c r="E80" s="59" t="s">
        <v>85</v>
      </c>
    </row>
    <row r="81" spans="1:5" ht="15" customHeight="1" x14ac:dyDescent="0.2">
      <c r="A81" s="59"/>
      <c r="B81" s="130"/>
      <c r="C81" s="58"/>
      <c r="D81" s="59"/>
      <c r="E81" s="107"/>
    </row>
    <row r="82" spans="1:5" ht="15" customHeight="1" x14ac:dyDescent="0.2">
      <c r="B82" s="110"/>
      <c r="C82" s="66" t="s">
        <v>49</v>
      </c>
      <c r="D82" s="76" t="s">
        <v>63</v>
      </c>
      <c r="E82" s="66" t="s">
        <v>51</v>
      </c>
    </row>
    <row r="83" spans="1:5" ht="15" customHeight="1" x14ac:dyDescent="0.2">
      <c r="B83" s="96"/>
      <c r="C83" s="121">
        <v>4324</v>
      </c>
      <c r="D83" s="128" t="s">
        <v>76</v>
      </c>
      <c r="E83" s="112">
        <v>1500000</v>
      </c>
    </row>
    <row r="84" spans="1:5" ht="15" customHeight="1" x14ac:dyDescent="0.2">
      <c r="B84" s="117"/>
      <c r="C84" s="71" t="s">
        <v>53</v>
      </c>
      <c r="D84" s="90"/>
      <c r="E84" s="91">
        <f>SUM(E83:E83)</f>
        <v>1500000</v>
      </c>
    </row>
    <row r="85" spans="1:5" ht="15" customHeight="1" x14ac:dyDescent="0.2"/>
    <row r="86" spans="1:5" ht="15" customHeight="1" x14ac:dyDescent="0.2"/>
    <row r="87" spans="1:5" ht="15" customHeight="1" x14ac:dyDescent="0.25">
      <c r="A87" s="37" t="s">
        <v>220</v>
      </c>
    </row>
    <row r="88" spans="1:5" ht="15" customHeight="1" x14ac:dyDescent="0.2">
      <c r="A88" s="167" t="s">
        <v>43</v>
      </c>
      <c r="B88" s="167"/>
      <c r="C88" s="167"/>
      <c r="D88" s="167"/>
      <c r="E88" s="167"/>
    </row>
    <row r="89" spans="1:5" ht="15" customHeight="1" x14ac:dyDescent="0.2">
      <c r="A89" s="167" t="s">
        <v>218</v>
      </c>
      <c r="B89" s="167"/>
      <c r="C89" s="167"/>
      <c r="D89" s="167"/>
      <c r="E89" s="167"/>
    </row>
    <row r="90" spans="1:5" ht="15" customHeight="1" x14ac:dyDescent="0.2">
      <c r="A90" s="165" t="s">
        <v>221</v>
      </c>
      <c r="B90" s="179"/>
      <c r="C90" s="179"/>
      <c r="D90" s="179"/>
      <c r="E90" s="179"/>
    </row>
    <row r="91" spans="1:5" ht="15" customHeight="1" x14ac:dyDescent="0.2">
      <c r="A91" s="179"/>
      <c r="B91" s="179"/>
      <c r="C91" s="179"/>
      <c r="D91" s="179"/>
      <c r="E91" s="179"/>
    </row>
    <row r="92" spans="1:5" ht="15" customHeight="1" x14ac:dyDescent="0.2">
      <c r="A92" s="179"/>
      <c r="B92" s="179"/>
      <c r="C92" s="179"/>
      <c r="D92" s="179"/>
      <c r="E92" s="179"/>
    </row>
    <row r="93" spans="1:5" ht="15" customHeight="1" x14ac:dyDescent="0.2">
      <c r="A93" s="179"/>
      <c r="B93" s="179"/>
      <c r="C93" s="179"/>
      <c r="D93" s="179"/>
      <c r="E93" s="179"/>
    </row>
    <row r="94" spans="1:5" ht="15" customHeight="1" x14ac:dyDescent="0.2">
      <c r="A94" s="179"/>
      <c r="B94" s="179"/>
      <c r="C94" s="179"/>
      <c r="D94" s="179"/>
      <c r="E94" s="179"/>
    </row>
    <row r="95" spans="1:5" ht="15" customHeight="1" x14ac:dyDescent="0.2">
      <c r="A95" s="179"/>
      <c r="B95" s="179"/>
      <c r="C95" s="179"/>
      <c r="D95" s="179"/>
      <c r="E95" s="179"/>
    </row>
    <row r="96" spans="1:5" ht="15" customHeight="1" x14ac:dyDescent="0.2">
      <c r="A96" s="180"/>
      <c r="B96" s="180"/>
      <c r="C96" s="180"/>
      <c r="D96" s="180"/>
      <c r="E96" s="180"/>
    </row>
    <row r="97" spans="1:5" ht="15" customHeight="1" x14ac:dyDescent="0.25">
      <c r="A97" s="39" t="s">
        <v>1</v>
      </c>
      <c r="B97" s="40"/>
      <c r="C97" s="40"/>
      <c r="D97" s="40"/>
      <c r="E97" s="40"/>
    </row>
    <row r="98" spans="1:5" ht="15" customHeight="1" x14ac:dyDescent="0.2">
      <c r="A98" s="64" t="s">
        <v>58</v>
      </c>
      <c r="B98" s="40"/>
      <c r="C98" s="40"/>
      <c r="D98" s="40"/>
      <c r="E98" s="42" t="s">
        <v>59</v>
      </c>
    </row>
    <row r="99" spans="1:5" ht="15" customHeight="1" x14ac:dyDescent="0.25">
      <c r="A99" s="59"/>
      <c r="B99" s="57"/>
      <c r="C99" s="58"/>
      <c r="D99" s="58"/>
      <c r="E99" s="65"/>
    </row>
    <row r="100" spans="1:5" ht="15" customHeight="1" x14ac:dyDescent="0.2">
      <c r="A100" s="59"/>
      <c r="B100" s="66" t="s">
        <v>48</v>
      </c>
      <c r="C100" s="66" t="s">
        <v>49</v>
      </c>
      <c r="D100" s="67" t="s">
        <v>50</v>
      </c>
      <c r="E100" s="68" t="s">
        <v>51</v>
      </c>
    </row>
    <row r="101" spans="1:5" ht="15" customHeight="1" x14ac:dyDescent="0.2">
      <c r="A101" s="59"/>
      <c r="B101" s="123">
        <v>104513013</v>
      </c>
      <c r="C101" s="48"/>
      <c r="D101" s="49" t="s">
        <v>52</v>
      </c>
      <c r="E101" s="50">
        <v>31269.58</v>
      </c>
    </row>
    <row r="102" spans="1:5" ht="15" customHeight="1" x14ac:dyDescent="0.2">
      <c r="A102" s="59"/>
      <c r="B102" s="123">
        <v>104113013</v>
      </c>
      <c r="C102" s="48"/>
      <c r="D102" s="181" t="s">
        <v>52</v>
      </c>
      <c r="E102" s="50">
        <v>3678.78</v>
      </c>
    </row>
    <row r="103" spans="1:5" ht="15" customHeight="1" x14ac:dyDescent="0.2">
      <c r="A103" s="59"/>
      <c r="B103" s="70"/>
      <c r="C103" s="71" t="s">
        <v>53</v>
      </c>
      <c r="D103" s="72"/>
      <c r="E103" s="73">
        <f>SUM(E101:E102)</f>
        <v>34948.36</v>
      </c>
    </row>
    <row r="104" spans="1:5" ht="15" customHeight="1" x14ac:dyDescent="0.25">
      <c r="A104" s="55"/>
      <c r="B104" s="43"/>
      <c r="C104" s="43"/>
      <c r="D104" s="43"/>
      <c r="E104" s="43"/>
    </row>
    <row r="105" spans="1:5" ht="15" customHeight="1" x14ac:dyDescent="0.25">
      <c r="A105" s="55"/>
      <c r="B105" s="43"/>
      <c r="C105" s="43"/>
      <c r="D105" s="43"/>
      <c r="E105" s="43"/>
    </row>
    <row r="106" spans="1:5" ht="15" customHeight="1" x14ac:dyDescent="0.25">
      <c r="A106" s="57" t="s">
        <v>17</v>
      </c>
      <c r="B106" s="58"/>
      <c r="C106" s="58"/>
      <c r="D106" s="58"/>
      <c r="E106" s="58"/>
    </row>
    <row r="107" spans="1:5" ht="15" customHeight="1" x14ac:dyDescent="0.2">
      <c r="A107" s="64" t="s">
        <v>84</v>
      </c>
      <c r="B107" s="59"/>
      <c r="C107" s="59"/>
      <c r="D107" s="59"/>
      <c r="E107" s="59" t="s">
        <v>85</v>
      </c>
    </row>
    <row r="108" spans="1:5" ht="15" customHeight="1" x14ac:dyDescent="0.2">
      <c r="A108" s="59"/>
      <c r="B108" s="106"/>
      <c r="C108" s="58"/>
      <c r="D108" s="59"/>
      <c r="E108" s="107"/>
    </row>
    <row r="109" spans="1:5" ht="15" customHeight="1" x14ac:dyDescent="0.2">
      <c r="A109" s="59"/>
      <c r="B109" s="45" t="s">
        <v>48</v>
      </c>
      <c r="C109" s="66" t="s">
        <v>49</v>
      </c>
      <c r="D109" s="85" t="s">
        <v>50</v>
      </c>
      <c r="E109" s="68" t="s">
        <v>51</v>
      </c>
    </row>
    <row r="110" spans="1:5" ht="15" customHeight="1" x14ac:dyDescent="0.2">
      <c r="A110" s="59"/>
      <c r="B110" s="123">
        <v>104513013</v>
      </c>
      <c r="C110" s="121"/>
      <c r="D110" s="87" t="s">
        <v>86</v>
      </c>
      <c r="E110" s="50">
        <v>31269.58</v>
      </c>
    </row>
    <row r="111" spans="1:5" ht="15" customHeight="1" x14ac:dyDescent="0.2">
      <c r="A111" s="59"/>
      <c r="B111" s="123">
        <v>104113013</v>
      </c>
      <c r="C111" s="121"/>
      <c r="D111" s="87" t="s">
        <v>86</v>
      </c>
      <c r="E111" s="50">
        <v>3678.78</v>
      </c>
    </row>
    <row r="112" spans="1:5" ht="15" customHeight="1" x14ac:dyDescent="0.2">
      <c r="A112" s="59"/>
      <c r="B112" s="70"/>
      <c r="C112" s="71" t="s">
        <v>53</v>
      </c>
      <c r="D112" s="90"/>
      <c r="E112" s="91">
        <f>SUM(E110:E111)</f>
        <v>34948.36</v>
      </c>
    </row>
    <row r="113" spans="1:5" ht="15" customHeight="1" x14ac:dyDescent="0.25">
      <c r="A113" s="37"/>
    </row>
    <row r="114" spans="1:5" ht="15" customHeight="1" x14ac:dyDescent="0.25">
      <c r="A114" s="37"/>
    </row>
    <row r="115" spans="1:5" ht="15" customHeight="1" x14ac:dyDescent="0.25">
      <c r="A115" s="37" t="s">
        <v>222</v>
      </c>
    </row>
    <row r="116" spans="1:5" ht="15" customHeight="1" x14ac:dyDescent="0.2">
      <c r="A116" s="167" t="s">
        <v>74</v>
      </c>
      <c r="B116" s="167"/>
      <c r="C116" s="167"/>
      <c r="D116" s="167"/>
      <c r="E116" s="167"/>
    </row>
    <row r="117" spans="1:5" ht="15" customHeight="1" x14ac:dyDescent="0.2">
      <c r="A117" s="165" t="s">
        <v>223</v>
      </c>
      <c r="B117" s="165"/>
      <c r="C117" s="165"/>
      <c r="D117" s="165"/>
      <c r="E117" s="165"/>
    </row>
    <row r="118" spans="1:5" ht="15" customHeight="1" x14ac:dyDescent="0.2">
      <c r="A118" s="165"/>
      <c r="B118" s="165"/>
      <c r="C118" s="165"/>
      <c r="D118" s="165"/>
      <c r="E118" s="165"/>
    </row>
    <row r="119" spans="1:5" ht="15" customHeight="1" x14ac:dyDescent="0.2">
      <c r="A119" s="165"/>
      <c r="B119" s="165"/>
      <c r="C119" s="165"/>
      <c r="D119" s="165"/>
      <c r="E119" s="165"/>
    </row>
    <row r="120" spans="1:5" ht="15" customHeight="1" x14ac:dyDescent="0.2">
      <c r="A120" s="165"/>
      <c r="B120" s="165"/>
      <c r="C120" s="165"/>
      <c r="D120" s="165"/>
      <c r="E120" s="165"/>
    </row>
    <row r="121" spans="1:5" ht="15" customHeight="1" x14ac:dyDescent="0.2">
      <c r="A121" s="165"/>
      <c r="B121" s="165"/>
      <c r="C121" s="165"/>
      <c r="D121" s="165"/>
      <c r="E121" s="165"/>
    </row>
    <row r="122" spans="1:5" ht="15" customHeight="1" x14ac:dyDescent="0.2">
      <c r="A122" s="165"/>
      <c r="B122" s="165"/>
      <c r="C122" s="165"/>
      <c r="D122" s="165"/>
      <c r="E122" s="165"/>
    </row>
    <row r="123" spans="1:5" ht="15" customHeight="1" x14ac:dyDescent="0.2">
      <c r="A123" s="165"/>
      <c r="B123" s="165"/>
      <c r="C123" s="165"/>
      <c r="D123" s="165"/>
      <c r="E123" s="165"/>
    </row>
    <row r="124" spans="1:5" ht="15" customHeight="1" x14ac:dyDescent="0.2">
      <c r="A124" s="165"/>
      <c r="B124" s="165"/>
      <c r="C124" s="165"/>
      <c r="D124" s="165"/>
      <c r="E124" s="165"/>
    </row>
    <row r="125" spans="1:5" ht="15" customHeight="1" x14ac:dyDescent="0.2">
      <c r="A125" s="165"/>
      <c r="B125" s="165"/>
      <c r="C125" s="165"/>
      <c r="D125" s="165"/>
      <c r="E125" s="165"/>
    </row>
    <row r="126" spans="1:5" ht="15" customHeight="1" x14ac:dyDescent="0.2">
      <c r="A126" s="165"/>
      <c r="B126" s="165"/>
      <c r="C126" s="165"/>
      <c r="D126" s="165"/>
      <c r="E126" s="165"/>
    </row>
    <row r="127" spans="1:5" ht="15" customHeight="1" x14ac:dyDescent="0.2"/>
    <row r="128" spans="1:5" ht="15" customHeight="1" x14ac:dyDescent="0.25">
      <c r="A128" s="39" t="s">
        <v>1</v>
      </c>
      <c r="B128" s="40"/>
      <c r="C128" s="40"/>
      <c r="D128" s="40"/>
      <c r="E128" s="40"/>
    </row>
    <row r="129" spans="1:5" ht="15" customHeight="1" x14ac:dyDescent="0.2">
      <c r="A129" s="41" t="s">
        <v>46</v>
      </c>
      <c r="B129" s="40"/>
      <c r="C129" s="40"/>
      <c r="D129" s="40"/>
      <c r="E129" s="42" t="s">
        <v>47</v>
      </c>
    </row>
    <row r="130" spans="1:5" ht="15" customHeight="1" x14ac:dyDescent="0.25">
      <c r="A130" s="43"/>
      <c r="B130" s="39"/>
      <c r="C130" s="40"/>
      <c r="D130" s="40"/>
      <c r="E130" s="44"/>
    </row>
    <row r="131" spans="1:5" ht="15" customHeight="1" x14ac:dyDescent="0.2">
      <c r="A131" s="59"/>
      <c r="B131" s="45" t="s">
        <v>48</v>
      </c>
      <c r="C131" s="45" t="s">
        <v>49</v>
      </c>
      <c r="D131" s="46" t="s">
        <v>50</v>
      </c>
      <c r="E131" s="45" t="s">
        <v>51</v>
      </c>
    </row>
    <row r="132" spans="1:5" ht="15" customHeight="1" x14ac:dyDescent="0.2">
      <c r="A132" s="59"/>
      <c r="B132" s="47">
        <v>33215</v>
      </c>
      <c r="C132" s="48"/>
      <c r="D132" s="49" t="s">
        <v>52</v>
      </c>
      <c r="E132" s="50">
        <v>-171845</v>
      </c>
    </row>
    <row r="133" spans="1:5" ht="15" customHeight="1" x14ac:dyDescent="0.2">
      <c r="A133" s="59"/>
      <c r="B133" s="51"/>
      <c r="C133" s="52" t="s">
        <v>53</v>
      </c>
      <c r="D133" s="53"/>
      <c r="E133" s="54">
        <f>SUM(E132:E132)</f>
        <v>-171845</v>
      </c>
    </row>
    <row r="134" spans="1:5" ht="15" customHeight="1" x14ac:dyDescent="0.2">
      <c r="A134" s="59"/>
      <c r="B134" s="92"/>
      <c r="C134" s="93"/>
      <c r="D134" s="40"/>
      <c r="E134" s="94"/>
    </row>
    <row r="135" spans="1:5" ht="15" customHeight="1" x14ac:dyDescent="0.25">
      <c r="A135" s="57" t="s">
        <v>17</v>
      </c>
      <c r="B135" s="58"/>
      <c r="C135" s="58"/>
      <c r="D135" s="58"/>
      <c r="E135" s="59"/>
    </row>
    <row r="136" spans="1:5" ht="15" customHeight="1" x14ac:dyDescent="0.2">
      <c r="A136" s="41" t="s">
        <v>46</v>
      </c>
      <c r="B136" s="40"/>
      <c r="C136" s="40"/>
      <c r="D136" s="40"/>
      <c r="E136" s="42" t="s">
        <v>47</v>
      </c>
    </row>
    <row r="137" spans="1:5" ht="15" customHeight="1" x14ac:dyDescent="0.2">
      <c r="A137" s="64"/>
      <c r="B137" s="59"/>
      <c r="C137" s="58"/>
      <c r="D137" s="58"/>
      <c r="E137" s="65"/>
    </row>
    <row r="138" spans="1:5" ht="15" customHeight="1" x14ac:dyDescent="0.2">
      <c r="A138" s="84"/>
      <c r="B138" s="84"/>
      <c r="C138" s="66" t="s">
        <v>49</v>
      </c>
      <c r="D138" s="67" t="s">
        <v>63</v>
      </c>
      <c r="E138" s="68" t="s">
        <v>51</v>
      </c>
    </row>
    <row r="139" spans="1:5" ht="15" customHeight="1" x14ac:dyDescent="0.2">
      <c r="A139" s="86"/>
      <c r="B139" s="95"/>
      <c r="C139" s="77">
        <v>3122</v>
      </c>
      <c r="D139" s="78" t="s">
        <v>76</v>
      </c>
      <c r="E139" s="50">
        <v>-78385</v>
      </c>
    </row>
    <row r="140" spans="1:5" ht="15" customHeight="1" x14ac:dyDescent="0.2">
      <c r="A140" s="86"/>
      <c r="B140" s="95"/>
      <c r="C140" s="77">
        <v>3114</v>
      </c>
      <c r="D140" s="78" t="s">
        <v>76</v>
      </c>
      <c r="E140" s="50">
        <v>-93460</v>
      </c>
    </row>
    <row r="141" spans="1:5" ht="15" customHeight="1" x14ac:dyDescent="0.2">
      <c r="A141" s="96"/>
      <c r="B141" s="96"/>
      <c r="C141" s="71" t="s">
        <v>53</v>
      </c>
      <c r="D141" s="72"/>
      <c r="E141" s="73">
        <f>SUM(E139:E140)</f>
        <v>-171845</v>
      </c>
    </row>
    <row r="142" spans="1:5" ht="15" customHeight="1" x14ac:dyDescent="0.2"/>
    <row r="143" spans="1:5" ht="15" customHeight="1" x14ac:dyDescent="0.2"/>
    <row r="144" spans="1:5" ht="15" customHeight="1" x14ac:dyDescent="0.25">
      <c r="A144" s="37" t="s">
        <v>224</v>
      </c>
    </row>
    <row r="145" spans="1:5" ht="15" customHeight="1" x14ac:dyDescent="0.2">
      <c r="A145" s="167" t="s">
        <v>74</v>
      </c>
      <c r="B145" s="167"/>
      <c r="C145" s="167"/>
      <c r="D145" s="167"/>
      <c r="E145" s="167"/>
    </row>
    <row r="146" spans="1:5" ht="15" customHeight="1" x14ac:dyDescent="0.2">
      <c r="A146" s="165" t="s">
        <v>225</v>
      </c>
      <c r="B146" s="165"/>
      <c r="C146" s="165"/>
      <c r="D146" s="165"/>
      <c r="E146" s="165"/>
    </row>
    <row r="147" spans="1:5" ht="15" customHeight="1" x14ac:dyDescent="0.2">
      <c r="A147" s="165"/>
      <c r="B147" s="165"/>
      <c r="C147" s="165"/>
      <c r="D147" s="165"/>
      <c r="E147" s="165"/>
    </row>
    <row r="148" spans="1:5" ht="15" customHeight="1" x14ac:dyDescent="0.2">
      <c r="A148" s="165"/>
      <c r="B148" s="165"/>
      <c r="C148" s="165"/>
      <c r="D148" s="165"/>
      <c r="E148" s="165"/>
    </row>
    <row r="149" spans="1:5" ht="15" customHeight="1" x14ac:dyDescent="0.2">
      <c r="A149" s="165"/>
      <c r="B149" s="165"/>
      <c r="C149" s="165"/>
      <c r="D149" s="165"/>
      <c r="E149" s="165"/>
    </row>
    <row r="150" spans="1:5" ht="15" customHeight="1" x14ac:dyDescent="0.2">
      <c r="A150" s="165"/>
      <c r="B150" s="165"/>
      <c r="C150" s="165"/>
      <c r="D150" s="165"/>
      <c r="E150" s="165"/>
    </row>
    <row r="151" spans="1:5" ht="15" customHeight="1" x14ac:dyDescent="0.2">
      <c r="A151" s="165"/>
      <c r="B151" s="165"/>
      <c r="C151" s="165"/>
      <c r="D151" s="165"/>
      <c r="E151" s="165"/>
    </row>
    <row r="152" spans="1:5" ht="15" customHeight="1" x14ac:dyDescent="0.2">
      <c r="A152" s="165"/>
      <c r="B152" s="165"/>
      <c r="C152" s="165"/>
      <c r="D152" s="165"/>
      <c r="E152" s="165"/>
    </row>
    <row r="153" spans="1:5" ht="15" customHeight="1" x14ac:dyDescent="0.2">
      <c r="A153" s="165"/>
      <c r="B153" s="165"/>
      <c r="C153" s="165"/>
      <c r="D153" s="165"/>
      <c r="E153" s="165"/>
    </row>
    <row r="154" spans="1:5" ht="15" customHeight="1" x14ac:dyDescent="0.2">
      <c r="A154" s="165"/>
      <c r="B154" s="165"/>
      <c r="C154" s="165"/>
      <c r="D154" s="165"/>
      <c r="E154" s="165"/>
    </row>
    <row r="155" spans="1:5" ht="15" customHeight="1" x14ac:dyDescent="0.2"/>
    <row r="156" spans="1:5" ht="15" customHeight="1" x14ac:dyDescent="0.2"/>
    <row r="157" spans="1:5" ht="15" customHeight="1" x14ac:dyDescent="0.2"/>
    <row r="158" spans="1:5" ht="15" customHeight="1" x14ac:dyDescent="0.25">
      <c r="A158" s="39" t="s">
        <v>1</v>
      </c>
      <c r="B158" s="140"/>
      <c r="C158" s="40"/>
      <c r="D158" s="40"/>
      <c r="E158" s="40"/>
    </row>
    <row r="159" spans="1:5" ht="15" customHeight="1" x14ac:dyDescent="0.2">
      <c r="A159" s="41" t="s">
        <v>46</v>
      </c>
      <c r="B159" s="140"/>
      <c r="C159" s="40"/>
      <c r="D159" s="40"/>
      <c r="E159" s="42" t="s">
        <v>47</v>
      </c>
    </row>
    <row r="160" spans="1:5" ht="15" customHeight="1" x14ac:dyDescent="0.25">
      <c r="A160" s="43"/>
      <c r="B160" s="141"/>
      <c r="C160" s="40"/>
      <c r="D160" s="40"/>
      <c r="E160" s="44"/>
    </row>
    <row r="161" spans="1:5" ht="15" customHeight="1" x14ac:dyDescent="0.2">
      <c r="B161" s="45" t="s">
        <v>48</v>
      </c>
      <c r="C161" s="45" t="s">
        <v>49</v>
      </c>
      <c r="D161" s="46" t="s">
        <v>50</v>
      </c>
      <c r="E161" s="45" t="s">
        <v>51</v>
      </c>
    </row>
    <row r="162" spans="1:5" ht="15" customHeight="1" x14ac:dyDescent="0.2">
      <c r="B162" s="47">
        <v>33160</v>
      </c>
      <c r="C162" s="48"/>
      <c r="D162" s="49" t="s">
        <v>52</v>
      </c>
      <c r="E162" s="50">
        <v>-14000</v>
      </c>
    </row>
    <row r="163" spans="1:5" ht="15" customHeight="1" x14ac:dyDescent="0.2">
      <c r="B163" s="51"/>
      <c r="C163" s="52" t="s">
        <v>53</v>
      </c>
      <c r="D163" s="53"/>
      <c r="E163" s="54">
        <f>SUM(E162:E162)</f>
        <v>-14000</v>
      </c>
    </row>
    <row r="164" spans="1:5" ht="15" customHeight="1" x14ac:dyDescent="0.25">
      <c r="A164" s="55"/>
      <c r="B164" s="153"/>
      <c r="C164" s="56"/>
      <c r="D164" s="56"/>
      <c r="E164" s="56"/>
    </row>
    <row r="165" spans="1:5" ht="15" customHeight="1" x14ac:dyDescent="0.25">
      <c r="A165" s="57" t="s">
        <v>17</v>
      </c>
      <c r="B165" s="129"/>
      <c r="C165" s="58"/>
      <c r="D165" s="58"/>
      <c r="E165" s="59"/>
    </row>
    <row r="166" spans="1:5" ht="15" customHeight="1" x14ac:dyDescent="0.2">
      <c r="A166" s="41" t="s">
        <v>46</v>
      </c>
      <c r="B166" s="129"/>
      <c r="C166" s="58"/>
      <c r="D166" s="58"/>
      <c r="E166" s="60" t="s">
        <v>47</v>
      </c>
    </row>
    <row r="167" spans="1:5" ht="15" customHeight="1" x14ac:dyDescent="0.2">
      <c r="A167" s="64"/>
      <c r="B167" s="129"/>
      <c r="C167" s="58"/>
      <c r="D167" s="58"/>
      <c r="E167" s="60"/>
    </row>
    <row r="168" spans="1:5" ht="15" customHeight="1" x14ac:dyDescent="0.2">
      <c r="B168" s="45" t="s">
        <v>48</v>
      </c>
      <c r="C168" s="45" t="s">
        <v>49</v>
      </c>
      <c r="D168" s="46" t="s">
        <v>50</v>
      </c>
      <c r="E168" s="45" t="s">
        <v>51</v>
      </c>
    </row>
    <row r="169" spans="1:5" ht="15" customHeight="1" x14ac:dyDescent="0.2">
      <c r="B169" s="47">
        <v>33160</v>
      </c>
      <c r="C169" s="48"/>
      <c r="D169" s="49" t="s">
        <v>215</v>
      </c>
      <c r="E169" s="50">
        <v>-14000</v>
      </c>
    </row>
    <row r="170" spans="1:5" ht="15" customHeight="1" x14ac:dyDescent="0.2">
      <c r="B170" s="51"/>
      <c r="C170" s="52" t="s">
        <v>53</v>
      </c>
      <c r="D170" s="53"/>
      <c r="E170" s="54">
        <f>SUM(E169:E169)</f>
        <v>-14000</v>
      </c>
    </row>
    <row r="171" spans="1:5" ht="15" customHeight="1" x14ac:dyDescent="0.2"/>
    <row r="172" spans="1:5" ht="15" customHeight="1" x14ac:dyDescent="0.2"/>
    <row r="173" spans="1:5" ht="15" customHeight="1" x14ac:dyDescent="0.25">
      <c r="A173" s="37" t="s">
        <v>226</v>
      </c>
    </row>
    <row r="174" spans="1:5" ht="15" customHeight="1" x14ac:dyDescent="0.2">
      <c r="A174" s="167" t="s">
        <v>74</v>
      </c>
      <c r="B174" s="167"/>
      <c r="C174" s="167"/>
      <c r="D174" s="167"/>
      <c r="E174" s="167"/>
    </row>
    <row r="175" spans="1:5" ht="15" customHeight="1" x14ac:dyDescent="0.2">
      <c r="A175" s="165" t="s">
        <v>227</v>
      </c>
      <c r="B175" s="165"/>
      <c r="C175" s="165"/>
      <c r="D175" s="165"/>
      <c r="E175" s="165"/>
    </row>
    <row r="176" spans="1:5" ht="15" customHeight="1" x14ac:dyDescent="0.2">
      <c r="A176" s="165"/>
      <c r="B176" s="165"/>
      <c r="C176" s="165"/>
      <c r="D176" s="165"/>
      <c r="E176" s="165"/>
    </row>
    <row r="177" spans="1:5" ht="15" customHeight="1" x14ac:dyDescent="0.2">
      <c r="A177" s="165"/>
      <c r="B177" s="165"/>
      <c r="C177" s="165"/>
      <c r="D177" s="165"/>
      <c r="E177" s="165"/>
    </row>
    <row r="178" spans="1:5" ht="15" customHeight="1" x14ac:dyDescent="0.2">
      <c r="A178" s="165"/>
      <c r="B178" s="165"/>
      <c r="C178" s="165"/>
      <c r="D178" s="165"/>
      <c r="E178" s="165"/>
    </row>
    <row r="179" spans="1:5" ht="15" customHeight="1" x14ac:dyDescent="0.2">
      <c r="A179" s="165"/>
      <c r="B179" s="165"/>
      <c r="C179" s="165"/>
      <c r="D179" s="165"/>
      <c r="E179" s="165"/>
    </row>
    <row r="180" spans="1:5" ht="15" customHeight="1" x14ac:dyDescent="0.2">
      <c r="A180" s="165"/>
      <c r="B180" s="165"/>
      <c r="C180" s="165"/>
      <c r="D180" s="165"/>
      <c r="E180" s="165"/>
    </row>
    <row r="181" spans="1:5" ht="15" customHeight="1" x14ac:dyDescent="0.2">
      <c r="A181" s="165"/>
      <c r="B181" s="165"/>
      <c r="C181" s="165"/>
      <c r="D181" s="165"/>
      <c r="E181" s="165"/>
    </row>
    <row r="182" spans="1:5" ht="15" customHeight="1" x14ac:dyDescent="0.2"/>
    <row r="183" spans="1:5" ht="15" customHeight="1" x14ac:dyDescent="0.25">
      <c r="A183" s="57" t="s">
        <v>1</v>
      </c>
      <c r="B183" s="58"/>
      <c r="C183" s="58"/>
      <c r="D183" s="58"/>
      <c r="E183" s="58"/>
    </row>
    <row r="184" spans="1:5" ht="15" customHeight="1" x14ac:dyDescent="0.2">
      <c r="A184" s="64" t="s">
        <v>58</v>
      </c>
      <c r="B184" s="58"/>
      <c r="C184" s="58"/>
      <c r="D184" s="58"/>
      <c r="E184" s="60" t="s">
        <v>59</v>
      </c>
    </row>
    <row r="185" spans="1:5" ht="15" customHeight="1" x14ac:dyDescent="0.25">
      <c r="A185" s="59"/>
      <c r="B185" s="57"/>
      <c r="C185" s="58"/>
      <c r="D185" s="58"/>
      <c r="E185" s="65"/>
    </row>
    <row r="186" spans="1:5" ht="15" customHeight="1" x14ac:dyDescent="0.2">
      <c r="B186" s="45" t="s">
        <v>48</v>
      </c>
      <c r="C186" s="66" t="s">
        <v>49</v>
      </c>
      <c r="D186" s="67" t="s">
        <v>50</v>
      </c>
      <c r="E186" s="68" t="s">
        <v>51</v>
      </c>
    </row>
    <row r="187" spans="1:5" ht="15" customHeight="1" x14ac:dyDescent="0.2">
      <c r="B187" s="47">
        <v>883</v>
      </c>
      <c r="C187" s="138">
        <v>6172</v>
      </c>
      <c r="D187" s="139" t="s">
        <v>173</v>
      </c>
      <c r="E187" s="82">
        <v>-1603655.28</v>
      </c>
    </row>
    <row r="188" spans="1:5" ht="15" customHeight="1" x14ac:dyDescent="0.2">
      <c r="B188" s="51"/>
      <c r="C188" s="71" t="s">
        <v>53</v>
      </c>
      <c r="D188" s="72"/>
      <c r="E188" s="73">
        <f>SUM(E187:E187)</f>
        <v>-1603655.28</v>
      </c>
    </row>
    <row r="189" spans="1:5" ht="15" customHeight="1" x14ac:dyDescent="0.2"/>
    <row r="190" spans="1:5" ht="15" customHeight="1" x14ac:dyDescent="0.25">
      <c r="A190" s="39" t="s">
        <v>17</v>
      </c>
      <c r="B190" s="140"/>
      <c r="C190" s="40"/>
      <c r="D190" s="40"/>
      <c r="E190" s="59"/>
    </row>
    <row r="191" spans="1:5" ht="15" customHeight="1" x14ac:dyDescent="0.2">
      <c r="A191" s="41" t="s">
        <v>58</v>
      </c>
      <c r="B191" s="140"/>
      <c r="C191" s="40"/>
      <c r="D191" s="40"/>
      <c r="E191" t="s">
        <v>59</v>
      </c>
    </row>
    <row r="192" spans="1:5" ht="15" customHeight="1" x14ac:dyDescent="0.25">
      <c r="A192" s="43"/>
      <c r="B192" s="141"/>
      <c r="C192" s="40"/>
      <c r="D192" s="40"/>
      <c r="E192" s="65"/>
    </row>
    <row r="193" spans="1:5" ht="15" customHeight="1" x14ac:dyDescent="0.2">
      <c r="B193" s="110"/>
      <c r="C193" s="45" t="s">
        <v>49</v>
      </c>
      <c r="D193" s="76" t="s">
        <v>63</v>
      </c>
      <c r="E193" s="66" t="s">
        <v>51</v>
      </c>
    </row>
    <row r="194" spans="1:5" ht="15" customHeight="1" x14ac:dyDescent="0.2">
      <c r="B194" s="115"/>
      <c r="C194" s="77">
        <v>6409</v>
      </c>
      <c r="D194" s="104" t="s">
        <v>83</v>
      </c>
      <c r="E194" s="82">
        <v>-1603655.28</v>
      </c>
    </row>
    <row r="195" spans="1:5" ht="15" customHeight="1" x14ac:dyDescent="0.2">
      <c r="B195" s="92"/>
      <c r="C195" s="52" t="s">
        <v>53</v>
      </c>
      <c r="D195" s="142"/>
      <c r="E195" s="91">
        <f>SUM(E194:E194)</f>
        <v>-1603655.28</v>
      </c>
    </row>
    <row r="196" spans="1:5" ht="15" customHeight="1" x14ac:dyDescent="0.2"/>
    <row r="197" spans="1:5" ht="15" customHeight="1" x14ac:dyDescent="0.2"/>
    <row r="198" spans="1:5" ht="15" customHeight="1" x14ac:dyDescent="0.25">
      <c r="A198" s="37" t="s">
        <v>228</v>
      </c>
    </row>
    <row r="199" spans="1:5" ht="15" customHeight="1" x14ac:dyDescent="0.2">
      <c r="A199" s="168" t="s">
        <v>229</v>
      </c>
      <c r="B199" s="168"/>
      <c r="C199" s="168"/>
      <c r="D199" s="168"/>
      <c r="E199" s="168"/>
    </row>
    <row r="200" spans="1:5" ht="15" customHeight="1" x14ac:dyDescent="0.2">
      <c r="A200" s="168"/>
      <c r="B200" s="168"/>
      <c r="C200" s="168"/>
      <c r="D200" s="168"/>
      <c r="E200" s="168"/>
    </row>
    <row r="201" spans="1:5" ht="15" customHeight="1" x14ac:dyDescent="0.2">
      <c r="A201" s="165" t="s">
        <v>230</v>
      </c>
      <c r="B201" s="165"/>
      <c r="C201" s="165"/>
      <c r="D201" s="165"/>
      <c r="E201" s="165"/>
    </row>
    <row r="202" spans="1:5" ht="15" customHeight="1" x14ac:dyDescent="0.2">
      <c r="A202" s="165"/>
      <c r="B202" s="165"/>
      <c r="C202" s="165"/>
      <c r="D202" s="165"/>
      <c r="E202" s="165"/>
    </row>
    <row r="203" spans="1:5" ht="15" customHeight="1" x14ac:dyDescent="0.2">
      <c r="A203" s="165"/>
      <c r="B203" s="165"/>
      <c r="C203" s="165"/>
      <c r="D203" s="165"/>
      <c r="E203" s="165"/>
    </row>
    <row r="204" spans="1:5" ht="15" customHeight="1" x14ac:dyDescent="0.2">
      <c r="A204" s="165"/>
      <c r="B204" s="165"/>
      <c r="C204" s="165"/>
      <c r="D204" s="165"/>
      <c r="E204" s="165"/>
    </row>
    <row r="205" spans="1:5" ht="15" customHeight="1" x14ac:dyDescent="0.2">
      <c r="A205" s="165"/>
      <c r="B205" s="165"/>
      <c r="C205" s="165"/>
      <c r="D205" s="165"/>
      <c r="E205" s="165"/>
    </row>
    <row r="206" spans="1:5" ht="15" customHeight="1" x14ac:dyDescent="0.2">
      <c r="A206" s="165"/>
      <c r="B206" s="165"/>
      <c r="C206" s="165"/>
      <c r="D206" s="165"/>
      <c r="E206" s="165"/>
    </row>
    <row r="207" spans="1:5" ht="15" customHeight="1" x14ac:dyDescent="0.2">
      <c r="A207" s="163"/>
      <c r="B207" s="163"/>
      <c r="C207" s="163"/>
      <c r="D207" s="163"/>
      <c r="E207" s="163"/>
    </row>
    <row r="208" spans="1:5" ht="15" customHeight="1" x14ac:dyDescent="0.2">
      <c r="A208" s="163"/>
      <c r="B208" s="163"/>
      <c r="C208" s="163"/>
      <c r="D208" s="163"/>
      <c r="E208" s="163"/>
    </row>
    <row r="209" spans="1:5" ht="15" customHeight="1" x14ac:dyDescent="0.2">
      <c r="A209" s="163"/>
      <c r="B209" s="163"/>
      <c r="C209" s="163"/>
      <c r="D209" s="163"/>
      <c r="E209" s="163"/>
    </row>
    <row r="210" spans="1:5" ht="15" customHeight="1" x14ac:dyDescent="0.25">
      <c r="A210" s="57" t="s">
        <v>17</v>
      </c>
      <c r="B210" s="58"/>
      <c r="C210" s="58"/>
      <c r="D210" s="58"/>
      <c r="E210" s="58"/>
    </row>
    <row r="211" spans="1:5" ht="15" customHeight="1" x14ac:dyDescent="0.2">
      <c r="A211" s="64" t="s">
        <v>58</v>
      </c>
      <c r="B211" s="58"/>
      <c r="C211" s="58"/>
      <c r="D211" s="58"/>
      <c r="E211" s="60" t="s">
        <v>59</v>
      </c>
    </row>
    <row r="212" spans="1:5" ht="15" customHeight="1" x14ac:dyDescent="0.25">
      <c r="A212" s="57"/>
      <c r="B212" s="59"/>
      <c r="C212" s="58"/>
      <c r="D212" s="58"/>
      <c r="E212" s="65"/>
    </row>
    <row r="213" spans="1:5" ht="15" customHeight="1" x14ac:dyDescent="0.2">
      <c r="A213" s="84"/>
      <c r="B213" s="84"/>
      <c r="C213" s="66" t="s">
        <v>49</v>
      </c>
      <c r="D213" s="114" t="s">
        <v>63</v>
      </c>
      <c r="E213" s="68" t="s">
        <v>51</v>
      </c>
    </row>
    <row r="214" spans="1:5" ht="15" customHeight="1" x14ac:dyDescent="0.2">
      <c r="A214" s="86"/>
      <c r="B214" s="95"/>
      <c r="C214" s="123">
        <v>6409</v>
      </c>
      <c r="D214" s="78" t="s">
        <v>83</v>
      </c>
      <c r="E214" s="124">
        <v>-120000</v>
      </c>
    </row>
    <row r="215" spans="1:5" ht="15" customHeight="1" x14ac:dyDescent="0.2">
      <c r="A215" s="88"/>
      <c r="B215" s="125"/>
      <c r="C215" s="71" t="s">
        <v>53</v>
      </c>
      <c r="D215" s="72"/>
      <c r="E215" s="73">
        <f>E214</f>
        <v>-120000</v>
      </c>
    </row>
    <row r="216" spans="1:5" ht="15" customHeight="1" x14ac:dyDescent="0.2"/>
    <row r="217" spans="1:5" ht="15" customHeight="1" x14ac:dyDescent="0.25">
      <c r="A217" s="57" t="s">
        <v>17</v>
      </c>
      <c r="B217" s="58"/>
      <c r="C217" s="58"/>
      <c r="D217" s="58"/>
      <c r="E217" s="59"/>
    </row>
    <row r="218" spans="1:5" ht="15" customHeight="1" x14ac:dyDescent="0.2">
      <c r="A218" s="41" t="s">
        <v>231</v>
      </c>
      <c r="B218" s="40"/>
      <c r="C218" s="40"/>
      <c r="D218" s="40"/>
      <c r="E218" s="42" t="s">
        <v>232</v>
      </c>
    </row>
    <row r="219" spans="1:5" ht="15" customHeight="1" x14ac:dyDescent="0.2">
      <c r="A219" s="64"/>
      <c r="B219" s="59"/>
      <c r="C219" s="58"/>
      <c r="D219" s="58"/>
      <c r="E219" s="65"/>
    </row>
    <row r="220" spans="1:5" ht="15" customHeight="1" x14ac:dyDescent="0.2">
      <c r="A220" s="84"/>
      <c r="B220" s="84"/>
      <c r="C220" s="66" t="s">
        <v>49</v>
      </c>
      <c r="D220" s="114" t="s">
        <v>63</v>
      </c>
      <c r="E220" s="68" t="s">
        <v>51</v>
      </c>
    </row>
    <row r="221" spans="1:5" ht="15" customHeight="1" x14ac:dyDescent="0.2">
      <c r="A221" s="84"/>
      <c r="B221" s="84"/>
      <c r="C221" s="121">
        <v>6113</v>
      </c>
      <c r="D221" s="78" t="s">
        <v>64</v>
      </c>
      <c r="E221" s="82">
        <v>120000</v>
      </c>
    </row>
    <row r="222" spans="1:5" ht="15" customHeight="1" x14ac:dyDescent="0.2">
      <c r="A222" s="96"/>
      <c r="B222" s="96"/>
      <c r="C222" s="71" t="s">
        <v>53</v>
      </c>
      <c r="D222" s="72"/>
      <c r="E222" s="73">
        <f>SUM(E221:E221)</f>
        <v>120000</v>
      </c>
    </row>
    <row r="223" spans="1:5" ht="15" customHeight="1" x14ac:dyDescent="0.2"/>
    <row r="224" spans="1:5" ht="15" customHeight="1" x14ac:dyDescent="0.2"/>
    <row r="225" spans="1:5" ht="15" customHeight="1" x14ac:dyDescent="0.25">
      <c r="A225" s="37" t="s">
        <v>233</v>
      </c>
    </row>
    <row r="226" spans="1:5" ht="15" customHeight="1" x14ac:dyDescent="0.2">
      <c r="A226" s="168" t="s">
        <v>234</v>
      </c>
      <c r="B226" s="168"/>
      <c r="C226" s="168"/>
      <c r="D226" s="168"/>
      <c r="E226" s="168"/>
    </row>
    <row r="227" spans="1:5" ht="15" customHeight="1" x14ac:dyDescent="0.2">
      <c r="A227" s="168"/>
      <c r="B227" s="168"/>
      <c r="C227" s="168"/>
      <c r="D227" s="168"/>
      <c r="E227" s="168"/>
    </row>
    <row r="228" spans="1:5" ht="15" customHeight="1" x14ac:dyDescent="0.2">
      <c r="A228" s="165" t="s">
        <v>235</v>
      </c>
      <c r="B228" s="165"/>
      <c r="C228" s="165"/>
      <c r="D228" s="165"/>
      <c r="E228" s="165"/>
    </row>
    <row r="229" spans="1:5" ht="15" customHeight="1" x14ac:dyDescent="0.2">
      <c r="A229" s="165"/>
      <c r="B229" s="165"/>
      <c r="C229" s="165"/>
      <c r="D229" s="165"/>
      <c r="E229" s="165"/>
    </row>
    <row r="230" spans="1:5" ht="15" customHeight="1" x14ac:dyDescent="0.2">
      <c r="A230" s="165"/>
      <c r="B230" s="165"/>
      <c r="C230" s="165"/>
      <c r="D230" s="165"/>
      <c r="E230" s="165"/>
    </row>
    <row r="231" spans="1:5" ht="15" customHeight="1" x14ac:dyDescent="0.2">
      <c r="A231" s="165"/>
      <c r="B231" s="165"/>
      <c r="C231" s="165"/>
      <c r="D231" s="165"/>
      <c r="E231" s="165"/>
    </row>
    <row r="232" spans="1:5" ht="15" customHeight="1" x14ac:dyDescent="0.2">
      <c r="A232" s="165"/>
      <c r="B232" s="165"/>
      <c r="C232" s="165"/>
      <c r="D232" s="165"/>
      <c r="E232" s="165"/>
    </row>
    <row r="233" spans="1:5" ht="15" customHeight="1" x14ac:dyDescent="0.2">
      <c r="A233" s="165"/>
      <c r="B233" s="165"/>
      <c r="C233" s="165"/>
      <c r="D233" s="165"/>
      <c r="E233" s="165"/>
    </row>
    <row r="234" spans="1:5" ht="15" customHeight="1" x14ac:dyDescent="0.2">
      <c r="A234" s="165"/>
      <c r="B234" s="165"/>
      <c r="C234" s="165"/>
      <c r="D234" s="165"/>
      <c r="E234" s="165"/>
    </row>
    <row r="235" spans="1:5" ht="15" customHeight="1" x14ac:dyDescent="0.2">
      <c r="A235" s="165"/>
      <c r="B235" s="165"/>
      <c r="C235" s="165"/>
      <c r="D235" s="165"/>
      <c r="E235" s="165"/>
    </row>
    <row r="236" spans="1:5" ht="15" customHeight="1" x14ac:dyDescent="0.2">
      <c r="A236" s="165"/>
      <c r="B236" s="165"/>
      <c r="C236" s="165"/>
      <c r="D236" s="165"/>
      <c r="E236" s="165"/>
    </row>
    <row r="237" spans="1:5" ht="15" customHeight="1" x14ac:dyDescent="0.2">
      <c r="A237" s="163"/>
      <c r="B237" s="163"/>
      <c r="C237" s="163"/>
      <c r="D237" s="163"/>
      <c r="E237" s="163"/>
    </row>
    <row r="238" spans="1:5" ht="15" customHeight="1" x14ac:dyDescent="0.25">
      <c r="A238" s="57" t="s">
        <v>17</v>
      </c>
      <c r="B238" s="58"/>
      <c r="C238" s="58"/>
      <c r="D238" s="58"/>
      <c r="E238" s="58"/>
    </row>
    <row r="239" spans="1:5" ht="15" customHeight="1" x14ac:dyDescent="0.2">
      <c r="A239" s="64" t="s">
        <v>58</v>
      </c>
      <c r="B239" s="58"/>
      <c r="C239" s="58"/>
      <c r="D239" s="58"/>
      <c r="E239" s="60" t="s">
        <v>59</v>
      </c>
    </row>
    <row r="240" spans="1:5" ht="15" customHeight="1" x14ac:dyDescent="0.25">
      <c r="A240" s="57"/>
      <c r="B240" s="59"/>
      <c r="C240" s="58"/>
      <c r="D240" s="58"/>
      <c r="E240" s="65"/>
    </row>
    <row r="241" spans="1:5" ht="15" customHeight="1" x14ac:dyDescent="0.2">
      <c r="A241" s="84"/>
      <c r="B241" s="84"/>
      <c r="C241" s="66" t="s">
        <v>49</v>
      </c>
      <c r="D241" s="114" t="s">
        <v>63</v>
      </c>
      <c r="E241" s="68" t="s">
        <v>51</v>
      </c>
    </row>
    <row r="242" spans="1:5" ht="15" customHeight="1" x14ac:dyDescent="0.2">
      <c r="A242" s="115"/>
      <c r="B242" s="95"/>
      <c r="C242" s="123">
        <v>6409</v>
      </c>
      <c r="D242" s="78" t="s">
        <v>83</v>
      </c>
      <c r="E242" s="124">
        <v>-80000</v>
      </c>
    </row>
    <row r="243" spans="1:5" ht="15" customHeight="1" x14ac:dyDescent="0.2">
      <c r="A243" s="88"/>
      <c r="B243" s="125"/>
      <c r="C243" s="71" t="s">
        <v>53</v>
      </c>
      <c r="D243" s="72"/>
      <c r="E243" s="73">
        <f>E242</f>
        <v>-80000</v>
      </c>
    </row>
    <row r="244" spans="1:5" ht="15" customHeight="1" x14ac:dyDescent="0.2"/>
    <row r="245" spans="1:5" ht="15" customHeight="1" x14ac:dyDescent="0.25">
      <c r="A245" s="57" t="s">
        <v>17</v>
      </c>
      <c r="B245" s="58"/>
      <c r="C245" s="58"/>
      <c r="D245" s="58"/>
      <c r="E245" s="59"/>
    </row>
    <row r="246" spans="1:5" ht="15" customHeight="1" x14ac:dyDescent="0.2">
      <c r="A246" s="64" t="s">
        <v>68</v>
      </c>
      <c r="B246" s="83"/>
      <c r="C246" s="83"/>
      <c r="D246" s="83"/>
      <c r="E246" s="59" t="s">
        <v>69</v>
      </c>
    </row>
    <row r="247" spans="1:5" ht="15" customHeight="1" x14ac:dyDescent="0.2">
      <c r="A247" s="64"/>
      <c r="B247" s="59"/>
      <c r="C247" s="58"/>
      <c r="D247" s="58"/>
      <c r="E247" s="65"/>
    </row>
    <row r="248" spans="1:5" ht="15" customHeight="1" x14ac:dyDescent="0.2">
      <c r="A248" s="84"/>
      <c r="B248" s="45" t="s">
        <v>48</v>
      </c>
      <c r="C248" s="66" t="s">
        <v>49</v>
      </c>
      <c r="D248" s="85" t="s">
        <v>50</v>
      </c>
      <c r="E248" s="68" t="s">
        <v>51</v>
      </c>
    </row>
    <row r="249" spans="1:5" ht="15" customHeight="1" x14ac:dyDescent="0.2">
      <c r="A249" s="84"/>
      <c r="B249" s="69">
        <v>303</v>
      </c>
      <c r="C249" s="77"/>
      <c r="D249" s="87" t="s">
        <v>70</v>
      </c>
      <c r="E249" s="82">
        <v>80000</v>
      </c>
    </row>
    <row r="250" spans="1:5" ht="15" customHeight="1" x14ac:dyDescent="0.2">
      <c r="A250" s="96"/>
      <c r="B250" s="89"/>
      <c r="C250" s="71" t="s">
        <v>53</v>
      </c>
      <c r="D250" s="90"/>
      <c r="E250" s="91">
        <f>SUM(E249:E249)</f>
        <v>80000</v>
      </c>
    </row>
    <row r="251" spans="1:5" ht="15" customHeight="1" x14ac:dyDescent="0.25">
      <c r="A251" s="37"/>
    </row>
    <row r="252" spans="1:5" ht="15" customHeight="1" x14ac:dyDescent="0.25">
      <c r="A252" s="37"/>
    </row>
    <row r="253" spans="1:5" ht="15" customHeight="1" x14ac:dyDescent="0.25">
      <c r="A253" s="37"/>
    </row>
    <row r="254" spans="1:5" ht="15" customHeight="1" x14ac:dyDescent="0.25">
      <c r="A254" s="37"/>
    </row>
    <row r="255" spans="1:5" ht="15" customHeight="1" x14ac:dyDescent="0.25">
      <c r="A255" s="37"/>
    </row>
    <row r="256" spans="1:5" ht="15" customHeight="1" x14ac:dyDescent="0.25">
      <c r="A256" s="37"/>
    </row>
    <row r="257" spans="1:5" ht="15" customHeight="1" x14ac:dyDescent="0.25">
      <c r="A257" s="37"/>
    </row>
    <row r="258" spans="1:5" ht="15" customHeight="1" x14ac:dyDescent="0.25">
      <c r="A258" s="37"/>
    </row>
    <row r="259" spans="1:5" ht="15" customHeight="1" x14ac:dyDescent="0.25">
      <c r="A259" s="37"/>
    </row>
    <row r="260" spans="1:5" ht="15" customHeight="1" x14ac:dyDescent="0.25">
      <c r="A260" s="37"/>
    </row>
    <row r="261" spans="1:5" ht="15" customHeight="1" x14ac:dyDescent="0.25">
      <c r="A261" s="37"/>
    </row>
    <row r="262" spans="1:5" ht="15" customHeight="1" x14ac:dyDescent="0.25">
      <c r="A262" s="37" t="s">
        <v>236</v>
      </c>
    </row>
    <row r="263" spans="1:5" ht="15" customHeight="1" x14ac:dyDescent="0.2">
      <c r="A263" s="168" t="s">
        <v>81</v>
      </c>
      <c r="B263" s="168"/>
      <c r="C263" s="168"/>
      <c r="D263" s="168"/>
      <c r="E263" s="168"/>
    </row>
    <row r="264" spans="1:5" ht="15" customHeight="1" x14ac:dyDescent="0.2">
      <c r="A264" s="168"/>
      <c r="B264" s="168"/>
      <c r="C264" s="168"/>
      <c r="D264" s="168"/>
      <c r="E264" s="168"/>
    </row>
    <row r="265" spans="1:5" ht="15" customHeight="1" x14ac:dyDescent="0.2">
      <c r="A265" s="165" t="s">
        <v>237</v>
      </c>
      <c r="B265" s="165"/>
      <c r="C265" s="165"/>
      <c r="D265" s="165"/>
      <c r="E265" s="165"/>
    </row>
    <row r="266" spans="1:5" ht="15" customHeight="1" x14ac:dyDescent="0.2">
      <c r="A266" s="165"/>
      <c r="B266" s="165"/>
      <c r="C266" s="165"/>
      <c r="D266" s="165"/>
      <c r="E266" s="165"/>
    </row>
    <row r="267" spans="1:5" ht="15" customHeight="1" x14ac:dyDescent="0.2">
      <c r="A267" s="165"/>
      <c r="B267" s="165"/>
      <c r="C267" s="165"/>
      <c r="D267" s="165"/>
      <c r="E267" s="165"/>
    </row>
    <row r="268" spans="1:5" ht="15" customHeight="1" x14ac:dyDescent="0.2">
      <c r="A268" s="165"/>
      <c r="B268" s="165"/>
      <c r="C268" s="165"/>
      <c r="D268" s="165"/>
      <c r="E268" s="165"/>
    </row>
    <row r="269" spans="1:5" ht="15" customHeight="1" x14ac:dyDescent="0.2">
      <c r="A269" s="165"/>
      <c r="B269" s="165"/>
      <c r="C269" s="165"/>
      <c r="D269" s="165"/>
      <c r="E269" s="165"/>
    </row>
    <row r="270" spans="1:5" ht="15" customHeight="1" x14ac:dyDescent="0.2">
      <c r="A270" s="165"/>
      <c r="B270" s="165"/>
      <c r="C270" s="165"/>
      <c r="D270" s="165"/>
      <c r="E270" s="165"/>
    </row>
    <row r="271" spans="1:5" ht="15" customHeight="1" x14ac:dyDescent="0.2">
      <c r="A271" s="165"/>
      <c r="B271" s="165"/>
      <c r="C271" s="165"/>
      <c r="D271" s="165"/>
      <c r="E271" s="165"/>
    </row>
    <row r="272" spans="1:5" ht="15" customHeight="1" x14ac:dyDescent="0.2">
      <c r="A272" s="165"/>
      <c r="B272" s="165"/>
      <c r="C272" s="165"/>
      <c r="D272" s="165"/>
      <c r="E272" s="165"/>
    </row>
    <row r="273" spans="1:5" ht="15" customHeight="1" x14ac:dyDescent="0.2">
      <c r="A273" s="165"/>
      <c r="B273" s="165"/>
      <c r="C273" s="165"/>
      <c r="D273" s="165"/>
      <c r="E273" s="165"/>
    </row>
    <row r="274" spans="1:5" ht="15" customHeight="1" x14ac:dyDescent="0.2"/>
    <row r="275" spans="1:5" ht="15" customHeight="1" x14ac:dyDescent="0.25">
      <c r="A275" s="39" t="s">
        <v>17</v>
      </c>
      <c r="B275" s="40"/>
      <c r="C275" s="40"/>
      <c r="D275" s="40"/>
      <c r="E275" s="40"/>
    </row>
    <row r="276" spans="1:5" ht="15" customHeight="1" x14ac:dyDescent="0.2">
      <c r="A276" s="41" t="s">
        <v>58</v>
      </c>
      <c r="B276" s="40"/>
      <c r="C276" s="40"/>
      <c r="D276" s="40"/>
      <c r="E276" s="42" t="s">
        <v>59</v>
      </c>
    </row>
    <row r="277" spans="1:5" ht="15" customHeight="1" x14ac:dyDescent="0.25">
      <c r="A277" s="39"/>
      <c r="B277" s="101"/>
      <c r="C277" s="40"/>
      <c r="D277" s="40"/>
      <c r="E277" s="44"/>
    </row>
    <row r="278" spans="1:5" ht="15" customHeight="1" x14ac:dyDescent="0.2">
      <c r="B278" s="45" t="s">
        <v>48</v>
      </c>
      <c r="C278" s="45" t="s">
        <v>49</v>
      </c>
      <c r="D278" s="76" t="s">
        <v>63</v>
      </c>
      <c r="E278" s="68" t="s">
        <v>51</v>
      </c>
    </row>
    <row r="279" spans="1:5" ht="15" customHeight="1" x14ac:dyDescent="0.2">
      <c r="B279" s="102">
        <v>13307</v>
      </c>
      <c r="C279" s="103">
        <v>4324</v>
      </c>
      <c r="D279" s="104" t="s">
        <v>83</v>
      </c>
      <c r="E279" s="105">
        <v>-115520</v>
      </c>
    </row>
    <row r="280" spans="1:5" ht="15" customHeight="1" x14ac:dyDescent="0.2">
      <c r="B280" s="89"/>
      <c r="C280" s="52" t="s">
        <v>53</v>
      </c>
      <c r="D280" s="53"/>
      <c r="E280" s="54">
        <f>SUM(E279:E279)</f>
        <v>-115520</v>
      </c>
    </row>
    <row r="281" spans="1:5" ht="15" customHeight="1" x14ac:dyDescent="0.2"/>
    <row r="282" spans="1:5" ht="15" customHeight="1" x14ac:dyDescent="0.25">
      <c r="A282" s="57" t="s">
        <v>17</v>
      </c>
      <c r="B282" s="58"/>
      <c r="C282" s="58"/>
      <c r="D282" s="58"/>
      <c r="E282" s="58"/>
    </row>
    <row r="283" spans="1:5" ht="15" customHeight="1" x14ac:dyDescent="0.2">
      <c r="A283" s="64" t="s">
        <v>84</v>
      </c>
      <c r="B283" s="83"/>
      <c r="C283" s="83"/>
      <c r="D283" s="83"/>
      <c r="E283" s="83" t="s">
        <v>85</v>
      </c>
    </row>
    <row r="284" spans="1:5" ht="15" customHeight="1" x14ac:dyDescent="0.2">
      <c r="A284" s="83"/>
      <c r="B284" s="106"/>
      <c r="C284" s="58"/>
      <c r="D284" s="83"/>
      <c r="E284" s="107"/>
    </row>
    <row r="285" spans="1:5" ht="15" customHeight="1" x14ac:dyDescent="0.2">
      <c r="B285" s="45" t="s">
        <v>48</v>
      </c>
      <c r="C285" s="66" t="s">
        <v>49</v>
      </c>
      <c r="D285" s="85" t="s">
        <v>50</v>
      </c>
      <c r="E285" s="68" t="s">
        <v>51</v>
      </c>
    </row>
    <row r="286" spans="1:5" ht="15" customHeight="1" x14ac:dyDescent="0.2">
      <c r="B286" s="102">
        <v>13307</v>
      </c>
      <c r="C286" s="108"/>
      <c r="D286" s="87" t="s">
        <v>86</v>
      </c>
      <c r="E286" s="109">
        <v>44080</v>
      </c>
    </row>
    <row r="287" spans="1:5" ht="15" customHeight="1" x14ac:dyDescent="0.2">
      <c r="B287" s="89"/>
      <c r="C287" s="71" t="s">
        <v>53</v>
      </c>
      <c r="D287" s="90"/>
      <c r="E287" s="91">
        <f>SUM(E286:E286)</f>
        <v>44080</v>
      </c>
    </row>
    <row r="288" spans="1:5" ht="15" customHeight="1" x14ac:dyDescent="0.2">
      <c r="A288" s="83"/>
      <c r="B288" s="83"/>
      <c r="C288" s="83"/>
      <c r="D288" s="83"/>
      <c r="E288" s="83"/>
    </row>
    <row r="289" spans="1:5" ht="15" customHeight="1" x14ac:dyDescent="0.25">
      <c r="A289" s="57" t="s">
        <v>17</v>
      </c>
      <c r="B289" s="58"/>
      <c r="C289" s="58"/>
      <c r="D289" s="58"/>
      <c r="E289" s="58"/>
    </row>
    <row r="290" spans="1:5" ht="15" customHeight="1" x14ac:dyDescent="0.2">
      <c r="A290" s="64" t="s">
        <v>87</v>
      </c>
      <c r="B290" s="83"/>
      <c r="C290" s="83"/>
      <c r="D290" s="83"/>
      <c r="E290" s="83" t="s">
        <v>88</v>
      </c>
    </row>
    <row r="291" spans="1:5" ht="15" customHeight="1" x14ac:dyDescent="0.2">
      <c r="A291" s="83"/>
      <c r="B291" s="106"/>
      <c r="C291" s="58"/>
      <c r="D291" s="83"/>
      <c r="E291" s="107"/>
    </row>
    <row r="292" spans="1:5" ht="15" customHeight="1" x14ac:dyDescent="0.2">
      <c r="A292" s="110"/>
      <c r="B292" s="45" t="s">
        <v>48</v>
      </c>
      <c r="C292" s="66" t="s">
        <v>49</v>
      </c>
      <c r="D292" s="85" t="s">
        <v>50</v>
      </c>
      <c r="E292" s="68" t="s">
        <v>51</v>
      </c>
    </row>
    <row r="293" spans="1:5" ht="15" customHeight="1" x14ac:dyDescent="0.2">
      <c r="A293" s="111"/>
      <c r="B293" s="102">
        <v>13307</v>
      </c>
      <c r="C293" s="108"/>
      <c r="D293" s="87" t="s">
        <v>86</v>
      </c>
      <c r="E293" s="112">
        <v>71440</v>
      </c>
    </row>
    <row r="294" spans="1:5" ht="15" customHeight="1" x14ac:dyDescent="0.2">
      <c r="A294" s="113"/>
      <c r="B294" s="89"/>
      <c r="C294" s="71" t="s">
        <v>53</v>
      </c>
      <c r="D294" s="90"/>
      <c r="E294" s="91">
        <f>SUM(E293)</f>
        <v>71440</v>
      </c>
    </row>
    <row r="295" spans="1:5" ht="15" customHeight="1" x14ac:dyDescent="0.25">
      <c r="A295" s="37"/>
    </row>
    <row r="296" spans="1:5" ht="15" customHeight="1" x14ac:dyDescent="0.25">
      <c r="A296" s="37"/>
    </row>
    <row r="297" spans="1:5" ht="15" customHeight="1" x14ac:dyDescent="0.25">
      <c r="A297" s="37" t="s">
        <v>238</v>
      </c>
    </row>
    <row r="298" spans="1:5" ht="15" customHeight="1" x14ac:dyDescent="0.2">
      <c r="A298" s="168" t="s">
        <v>120</v>
      </c>
      <c r="B298" s="168"/>
      <c r="C298" s="168"/>
      <c r="D298" s="168"/>
      <c r="E298" s="168"/>
    </row>
    <row r="299" spans="1:5" ht="15" customHeight="1" x14ac:dyDescent="0.2">
      <c r="A299" s="168"/>
      <c r="B299" s="168"/>
      <c r="C299" s="168"/>
      <c r="D299" s="168"/>
      <c r="E299" s="168"/>
    </row>
    <row r="300" spans="1:5" ht="15" customHeight="1" x14ac:dyDescent="0.2">
      <c r="A300" s="165" t="s">
        <v>239</v>
      </c>
      <c r="B300" s="165"/>
      <c r="C300" s="165"/>
      <c r="D300" s="165"/>
      <c r="E300" s="165"/>
    </row>
    <row r="301" spans="1:5" ht="15" customHeight="1" x14ac:dyDescent="0.2">
      <c r="A301" s="165"/>
      <c r="B301" s="165"/>
      <c r="C301" s="165"/>
      <c r="D301" s="165"/>
      <c r="E301" s="165"/>
    </row>
    <row r="302" spans="1:5" ht="15" customHeight="1" x14ac:dyDescent="0.2">
      <c r="A302" s="165"/>
      <c r="B302" s="165"/>
      <c r="C302" s="165"/>
      <c r="D302" s="165"/>
      <c r="E302" s="165"/>
    </row>
    <row r="303" spans="1:5" ht="15" customHeight="1" x14ac:dyDescent="0.2">
      <c r="A303" s="165"/>
      <c r="B303" s="165"/>
      <c r="C303" s="165"/>
      <c r="D303" s="165"/>
      <c r="E303" s="165"/>
    </row>
    <row r="304" spans="1:5" ht="15" customHeight="1" x14ac:dyDescent="0.2">
      <c r="A304" s="165"/>
      <c r="B304" s="165"/>
      <c r="C304" s="165"/>
      <c r="D304" s="165"/>
      <c r="E304" s="165"/>
    </row>
    <row r="305" spans="1:5" ht="15" customHeight="1" x14ac:dyDescent="0.2">
      <c r="A305" s="165"/>
      <c r="B305" s="165"/>
      <c r="C305" s="165"/>
      <c r="D305" s="165"/>
      <c r="E305" s="165"/>
    </row>
    <row r="306" spans="1:5" ht="15" customHeight="1" x14ac:dyDescent="0.2">
      <c r="A306" s="165"/>
      <c r="B306" s="165"/>
      <c r="C306" s="165"/>
      <c r="D306" s="165"/>
      <c r="E306" s="165"/>
    </row>
    <row r="307" spans="1:5" ht="15" customHeight="1" x14ac:dyDescent="0.2">
      <c r="A307" s="58"/>
      <c r="B307" s="132"/>
      <c r="C307" s="133"/>
      <c r="D307" s="58"/>
      <c r="E307" s="134"/>
    </row>
    <row r="308" spans="1:5" ht="15" customHeight="1" x14ac:dyDescent="0.2">
      <c r="A308" s="58"/>
      <c r="B308" s="132"/>
      <c r="C308" s="133"/>
      <c r="D308" s="58"/>
      <c r="E308" s="134"/>
    </row>
    <row r="309" spans="1:5" ht="15" customHeight="1" x14ac:dyDescent="0.2">
      <c r="A309" s="58"/>
      <c r="B309" s="132"/>
      <c r="C309" s="133"/>
      <c r="D309" s="58"/>
      <c r="E309" s="134"/>
    </row>
    <row r="310" spans="1:5" ht="15" customHeight="1" x14ac:dyDescent="0.2">
      <c r="A310" s="58"/>
      <c r="B310" s="132"/>
      <c r="C310" s="133"/>
      <c r="D310" s="58"/>
      <c r="E310" s="134"/>
    </row>
    <row r="311" spans="1:5" ht="15" customHeight="1" x14ac:dyDescent="0.2">
      <c r="A311" s="58"/>
      <c r="B311" s="132"/>
      <c r="C311" s="133"/>
      <c r="D311" s="58"/>
      <c r="E311" s="134"/>
    </row>
    <row r="312" spans="1:5" ht="15" customHeight="1" x14ac:dyDescent="0.2">
      <c r="A312" s="58"/>
      <c r="B312" s="132"/>
      <c r="C312" s="133"/>
      <c r="D312" s="58"/>
      <c r="E312" s="134"/>
    </row>
    <row r="313" spans="1:5" ht="15" customHeight="1" x14ac:dyDescent="0.2">
      <c r="A313" s="58"/>
      <c r="B313" s="132"/>
      <c r="C313" s="133"/>
      <c r="D313" s="58"/>
      <c r="E313" s="134"/>
    </row>
    <row r="314" spans="1:5" ht="15" customHeight="1" x14ac:dyDescent="0.25">
      <c r="A314" s="57" t="s">
        <v>17</v>
      </c>
      <c r="B314" s="58"/>
      <c r="C314" s="58"/>
      <c r="D314" s="58"/>
      <c r="E314" s="59"/>
    </row>
    <row r="315" spans="1:5" ht="15" customHeight="1" x14ac:dyDescent="0.2">
      <c r="A315" s="64" t="s">
        <v>122</v>
      </c>
      <c r="B315" s="58"/>
      <c r="C315" s="58"/>
      <c r="D315" s="58"/>
      <c r="E315" s="60" t="s">
        <v>123</v>
      </c>
    </row>
    <row r="316" spans="1:5" ht="15" customHeight="1" x14ac:dyDescent="0.2">
      <c r="A316" s="64"/>
      <c r="B316" s="59"/>
      <c r="C316" s="58"/>
      <c r="D316" s="58"/>
      <c r="E316" s="65"/>
    </row>
    <row r="317" spans="1:5" ht="15" customHeight="1" x14ac:dyDescent="0.2">
      <c r="A317" s="84"/>
      <c r="B317" s="84"/>
      <c r="C317" s="66" t="s">
        <v>49</v>
      </c>
      <c r="D317" s="114" t="s">
        <v>63</v>
      </c>
      <c r="E317" s="45" t="s">
        <v>51</v>
      </c>
    </row>
    <row r="318" spans="1:5" ht="15" customHeight="1" x14ac:dyDescent="0.2">
      <c r="A318" s="86"/>
      <c r="B318" s="95"/>
      <c r="C318" s="121">
        <v>5273</v>
      </c>
      <c r="D318" s="78" t="s">
        <v>83</v>
      </c>
      <c r="E318" s="82">
        <v>-70000</v>
      </c>
    </row>
    <row r="319" spans="1:5" ht="15" customHeight="1" x14ac:dyDescent="0.2">
      <c r="A319" s="86"/>
      <c r="B319" s="95"/>
      <c r="C319" s="121">
        <v>5273</v>
      </c>
      <c r="D319" s="78" t="s">
        <v>64</v>
      </c>
      <c r="E319" s="82">
        <v>70000</v>
      </c>
    </row>
    <row r="320" spans="1:5" ht="15" customHeight="1" x14ac:dyDescent="0.2">
      <c r="A320" s="96"/>
      <c r="B320" s="96"/>
      <c r="C320" s="71" t="s">
        <v>53</v>
      </c>
      <c r="D320" s="99"/>
      <c r="E320" s="73">
        <f>SUM(E318:E319)</f>
        <v>0</v>
      </c>
    </row>
    <row r="321" spans="1:5" ht="15" customHeight="1" x14ac:dyDescent="0.2"/>
    <row r="322" spans="1:5" ht="15" customHeight="1" x14ac:dyDescent="0.2"/>
    <row r="323" spans="1:5" ht="15" customHeight="1" x14ac:dyDescent="0.25">
      <c r="A323" s="37" t="s">
        <v>240</v>
      </c>
    </row>
    <row r="324" spans="1:5" ht="15" customHeight="1" x14ac:dyDescent="0.2">
      <c r="A324" s="168" t="s">
        <v>146</v>
      </c>
      <c r="B324" s="168"/>
      <c r="C324" s="168"/>
      <c r="D324" s="168"/>
      <c r="E324" s="168"/>
    </row>
    <row r="325" spans="1:5" ht="15" customHeight="1" x14ac:dyDescent="0.2">
      <c r="A325" s="168"/>
      <c r="B325" s="168"/>
      <c r="C325" s="168"/>
      <c r="D325" s="168"/>
      <c r="E325" s="168"/>
    </row>
    <row r="326" spans="1:5" ht="15" customHeight="1" x14ac:dyDescent="0.2">
      <c r="A326" s="165" t="s">
        <v>241</v>
      </c>
      <c r="B326" s="165"/>
      <c r="C326" s="165"/>
      <c r="D326" s="165"/>
      <c r="E326" s="165"/>
    </row>
    <row r="327" spans="1:5" ht="15" customHeight="1" x14ac:dyDescent="0.2">
      <c r="A327" s="165"/>
      <c r="B327" s="165"/>
      <c r="C327" s="165"/>
      <c r="D327" s="165"/>
      <c r="E327" s="165"/>
    </row>
    <row r="328" spans="1:5" ht="15" customHeight="1" x14ac:dyDescent="0.2">
      <c r="A328" s="165"/>
      <c r="B328" s="165"/>
      <c r="C328" s="165"/>
      <c r="D328" s="165"/>
      <c r="E328" s="165"/>
    </row>
    <row r="329" spans="1:5" ht="15" customHeight="1" x14ac:dyDescent="0.2">
      <c r="A329" s="165"/>
      <c r="B329" s="165"/>
      <c r="C329" s="165"/>
      <c r="D329" s="165"/>
      <c r="E329" s="165"/>
    </row>
    <row r="330" spans="1:5" ht="15" customHeight="1" x14ac:dyDescent="0.2">
      <c r="A330" s="165"/>
      <c r="B330" s="165"/>
      <c r="C330" s="165"/>
      <c r="D330" s="165"/>
      <c r="E330" s="165"/>
    </row>
    <row r="331" spans="1:5" ht="15" customHeight="1" x14ac:dyDescent="0.2">
      <c r="A331" s="165"/>
      <c r="B331" s="165"/>
      <c r="C331" s="165"/>
      <c r="D331" s="165"/>
      <c r="E331" s="165"/>
    </row>
    <row r="332" spans="1:5" ht="15" customHeight="1" x14ac:dyDescent="0.2">
      <c r="A332" s="165"/>
      <c r="B332" s="165"/>
      <c r="C332" s="165"/>
      <c r="D332" s="165"/>
      <c r="E332" s="165"/>
    </row>
    <row r="333" spans="1:5" ht="15" customHeight="1" x14ac:dyDescent="0.2"/>
    <row r="334" spans="1:5" ht="15" customHeight="1" x14ac:dyDescent="0.25">
      <c r="A334" s="39" t="s">
        <v>17</v>
      </c>
      <c r="B334" s="40"/>
      <c r="C334" s="40"/>
      <c r="D334" s="40"/>
      <c r="E334" s="43"/>
    </row>
    <row r="335" spans="1:5" ht="15" customHeight="1" x14ac:dyDescent="0.2">
      <c r="A335" s="64" t="s">
        <v>84</v>
      </c>
      <c r="B335" s="83"/>
      <c r="C335" s="83"/>
      <c r="D335" s="83"/>
      <c r="E335" s="83" t="s">
        <v>85</v>
      </c>
    </row>
    <row r="336" spans="1:5" ht="15" customHeight="1" x14ac:dyDescent="0.2"/>
    <row r="337" spans="1:5" ht="15" customHeight="1" x14ac:dyDescent="0.2">
      <c r="C337" s="66" t="s">
        <v>49</v>
      </c>
      <c r="D337" s="114" t="s">
        <v>63</v>
      </c>
      <c r="E337" s="45" t="s">
        <v>51</v>
      </c>
    </row>
    <row r="338" spans="1:5" ht="15" customHeight="1" x14ac:dyDescent="0.2">
      <c r="C338" s="121">
        <v>4349</v>
      </c>
      <c r="D338" s="128" t="s">
        <v>76</v>
      </c>
      <c r="E338" s="82">
        <v>-24000</v>
      </c>
    </row>
    <row r="339" spans="1:5" ht="15" customHeight="1" x14ac:dyDescent="0.2">
      <c r="C339" s="121">
        <v>4349</v>
      </c>
      <c r="D339" s="99" t="s">
        <v>79</v>
      </c>
      <c r="E339" s="82">
        <v>-9000</v>
      </c>
    </row>
    <row r="340" spans="1:5" ht="15" customHeight="1" x14ac:dyDescent="0.2">
      <c r="C340" s="121">
        <v>4349</v>
      </c>
      <c r="D340" s="78" t="s">
        <v>94</v>
      </c>
      <c r="E340" s="82">
        <v>33000</v>
      </c>
    </row>
    <row r="341" spans="1:5" ht="15" customHeight="1" x14ac:dyDescent="0.2">
      <c r="C341" s="71" t="s">
        <v>53</v>
      </c>
      <c r="D341" s="99"/>
      <c r="E341" s="73">
        <f>SUM(E338:E340)</f>
        <v>0</v>
      </c>
    </row>
    <row r="342" spans="1:5" ht="15" customHeight="1" x14ac:dyDescent="0.2"/>
    <row r="343" spans="1:5" ht="15" customHeight="1" x14ac:dyDescent="0.2"/>
    <row r="344" spans="1:5" ht="15" customHeight="1" x14ac:dyDescent="0.25">
      <c r="A344" s="37" t="s">
        <v>242</v>
      </c>
    </row>
    <row r="345" spans="1:5" ht="15" customHeight="1" x14ac:dyDescent="0.2">
      <c r="A345" s="168" t="s">
        <v>150</v>
      </c>
      <c r="B345" s="168"/>
      <c r="C345" s="168"/>
      <c r="D345" s="168"/>
      <c r="E345" s="168"/>
    </row>
    <row r="346" spans="1:5" ht="15" customHeight="1" x14ac:dyDescent="0.2">
      <c r="A346" s="168"/>
      <c r="B346" s="168"/>
      <c r="C346" s="168"/>
      <c r="D346" s="168"/>
      <c r="E346" s="168"/>
    </row>
    <row r="347" spans="1:5" ht="15" customHeight="1" x14ac:dyDescent="0.2">
      <c r="A347" s="169" t="s">
        <v>243</v>
      </c>
      <c r="B347" s="169"/>
      <c r="C347" s="169"/>
      <c r="D347" s="169"/>
      <c r="E347" s="169"/>
    </row>
    <row r="348" spans="1:5" ht="15" customHeight="1" x14ac:dyDescent="0.2">
      <c r="A348" s="169"/>
      <c r="B348" s="169"/>
      <c r="C348" s="169"/>
      <c r="D348" s="169"/>
      <c r="E348" s="169"/>
    </row>
    <row r="349" spans="1:5" ht="15" customHeight="1" x14ac:dyDescent="0.2">
      <c r="A349" s="169"/>
      <c r="B349" s="169"/>
      <c r="C349" s="169"/>
      <c r="D349" s="169"/>
      <c r="E349" s="169"/>
    </row>
    <row r="350" spans="1:5" ht="15" customHeight="1" x14ac:dyDescent="0.2">
      <c r="A350" s="169"/>
      <c r="B350" s="169"/>
      <c r="C350" s="169"/>
      <c r="D350" s="169"/>
      <c r="E350" s="169"/>
    </row>
    <row r="351" spans="1:5" ht="15" customHeight="1" x14ac:dyDescent="0.2">
      <c r="A351" s="169"/>
      <c r="B351" s="169"/>
      <c r="C351" s="169"/>
      <c r="D351" s="169"/>
      <c r="E351" s="169"/>
    </row>
    <row r="352" spans="1:5" ht="15" customHeight="1" x14ac:dyDescent="0.2">
      <c r="A352" s="169"/>
      <c r="B352" s="169"/>
      <c r="C352" s="169"/>
      <c r="D352" s="169"/>
      <c r="E352" s="169"/>
    </row>
    <row r="353" spans="1:5" ht="15" customHeight="1" x14ac:dyDescent="0.2">
      <c r="A353" s="169"/>
      <c r="B353" s="169"/>
      <c r="C353" s="169"/>
      <c r="D353" s="169"/>
      <c r="E353" s="169"/>
    </row>
    <row r="354" spans="1:5" ht="15" customHeight="1" x14ac:dyDescent="0.2">
      <c r="A354" s="169"/>
      <c r="B354" s="169"/>
      <c r="C354" s="169"/>
      <c r="D354" s="169"/>
      <c r="E354" s="169"/>
    </row>
    <row r="355" spans="1:5" ht="15" customHeight="1" x14ac:dyDescent="0.2"/>
    <row r="356" spans="1:5" ht="15" customHeight="1" x14ac:dyDescent="0.25">
      <c r="A356" s="57" t="s">
        <v>17</v>
      </c>
      <c r="B356" s="58"/>
      <c r="C356" s="58"/>
      <c r="D356" s="58"/>
      <c r="E356" s="58"/>
    </row>
    <row r="357" spans="1:5" ht="15" customHeight="1" x14ac:dyDescent="0.2">
      <c r="A357" s="41" t="s">
        <v>117</v>
      </c>
      <c r="B357" s="40"/>
      <c r="C357" s="40"/>
      <c r="D357" s="40"/>
      <c r="E357" s="42" t="s">
        <v>118</v>
      </c>
    </row>
    <row r="358" spans="1:5" ht="15" customHeight="1" x14ac:dyDescent="0.2"/>
    <row r="359" spans="1:5" ht="15" customHeight="1" x14ac:dyDescent="0.2">
      <c r="C359" s="66" t="s">
        <v>49</v>
      </c>
      <c r="D359" s="67" t="s">
        <v>63</v>
      </c>
      <c r="E359" s="45" t="s">
        <v>51</v>
      </c>
    </row>
    <row r="360" spans="1:5" ht="15" customHeight="1" x14ac:dyDescent="0.2">
      <c r="C360" s="77">
        <v>2212</v>
      </c>
      <c r="D360" s="78" t="s">
        <v>94</v>
      </c>
      <c r="E360" s="50">
        <f>-204337.6-202807.85</f>
        <v>-407145.45</v>
      </c>
    </row>
    <row r="361" spans="1:5" ht="15" customHeight="1" x14ac:dyDescent="0.2">
      <c r="C361" s="77">
        <v>2212</v>
      </c>
      <c r="D361" s="99" t="s">
        <v>79</v>
      </c>
      <c r="E361" s="50">
        <f>204337.6+202807.85</f>
        <v>407145.45</v>
      </c>
    </row>
    <row r="362" spans="1:5" ht="15" customHeight="1" x14ac:dyDescent="0.2">
      <c r="C362" s="71" t="s">
        <v>53</v>
      </c>
      <c r="D362" s="72"/>
      <c r="E362" s="73">
        <f>SUM(E360:E361)</f>
        <v>0</v>
      </c>
    </row>
    <row r="363" spans="1:5" ht="15" customHeight="1" x14ac:dyDescent="0.2">
      <c r="C363" s="133"/>
      <c r="D363" s="58"/>
      <c r="E363" s="182"/>
    </row>
    <row r="364" spans="1:5" ht="15" customHeight="1" x14ac:dyDescent="0.2"/>
    <row r="365" spans="1:5" ht="15" customHeight="1" x14ac:dyDescent="0.25">
      <c r="A365" s="37" t="s">
        <v>244</v>
      </c>
    </row>
    <row r="366" spans="1:5" ht="15" customHeight="1" x14ac:dyDescent="0.2">
      <c r="A366" s="168" t="s">
        <v>245</v>
      </c>
      <c r="B366" s="168"/>
      <c r="C366" s="168"/>
      <c r="D366" s="168"/>
      <c r="E366" s="168"/>
    </row>
    <row r="367" spans="1:5" ht="15" customHeight="1" x14ac:dyDescent="0.2">
      <c r="A367" s="168"/>
      <c r="B367" s="168"/>
      <c r="C367" s="168"/>
      <c r="D367" s="168"/>
      <c r="E367" s="168"/>
    </row>
    <row r="368" spans="1:5" ht="15" customHeight="1" x14ac:dyDescent="0.2">
      <c r="A368" s="165" t="s">
        <v>246</v>
      </c>
      <c r="B368" s="165"/>
      <c r="C368" s="165"/>
      <c r="D368" s="165"/>
      <c r="E368" s="165"/>
    </row>
    <row r="369" spans="1:5" ht="15" customHeight="1" x14ac:dyDescent="0.2">
      <c r="A369" s="165"/>
      <c r="B369" s="165"/>
      <c r="C369" s="165"/>
      <c r="D369" s="165"/>
      <c r="E369" s="165"/>
    </row>
    <row r="370" spans="1:5" ht="15" customHeight="1" x14ac:dyDescent="0.2">
      <c r="A370" s="165"/>
      <c r="B370" s="165"/>
      <c r="C370" s="165"/>
      <c r="D370" s="165"/>
      <c r="E370" s="165"/>
    </row>
    <row r="371" spans="1:5" ht="15" customHeight="1" x14ac:dyDescent="0.2">
      <c r="A371" s="165"/>
      <c r="B371" s="165"/>
      <c r="C371" s="165"/>
      <c r="D371" s="165"/>
      <c r="E371" s="165"/>
    </row>
    <row r="372" spans="1:5" ht="15" customHeight="1" x14ac:dyDescent="0.2">
      <c r="A372" s="165"/>
      <c r="B372" s="165"/>
      <c r="C372" s="165"/>
      <c r="D372" s="165"/>
      <c r="E372" s="165"/>
    </row>
    <row r="373" spans="1:5" ht="15" customHeight="1" x14ac:dyDescent="0.2">
      <c r="A373" s="165"/>
      <c r="B373" s="165"/>
      <c r="C373" s="165"/>
      <c r="D373" s="165"/>
      <c r="E373" s="165"/>
    </row>
    <row r="374" spans="1:5" ht="15" customHeight="1" x14ac:dyDescent="0.2">
      <c r="A374" s="58"/>
      <c r="B374" s="132"/>
      <c r="C374" s="133"/>
      <c r="D374" s="58"/>
      <c r="E374" s="134"/>
    </row>
    <row r="375" spans="1:5" ht="15" customHeight="1" x14ac:dyDescent="0.25">
      <c r="A375" s="39" t="s">
        <v>17</v>
      </c>
      <c r="B375" s="40"/>
      <c r="C375" s="40"/>
      <c r="D375" s="59"/>
      <c r="E375" s="59"/>
    </row>
    <row r="376" spans="1:5" ht="15" customHeight="1" x14ac:dyDescent="0.2">
      <c r="A376" s="41" t="s">
        <v>198</v>
      </c>
      <c r="B376" s="40"/>
      <c r="C376" s="40"/>
      <c r="D376" s="40"/>
      <c r="E376" s="42" t="s">
        <v>199</v>
      </c>
    </row>
    <row r="377" spans="1:5" ht="15" customHeight="1" x14ac:dyDescent="0.25">
      <c r="A377" s="183"/>
      <c r="B377" s="184"/>
      <c r="C377" s="40"/>
      <c r="D377" s="43"/>
      <c r="E377" s="75"/>
    </row>
    <row r="378" spans="1:5" ht="15" customHeight="1" x14ac:dyDescent="0.2">
      <c r="A378" s="110"/>
      <c r="B378" s="66" t="s">
        <v>48</v>
      </c>
      <c r="C378" s="45" t="s">
        <v>49</v>
      </c>
      <c r="D378" s="114" t="s">
        <v>63</v>
      </c>
      <c r="E378" s="68" t="s">
        <v>51</v>
      </c>
    </row>
    <row r="379" spans="1:5" ht="15" customHeight="1" x14ac:dyDescent="0.2">
      <c r="A379" s="115"/>
      <c r="B379" s="47">
        <v>15</v>
      </c>
      <c r="C379" s="77"/>
      <c r="D379" s="78" t="s">
        <v>171</v>
      </c>
      <c r="E379" s="50">
        <v>-39000</v>
      </c>
    </row>
    <row r="380" spans="1:5" ht="15" customHeight="1" x14ac:dyDescent="0.2">
      <c r="A380" s="92"/>
      <c r="B380" s="70"/>
      <c r="C380" s="52" t="s">
        <v>53</v>
      </c>
      <c r="D380" s="79"/>
      <c r="E380" s="80">
        <f>SUM(E379:E379)</f>
        <v>-39000</v>
      </c>
    </row>
    <row r="381" spans="1:5" ht="15" customHeight="1" x14ac:dyDescent="0.2"/>
    <row r="382" spans="1:5" ht="15" customHeight="1" x14ac:dyDescent="0.25">
      <c r="A382" s="39" t="s">
        <v>17</v>
      </c>
      <c r="B382" s="40"/>
      <c r="C382" s="40"/>
      <c r="D382" s="40"/>
      <c r="E382" s="43"/>
    </row>
    <row r="383" spans="1:5" ht="15" customHeight="1" x14ac:dyDescent="0.2">
      <c r="A383" s="64" t="s">
        <v>247</v>
      </c>
      <c r="B383" s="83"/>
      <c r="C383" s="83"/>
      <c r="D383" s="83"/>
      <c r="E383" s="83" t="s">
        <v>248</v>
      </c>
    </row>
    <row r="384" spans="1:5" ht="15" customHeight="1" x14ac:dyDescent="0.2"/>
    <row r="385" spans="1:5" ht="15" customHeight="1" x14ac:dyDescent="0.2">
      <c r="B385" s="110"/>
      <c r="C385" s="66" t="s">
        <v>49</v>
      </c>
      <c r="D385" s="114" t="s">
        <v>63</v>
      </c>
      <c r="E385" s="45" t="s">
        <v>51</v>
      </c>
    </row>
    <row r="386" spans="1:5" ht="15" customHeight="1" x14ac:dyDescent="0.2">
      <c r="B386" s="115"/>
      <c r="C386" s="121">
        <v>3522</v>
      </c>
      <c r="D386" s="78" t="s">
        <v>171</v>
      </c>
      <c r="E386" s="82">
        <v>39000</v>
      </c>
    </row>
    <row r="387" spans="1:5" ht="15" customHeight="1" x14ac:dyDescent="0.2">
      <c r="B387" s="113"/>
      <c r="C387" s="71" t="s">
        <v>53</v>
      </c>
      <c r="D387" s="99"/>
      <c r="E387" s="73">
        <f>SUM(E386:E386)</f>
        <v>39000</v>
      </c>
    </row>
    <row r="388" spans="1:5" ht="15" customHeight="1" x14ac:dyDescent="0.25">
      <c r="A388" s="37"/>
    </row>
    <row r="389" spans="1:5" ht="15" customHeight="1" x14ac:dyDescent="0.25">
      <c r="A389" s="37"/>
    </row>
    <row r="390" spans="1:5" ht="15" customHeight="1" x14ac:dyDescent="0.25">
      <c r="A390" s="37" t="s">
        <v>249</v>
      </c>
    </row>
    <row r="391" spans="1:5" ht="15" customHeight="1" x14ac:dyDescent="0.2">
      <c r="A391" s="168" t="s">
        <v>136</v>
      </c>
      <c r="B391" s="168"/>
      <c r="C391" s="168"/>
      <c r="D391" s="168"/>
      <c r="E391" s="168"/>
    </row>
    <row r="392" spans="1:5" ht="15" customHeight="1" x14ac:dyDescent="0.2">
      <c r="A392" s="168"/>
      <c r="B392" s="168"/>
      <c r="C392" s="168"/>
      <c r="D392" s="168"/>
      <c r="E392" s="168"/>
    </row>
    <row r="393" spans="1:5" ht="15" customHeight="1" x14ac:dyDescent="0.2">
      <c r="A393" s="165" t="s">
        <v>250</v>
      </c>
      <c r="B393" s="165"/>
      <c r="C393" s="165"/>
      <c r="D393" s="165"/>
      <c r="E393" s="165"/>
    </row>
    <row r="394" spans="1:5" ht="15" customHeight="1" x14ac:dyDescent="0.2">
      <c r="A394" s="165"/>
      <c r="B394" s="165"/>
      <c r="C394" s="165"/>
      <c r="D394" s="165"/>
      <c r="E394" s="165"/>
    </row>
    <row r="395" spans="1:5" ht="15" customHeight="1" x14ac:dyDescent="0.2">
      <c r="A395" s="165"/>
      <c r="B395" s="165"/>
      <c r="C395" s="165"/>
      <c r="D395" s="165"/>
      <c r="E395" s="165"/>
    </row>
    <row r="396" spans="1:5" ht="15" customHeight="1" x14ac:dyDescent="0.2">
      <c r="A396" s="165"/>
      <c r="B396" s="165"/>
      <c r="C396" s="165"/>
      <c r="D396" s="165"/>
      <c r="E396" s="165"/>
    </row>
    <row r="397" spans="1:5" ht="15" customHeight="1" x14ac:dyDescent="0.2">
      <c r="A397" s="165"/>
      <c r="B397" s="165"/>
      <c r="C397" s="165"/>
      <c r="D397" s="165"/>
      <c r="E397" s="165"/>
    </row>
    <row r="398" spans="1:5" ht="15" customHeight="1" x14ac:dyDescent="0.2">
      <c r="A398" s="165"/>
      <c r="B398" s="165"/>
      <c r="C398" s="165"/>
      <c r="D398" s="165"/>
      <c r="E398" s="165"/>
    </row>
    <row r="399" spans="1:5" ht="15" customHeight="1" x14ac:dyDescent="0.2">
      <c r="A399" s="165"/>
      <c r="B399" s="165"/>
      <c r="C399" s="165"/>
      <c r="D399" s="165"/>
      <c r="E399" s="165"/>
    </row>
    <row r="400" spans="1:5" ht="15" customHeight="1" x14ac:dyDescent="0.2">
      <c r="A400" s="165"/>
      <c r="B400" s="165"/>
      <c r="C400" s="165"/>
      <c r="D400" s="165"/>
      <c r="E400" s="165"/>
    </row>
    <row r="401" spans="1:5" ht="15" customHeight="1" x14ac:dyDescent="0.2">
      <c r="A401" s="165"/>
      <c r="B401" s="165"/>
      <c r="C401" s="165"/>
      <c r="D401" s="165"/>
      <c r="E401" s="165"/>
    </row>
    <row r="402" spans="1:5" ht="15" customHeight="1" x14ac:dyDescent="0.2">
      <c r="A402" s="163"/>
      <c r="B402" s="163"/>
      <c r="C402" s="163"/>
      <c r="D402" s="163"/>
      <c r="E402" s="163"/>
    </row>
    <row r="403" spans="1:5" ht="15" customHeight="1" x14ac:dyDescent="0.25">
      <c r="A403" s="39" t="s">
        <v>17</v>
      </c>
      <c r="B403" s="40"/>
      <c r="C403" s="40"/>
      <c r="D403" s="59"/>
      <c r="E403" s="59"/>
    </row>
    <row r="404" spans="1:5" ht="15" customHeight="1" x14ac:dyDescent="0.2">
      <c r="A404" s="41" t="s">
        <v>92</v>
      </c>
      <c r="B404" s="40"/>
      <c r="C404" s="40"/>
      <c r="D404" s="40"/>
      <c r="E404" s="42" t="s">
        <v>169</v>
      </c>
    </row>
    <row r="405" spans="1:5" ht="15" customHeight="1" x14ac:dyDescent="0.2">
      <c r="A405" s="43"/>
      <c r="B405" s="74"/>
      <c r="C405" s="40"/>
      <c r="D405" s="43"/>
      <c r="E405" s="75"/>
    </row>
    <row r="406" spans="1:5" ht="15" customHeight="1" x14ac:dyDescent="0.2">
      <c r="A406" s="110"/>
      <c r="B406" s="110"/>
      <c r="C406" s="45" t="s">
        <v>49</v>
      </c>
      <c r="D406" s="114" t="s">
        <v>63</v>
      </c>
      <c r="E406" s="45" t="s">
        <v>51</v>
      </c>
    </row>
    <row r="407" spans="1:5" ht="15" customHeight="1" x14ac:dyDescent="0.2">
      <c r="A407" s="120"/>
      <c r="B407" s="95"/>
      <c r="C407" s="77">
        <v>3636</v>
      </c>
      <c r="D407" s="78" t="s">
        <v>64</v>
      </c>
      <c r="E407" s="50">
        <v>-20000</v>
      </c>
    </row>
    <row r="408" spans="1:5" ht="15" customHeight="1" x14ac:dyDescent="0.2">
      <c r="A408" s="92"/>
      <c r="B408" s="40"/>
      <c r="C408" s="52" t="s">
        <v>53</v>
      </c>
      <c r="D408" s="79"/>
      <c r="E408" s="80">
        <f>SUM(E407:E407)</f>
        <v>-20000</v>
      </c>
    </row>
    <row r="409" spans="1:5" ht="15" customHeight="1" x14ac:dyDescent="0.25">
      <c r="A409" s="55"/>
    </row>
    <row r="410" spans="1:5" ht="15" customHeight="1" x14ac:dyDescent="0.25">
      <c r="A410" s="39" t="s">
        <v>17</v>
      </c>
      <c r="B410" s="40"/>
      <c r="C410" s="40"/>
      <c r="D410" s="59"/>
      <c r="E410" s="59"/>
    </row>
    <row r="411" spans="1:5" ht="15" customHeight="1" x14ac:dyDescent="0.2">
      <c r="A411" s="41" t="s">
        <v>92</v>
      </c>
      <c r="B411" s="40"/>
      <c r="C411" s="40"/>
      <c r="D411" s="40"/>
      <c r="E411" s="42" t="s">
        <v>170</v>
      </c>
    </row>
    <row r="412" spans="1:5" ht="15" customHeight="1" x14ac:dyDescent="0.2">
      <c r="A412" s="43"/>
      <c r="B412" s="74"/>
      <c r="C412" s="40"/>
      <c r="D412" s="43"/>
      <c r="E412" s="75"/>
    </row>
    <row r="413" spans="1:5" ht="15" customHeight="1" x14ac:dyDescent="0.2">
      <c r="A413" s="110"/>
      <c r="B413" s="110"/>
      <c r="C413" s="45" t="s">
        <v>49</v>
      </c>
      <c r="D413" s="114" t="s">
        <v>63</v>
      </c>
      <c r="E413" s="45" t="s">
        <v>51</v>
      </c>
    </row>
    <row r="414" spans="1:5" ht="15" customHeight="1" x14ac:dyDescent="0.2">
      <c r="A414" s="120"/>
      <c r="B414" s="95"/>
      <c r="C414" s="77">
        <v>3122</v>
      </c>
      <c r="D414" s="78" t="s">
        <v>171</v>
      </c>
      <c r="E414" s="50">
        <v>20000</v>
      </c>
    </row>
    <row r="415" spans="1:5" ht="15" customHeight="1" x14ac:dyDescent="0.2">
      <c r="A415" s="92"/>
      <c r="B415" s="40"/>
      <c r="C415" s="52" t="s">
        <v>53</v>
      </c>
      <c r="D415" s="79"/>
      <c r="E415" s="80">
        <f>SUM(E414:E414)</f>
        <v>20000</v>
      </c>
    </row>
    <row r="416" spans="1:5" ht="15" customHeight="1" x14ac:dyDescent="0.25">
      <c r="A416" s="37"/>
    </row>
    <row r="417" spans="1:5" ht="15" customHeight="1" x14ac:dyDescent="0.25">
      <c r="A417" s="37"/>
    </row>
    <row r="418" spans="1:5" ht="15" customHeight="1" x14ac:dyDescent="0.25">
      <c r="A418" s="37" t="s">
        <v>251</v>
      </c>
    </row>
    <row r="419" spans="1:5" ht="15" customHeight="1" x14ac:dyDescent="0.2">
      <c r="A419" s="168" t="s">
        <v>136</v>
      </c>
      <c r="B419" s="168"/>
      <c r="C419" s="168"/>
      <c r="D419" s="168"/>
      <c r="E419" s="168"/>
    </row>
    <row r="420" spans="1:5" ht="15" customHeight="1" x14ac:dyDescent="0.2">
      <c r="A420" s="168"/>
      <c r="B420" s="168"/>
      <c r="C420" s="168"/>
      <c r="D420" s="168"/>
      <c r="E420" s="168"/>
    </row>
    <row r="421" spans="1:5" ht="15" customHeight="1" x14ac:dyDescent="0.2">
      <c r="A421" s="165" t="s">
        <v>252</v>
      </c>
      <c r="B421" s="165"/>
      <c r="C421" s="165"/>
      <c r="D421" s="165"/>
      <c r="E421" s="165"/>
    </row>
    <row r="422" spans="1:5" ht="15" customHeight="1" x14ac:dyDescent="0.2">
      <c r="A422" s="165"/>
      <c r="B422" s="165"/>
      <c r="C422" s="165"/>
      <c r="D422" s="165"/>
      <c r="E422" s="165"/>
    </row>
    <row r="423" spans="1:5" ht="15" customHeight="1" x14ac:dyDescent="0.2">
      <c r="A423" s="165"/>
      <c r="B423" s="165"/>
      <c r="C423" s="165"/>
      <c r="D423" s="165"/>
      <c r="E423" s="165"/>
    </row>
    <row r="424" spans="1:5" ht="15" customHeight="1" x14ac:dyDescent="0.2">
      <c r="A424" s="165"/>
      <c r="B424" s="165"/>
      <c r="C424" s="165"/>
      <c r="D424" s="165"/>
      <c r="E424" s="165"/>
    </row>
    <row r="425" spans="1:5" ht="15" customHeight="1" x14ac:dyDescent="0.2">
      <c r="A425" s="165"/>
      <c r="B425" s="165"/>
      <c r="C425" s="165"/>
      <c r="D425" s="165"/>
      <c r="E425" s="165"/>
    </row>
    <row r="426" spans="1:5" ht="15" customHeight="1" x14ac:dyDescent="0.2">
      <c r="A426" s="165"/>
      <c r="B426" s="165"/>
      <c r="C426" s="165"/>
      <c r="D426" s="165"/>
      <c r="E426" s="165"/>
    </row>
    <row r="427" spans="1:5" ht="15" customHeight="1" x14ac:dyDescent="0.2">
      <c r="A427" s="165"/>
      <c r="B427" s="165"/>
      <c r="C427" s="165"/>
      <c r="D427" s="165"/>
      <c r="E427" s="165"/>
    </row>
    <row r="428" spans="1:5" ht="15" customHeight="1" x14ac:dyDescent="0.2">
      <c r="A428" s="163"/>
      <c r="B428" s="163"/>
      <c r="C428" s="163"/>
      <c r="D428" s="163"/>
      <c r="E428" s="163"/>
    </row>
    <row r="429" spans="1:5" ht="15" customHeight="1" x14ac:dyDescent="0.25">
      <c r="A429" s="39" t="s">
        <v>17</v>
      </c>
      <c r="B429" s="40"/>
      <c r="C429" s="40"/>
      <c r="D429" s="59"/>
      <c r="E429" s="59"/>
    </row>
    <row r="430" spans="1:5" ht="15" customHeight="1" x14ac:dyDescent="0.2">
      <c r="A430" s="41" t="s">
        <v>92</v>
      </c>
      <c r="B430" s="40"/>
      <c r="C430" s="40"/>
      <c r="D430" s="40"/>
      <c r="E430" s="42" t="s">
        <v>169</v>
      </c>
    </row>
    <row r="431" spans="1:5" ht="15" customHeight="1" x14ac:dyDescent="0.2">
      <c r="A431" s="43"/>
      <c r="B431" s="74"/>
      <c r="C431" s="40"/>
      <c r="D431" s="43"/>
      <c r="E431" s="75"/>
    </row>
    <row r="432" spans="1:5" ht="15" customHeight="1" x14ac:dyDescent="0.2">
      <c r="A432" s="110"/>
      <c r="B432" s="110"/>
      <c r="C432" s="45" t="s">
        <v>49</v>
      </c>
      <c r="D432" s="114" t="s">
        <v>63</v>
      </c>
      <c r="E432" s="45" t="s">
        <v>51</v>
      </c>
    </row>
    <row r="433" spans="1:5" ht="15" customHeight="1" x14ac:dyDescent="0.2">
      <c r="A433" s="120"/>
      <c r="B433" s="95"/>
      <c r="C433" s="77">
        <v>3636</v>
      </c>
      <c r="D433" s="78" t="s">
        <v>64</v>
      </c>
      <c r="E433" s="50">
        <v>-80000</v>
      </c>
    </row>
    <row r="434" spans="1:5" ht="15" customHeight="1" x14ac:dyDescent="0.2">
      <c r="A434" s="92"/>
      <c r="B434" s="40"/>
      <c r="C434" s="52" t="s">
        <v>53</v>
      </c>
      <c r="D434" s="79"/>
      <c r="E434" s="80">
        <f>SUM(E433:E433)</f>
        <v>-80000</v>
      </c>
    </row>
    <row r="435" spans="1:5" ht="15" customHeight="1" x14ac:dyDescent="0.25">
      <c r="A435" s="55"/>
    </row>
    <row r="436" spans="1:5" ht="15" customHeight="1" x14ac:dyDescent="0.25">
      <c r="A436" s="39" t="s">
        <v>17</v>
      </c>
      <c r="B436" s="40"/>
      <c r="C436" s="40"/>
      <c r="D436" s="59"/>
      <c r="E436" s="59"/>
    </row>
    <row r="437" spans="1:5" ht="15" customHeight="1" x14ac:dyDescent="0.2">
      <c r="A437" s="41" t="s">
        <v>92</v>
      </c>
      <c r="B437" s="40"/>
      <c r="C437" s="40"/>
      <c r="D437" s="40"/>
      <c r="E437" s="42" t="s">
        <v>170</v>
      </c>
    </row>
    <row r="438" spans="1:5" ht="15" customHeight="1" x14ac:dyDescent="0.2">
      <c r="A438" s="43"/>
      <c r="B438" s="74"/>
      <c r="C438" s="40"/>
      <c r="D438" s="43"/>
      <c r="E438" s="75"/>
    </row>
    <row r="439" spans="1:5" ht="15" customHeight="1" x14ac:dyDescent="0.2">
      <c r="A439" s="110"/>
      <c r="B439" s="110"/>
      <c r="C439" s="45" t="s">
        <v>49</v>
      </c>
      <c r="D439" s="114" t="s">
        <v>63</v>
      </c>
      <c r="E439" s="45" t="s">
        <v>51</v>
      </c>
    </row>
    <row r="440" spans="1:5" ht="15" customHeight="1" x14ac:dyDescent="0.2">
      <c r="A440" s="120"/>
      <c r="B440" s="95"/>
      <c r="C440" s="77">
        <v>3122</v>
      </c>
      <c r="D440" s="78" t="s">
        <v>171</v>
      </c>
      <c r="E440" s="50">
        <v>80000</v>
      </c>
    </row>
    <row r="441" spans="1:5" ht="15" customHeight="1" x14ac:dyDescent="0.2">
      <c r="A441" s="92"/>
      <c r="B441" s="40"/>
      <c r="C441" s="52" t="s">
        <v>53</v>
      </c>
      <c r="D441" s="79"/>
      <c r="E441" s="80">
        <f>SUM(E440:E440)</f>
        <v>80000</v>
      </c>
    </row>
    <row r="442" spans="1:5" ht="15" customHeight="1" x14ac:dyDescent="0.25">
      <c r="A442" s="37"/>
    </row>
    <row r="443" spans="1:5" ht="15" customHeight="1" x14ac:dyDescent="0.25">
      <c r="A443" s="37"/>
    </row>
    <row r="444" spans="1:5" ht="15" customHeight="1" x14ac:dyDescent="0.25">
      <c r="A444" s="37" t="s">
        <v>253</v>
      </c>
    </row>
    <row r="445" spans="1:5" ht="15" customHeight="1" x14ac:dyDescent="0.2">
      <c r="A445" s="168" t="s">
        <v>136</v>
      </c>
      <c r="B445" s="168"/>
      <c r="C445" s="168"/>
      <c r="D445" s="168"/>
      <c r="E445" s="168"/>
    </row>
    <row r="446" spans="1:5" ht="15" customHeight="1" x14ac:dyDescent="0.2">
      <c r="A446" s="168"/>
      <c r="B446" s="168"/>
      <c r="C446" s="168"/>
      <c r="D446" s="168"/>
      <c r="E446" s="168"/>
    </row>
    <row r="447" spans="1:5" ht="15" customHeight="1" x14ac:dyDescent="0.2">
      <c r="A447" s="165" t="s">
        <v>254</v>
      </c>
      <c r="B447" s="165"/>
      <c r="C447" s="165"/>
      <c r="D447" s="165"/>
      <c r="E447" s="165"/>
    </row>
    <row r="448" spans="1:5" ht="15" customHeight="1" x14ac:dyDescent="0.2">
      <c r="A448" s="165"/>
      <c r="B448" s="165"/>
      <c r="C448" s="165"/>
      <c r="D448" s="165"/>
      <c r="E448" s="165"/>
    </row>
    <row r="449" spans="1:5" ht="15" customHeight="1" x14ac:dyDescent="0.2">
      <c r="A449" s="165"/>
      <c r="B449" s="165"/>
      <c r="C449" s="165"/>
      <c r="D449" s="165"/>
      <c r="E449" s="165"/>
    </row>
    <row r="450" spans="1:5" ht="15" customHeight="1" x14ac:dyDescent="0.2">
      <c r="A450" s="165"/>
      <c r="B450" s="165"/>
      <c r="C450" s="165"/>
      <c r="D450" s="165"/>
      <c r="E450" s="165"/>
    </row>
    <row r="451" spans="1:5" ht="15" customHeight="1" x14ac:dyDescent="0.2">
      <c r="A451" s="165"/>
      <c r="B451" s="165"/>
      <c r="C451" s="165"/>
      <c r="D451" s="165"/>
      <c r="E451" s="165"/>
    </row>
    <row r="452" spans="1:5" ht="15" customHeight="1" x14ac:dyDescent="0.2">
      <c r="A452" s="165"/>
      <c r="B452" s="165"/>
      <c r="C452" s="165"/>
      <c r="D452" s="165"/>
      <c r="E452" s="165"/>
    </row>
    <row r="453" spans="1:5" ht="15" customHeight="1" x14ac:dyDescent="0.2">
      <c r="A453" s="165"/>
      <c r="B453" s="165"/>
      <c r="C453" s="165"/>
      <c r="D453" s="165"/>
      <c r="E453" s="165"/>
    </row>
    <row r="454" spans="1:5" ht="15" customHeight="1" x14ac:dyDescent="0.2">
      <c r="A454" s="163"/>
      <c r="B454" s="163"/>
      <c r="C454" s="163"/>
      <c r="D454" s="163"/>
      <c r="E454" s="163"/>
    </row>
    <row r="455" spans="1:5" ht="15" customHeight="1" x14ac:dyDescent="0.25">
      <c r="A455" s="39" t="s">
        <v>17</v>
      </c>
      <c r="B455" s="40"/>
      <c r="C455" s="40"/>
      <c r="D455" s="59"/>
      <c r="E455" s="59"/>
    </row>
    <row r="456" spans="1:5" ht="15" customHeight="1" x14ac:dyDescent="0.2">
      <c r="A456" s="41" t="s">
        <v>92</v>
      </c>
      <c r="B456" s="40"/>
      <c r="C456" s="40"/>
      <c r="D456" s="40"/>
      <c r="E456" s="42" t="s">
        <v>169</v>
      </c>
    </row>
    <row r="457" spans="1:5" ht="15" customHeight="1" x14ac:dyDescent="0.2">
      <c r="A457" s="43"/>
      <c r="B457" s="74"/>
      <c r="C457" s="40"/>
      <c r="D457" s="43"/>
      <c r="E457" s="75"/>
    </row>
    <row r="458" spans="1:5" ht="15" customHeight="1" x14ac:dyDescent="0.2">
      <c r="A458" s="110"/>
      <c r="B458" s="110"/>
      <c r="C458" s="45" t="s">
        <v>49</v>
      </c>
      <c r="D458" s="114" t="s">
        <v>63</v>
      </c>
      <c r="E458" s="45" t="s">
        <v>51</v>
      </c>
    </row>
    <row r="459" spans="1:5" ht="15" customHeight="1" x14ac:dyDescent="0.2">
      <c r="A459" s="120"/>
      <c r="B459" s="95"/>
      <c r="C459" s="77">
        <v>3636</v>
      </c>
      <c r="D459" s="78" t="s">
        <v>64</v>
      </c>
      <c r="E459" s="50">
        <v>-80000</v>
      </c>
    </row>
    <row r="460" spans="1:5" ht="15" customHeight="1" x14ac:dyDescent="0.2">
      <c r="A460" s="92"/>
      <c r="B460" s="40"/>
      <c r="C460" s="52" t="s">
        <v>53</v>
      </c>
      <c r="D460" s="79"/>
      <c r="E460" s="80">
        <f>SUM(E459:E459)</f>
        <v>-80000</v>
      </c>
    </row>
    <row r="461" spans="1:5" ht="15" customHeight="1" x14ac:dyDescent="0.25">
      <c r="A461" s="55"/>
    </row>
    <row r="462" spans="1:5" ht="15" customHeight="1" x14ac:dyDescent="0.25">
      <c r="A462" s="39" t="s">
        <v>17</v>
      </c>
      <c r="B462" s="40"/>
      <c r="C462" s="40"/>
      <c r="D462" s="59"/>
      <c r="E462" s="59"/>
    </row>
    <row r="463" spans="1:5" ht="15" customHeight="1" x14ac:dyDescent="0.2">
      <c r="A463" s="41" t="s">
        <v>92</v>
      </c>
      <c r="B463" s="40"/>
      <c r="C463" s="40"/>
      <c r="D463" s="40"/>
      <c r="E463" s="42" t="s">
        <v>170</v>
      </c>
    </row>
    <row r="464" spans="1:5" ht="15" customHeight="1" x14ac:dyDescent="0.2">
      <c r="A464" s="43"/>
      <c r="B464" s="74"/>
      <c r="C464" s="40"/>
      <c r="D464" s="43"/>
      <c r="E464" s="75"/>
    </row>
    <row r="465" spans="1:5" ht="15" customHeight="1" x14ac:dyDescent="0.2">
      <c r="A465" s="110"/>
      <c r="B465" s="110"/>
      <c r="C465" s="45" t="s">
        <v>49</v>
      </c>
      <c r="D465" s="114" t="s">
        <v>63</v>
      </c>
      <c r="E465" s="45" t="s">
        <v>51</v>
      </c>
    </row>
    <row r="466" spans="1:5" ht="15" customHeight="1" x14ac:dyDescent="0.2">
      <c r="A466" s="120"/>
      <c r="B466" s="95"/>
      <c r="C466" s="77">
        <v>3122</v>
      </c>
      <c r="D466" s="78" t="s">
        <v>171</v>
      </c>
      <c r="E466" s="50">
        <v>80000</v>
      </c>
    </row>
    <row r="467" spans="1:5" ht="15" customHeight="1" x14ac:dyDescent="0.2">
      <c r="A467" s="92"/>
      <c r="B467" s="40"/>
      <c r="C467" s="52" t="s">
        <v>53</v>
      </c>
      <c r="D467" s="79"/>
      <c r="E467" s="80">
        <f>SUM(E466:E466)</f>
        <v>80000</v>
      </c>
    </row>
    <row r="468" spans="1:5" ht="15" customHeight="1" x14ac:dyDescent="0.25">
      <c r="A468" s="37"/>
    </row>
    <row r="469" spans="1:5" ht="15" customHeight="1" x14ac:dyDescent="0.25">
      <c r="A469" s="37"/>
    </row>
    <row r="470" spans="1:5" ht="15" customHeight="1" x14ac:dyDescent="0.25">
      <c r="A470" s="37" t="s">
        <v>255</v>
      </c>
    </row>
    <row r="471" spans="1:5" ht="15" customHeight="1" x14ac:dyDescent="0.2">
      <c r="A471" s="168" t="s">
        <v>136</v>
      </c>
      <c r="B471" s="168"/>
      <c r="C471" s="168"/>
      <c r="D471" s="168"/>
      <c r="E471" s="168"/>
    </row>
    <row r="472" spans="1:5" ht="15" customHeight="1" x14ac:dyDescent="0.2">
      <c r="A472" s="168"/>
      <c r="B472" s="168"/>
      <c r="C472" s="168"/>
      <c r="D472" s="168"/>
      <c r="E472" s="168"/>
    </row>
    <row r="473" spans="1:5" ht="15" customHeight="1" x14ac:dyDescent="0.2">
      <c r="A473" s="169" t="s">
        <v>256</v>
      </c>
      <c r="B473" s="169"/>
      <c r="C473" s="169"/>
      <c r="D473" s="169"/>
      <c r="E473" s="169"/>
    </row>
    <row r="474" spans="1:5" ht="15" customHeight="1" x14ac:dyDescent="0.2">
      <c r="A474" s="169"/>
      <c r="B474" s="169"/>
      <c r="C474" s="169"/>
      <c r="D474" s="169"/>
      <c r="E474" s="169"/>
    </row>
    <row r="475" spans="1:5" ht="15" customHeight="1" x14ac:dyDescent="0.2">
      <c r="A475" s="169"/>
      <c r="B475" s="169"/>
      <c r="C475" s="169"/>
      <c r="D475" s="169"/>
      <c r="E475" s="169"/>
    </row>
    <row r="476" spans="1:5" ht="15" customHeight="1" x14ac:dyDescent="0.2">
      <c r="A476" s="169"/>
      <c r="B476" s="169"/>
      <c r="C476" s="169"/>
      <c r="D476" s="169"/>
      <c r="E476" s="169"/>
    </row>
    <row r="477" spans="1:5" ht="15" customHeight="1" x14ac:dyDescent="0.2">
      <c r="A477" s="169"/>
      <c r="B477" s="169"/>
      <c r="C477" s="169"/>
      <c r="D477" s="169"/>
      <c r="E477" s="169"/>
    </row>
    <row r="478" spans="1:5" ht="15" customHeight="1" x14ac:dyDescent="0.2">
      <c r="A478" s="169"/>
      <c r="B478" s="169"/>
      <c r="C478" s="169"/>
      <c r="D478" s="169"/>
      <c r="E478" s="169"/>
    </row>
    <row r="479" spans="1:5" ht="15" customHeight="1" x14ac:dyDescent="0.2">
      <c r="A479" s="164"/>
      <c r="B479" s="164"/>
      <c r="C479" s="164"/>
      <c r="D479" s="164"/>
      <c r="E479" s="164"/>
    </row>
    <row r="480" spans="1:5" ht="15" customHeight="1" x14ac:dyDescent="0.25">
      <c r="A480" s="39" t="s">
        <v>17</v>
      </c>
      <c r="B480" s="40"/>
      <c r="C480" s="40"/>
      <c r="D480" s="59"/>
      <c r="E480" s="59"/>
    </row>
    <row r="481" spans="1:5" ht="15" customHeight="1" x14ac:dyDescent="0.2">
      <c r="A481" s="41" t="s">
        <v>92</v>
      </c>
      <c r="B481" s="40"/>
      <c r="C481" s="40"/>
      <c r="D481" s="40"/>
      <c r="E481" s="42" t="s">
        <v>169</v>
      </c>
    </row>
    <row r="482" spans="1:5" ht="15" customHeight="1" x14ac:dyDescent="0.2">
      <c r="A482" s="43"/>
      <c r="B482" s="74"/>
      <c r="C482" s="40"/>
      <c r="D482" s="43"/>
      <c r="E482" s="75"/>
    </row>
    <row r="483" spans="1:5" ht="15" customHeight="1" x14ac:dyDescent="0.2">
      <c r="A483" s="110"/>
      <c r="B483" s="110"/>
      <c r="C483" s="45" t="s">
        <v>49</v>
      </c>
      <c r="D483" s="114" t="s">
        <v>63</v>
      </c>
      <c r="E483" s="45" t="s">
        <v>51</v>
      </c>
    </row>
    <row r="484" spans="1:5" ht="15" customHeight="1" x14ac:dyDescent="0.2">
      <c r="A484" s="120"/>
      <c r="B484" s="95"/>
      <c r="C484" s="77">
        <v>3636</v>
      </c>
      <c r="D484" s="78" t="s">
        <v>64</v>
      </c>
      <c r="E484" s="50">
        <v>-1400</v>
      </c>
    </row>
    <row r="485" spans="1:5" ht="15" customHeight="1" x14ac:dyDescent="0.2">
      <c r="A485" s="92"/>
      <c r="B485" s="40"/>
      <c r="C485" s="52" t="s">
        <v>53</v>
      </c>
      <c r="D485" s="79"/>
      <c r="E485" s="80">
        <f>SUM(E484:E484)</f>
        <v>-1400</v>
      </c>
    </row>
    <row r="486" spans="1:5" ht="15" customHeight="1" x14ac:dyDescent="0.25">
      <c r="A486" s="55"/>
    </row>
    <row r="487" spans="1:5" ht="15" customHeight="1" x14ac:dyDescent="0.25">
      <c r="A487" s="39" t="s">
        <v>17</v>
      </c>
      <c r="B487" s="40"/>
      <c r="C487" s="40"/>
      <c r="D487" s="59"/>
      <c r="E487" s="59"/>
    </row>
    <row r="488" spans="1:5" ht="15" customHeight="1" x14ac:dyDescent="0.2">
      <c r="A488" s="41" t="s">
        <v>92</v>
      </c>
      <c r="B488" s="40"/>
      <c r="C488" s="40"/>
      <c r="D488" s="40"/>
      <c r="E488" s="42" t="s">
        <v>257</v>
      </c>
    </row>
    <row r="489" spans="1:5" ht="15" customHeight="1" x14ac:dyDescent="0.2">
      <c r="A489" s="43"/>
      <c r="B489" s="74"/>
      <c r="C489" s="40"/>
      <c r="D489" s="43"/>
      <c r="E489" s="75"/>
    </row>
    <row r="490" spans="1:5" ht="15" customHeight="1" x14ac:dyDescent="0.2">
      <c r="C490" s="66" t="s">
        <v>49</v>
      </c>
      <c r="D490" s="67" t="s">
        <v>63</v>
      </c>
      <c r="E490" s="68" t="s">
        <v>51</v>
      </c>
    </row>
    <row r="491" spans="1:5" ht="15" customHeight="1" x14ac:dyDescent="0.2">
      <c r="C491" s="121">
        <v>6172</v>
      </c>
      <c r="D491" s="99" t="s">
        <v>79</v>
      </c>
      <c r="E491" s="148">
        <v>1400</v>
      </c>
    </row>
    <row r="492" spans="1:5" ht="15" customHeight="1" x14ac:dyDescent="0.2">
      <c r="C492" s="71" t="s">
        <v>53</v>
      </c>
      <c r="D492" s="72"/>
      <c r="E492" s="73">
        <f>SUM(E491:E491)</f>
        <v>1400</v>
      </c>
    </row>
    <row r="493" spans="1:5" ht="15" customHeight="1" x14ac:dyDescent="0.2"/>
    <row r="494" spans="1:5" ht="15" customHeight="1" x14ac:dyDescent="0.2"/>
    <row r="495" spans="1:5" ht="15" customHeight="1" x14ac:dyDescent="0.25">
      <c r="A495" s="37" t="s">
        <v>258</v>
      </c>
    </row>
    <row r="496" spans="1:5" ht="15" customHeight="1" x14ac:dyDescent="0.2">
      <c r="A496" s="168" t="s">
        <v>156</v>
      </c>
      <c r="B496" s="168"/>
      <c r="C496" s="168"/>
      <c r="D496" s="168"/>
      <c r="E496" s="168"/>
    </row>
    <row r="497" spans="1:5" ht="15" customHeight="1" x14ac:dyDescent="0.2">
      <c r="A497" s="168"/>
      <c r="B497" s="168"/>
      <c r="C497" s="168"/>
      <c r="D497" s="168"/>
      <c r="E497" s="168"/>
    </row>
    <row r="498" spans="1:5" ht="15" customHeight="1" x14ac:dyDescent="0.2">
      <c r="A498" s="165" t="s">
        <v>259</v>
      </c>
      <c r="B498" s="165"/>
      <c r="C498" s="165"/>
      <c r="D498" s="165"/>
      <c r="E498" s="165"/>
    </row>
    <row r="499" spans="1:5" ht="15" customHeight="1" x14ac:dyDescent="0.2">
      <c r="A499" s="165"/>
      <c r="B499" s="165"/>
      <c r="C499" s="165"/>
      <c r="D499" s="165"/>
      <c r="E499" s="165"/>
    </row>
    <row r="500" spans="1:5" ht="15" customHeight="1" x14ac:dyDescent="0.2">
      <c r="A500" s="165"/>
      <c r="B500" s="165"/>
      <c r="C500" s="165"/>
      <c r="D500" s="165"/>
      <c r="E500" s="165"/>
    </row>
    <row r="501" spans="1:5" ht="15" customHeight="1" x14ac:dyDescent="0.2">
      <c r="A501" s="165"/>
      <c r="B501" s="165"/>
      <c r="C501" s="165"/>
      <c r="D501" s="165"/>
      <c r="E501" s="165"/>
    </row>
    <row r="502" spans="1:5" ht="15" customHeight="1" x14ac:dyDescent="0.2">
      <c r="A502" s="165"/>
      <c r="B502" s="165"/>
      <c r="C502" s="165"/>
      <c r="D502" s="165"/>
      <c r="E502" s="165"/>
    </row>
    <row r="503" spans="1:5" ht="15" customHeight="1" x14ac:dyDescent="0.2">
      <c r="A503" s="165"/>
      <c r="B503" s="165"/>
      <c r="C503" s="165"/>
      <c r="D503" s="165"/>
      <c r="E503" s="165"/>
    </row>
    <row r="504" spans="1:5" ht="15" customHeight="1" x14ac:dyDescent="0.2">
      <c r="A504" s="165"/>
      <c r="B504" s="165"/>
      <c r="C504" s="165"/>
      <c r="D504" s="165"/>
      <c r="E504" s="165"/>
    </row>
    <row r="505" spans="1:5" ht="15" customHeight="1" x14ac:dyDescent="0.2">
      <c r="A505" s="165"/>
      <c r="B505" s="165"/>
      <c r="C505" s="165"/>
      <c r="D505" s="165"/>
      <c r="E505" s="165"/>
    </row>
    <row r="506" spans="1:5" ht="15" customHeight="1" x14ac:dyDescent="0.2">
      <c r="A506" s="165"/>
      <c r="B506" s="165"/>
      <c r="C506" s="165"/>
      <c r="D506" s="165"/>
      <c r="E506" s="165"/>
    </row>
    <row r="507" spans="1:5" ht="15" customHeight="1" x14ac:dyDescent="0.2"/>
    <row r="508" spans="1:5" ht="15" customHeight="1" x14ac:dyDescent="0.25">
      <c r="A508" s="57" t="s">
        <v>17</v>
      </c>
      <c r="B508" s="58"/>
      <c r="C508" s="58"/>
      <c r="D508" s="58"/>
      <c r="E508" s="59"/>
    </row>
    <row r="509" spans="1:5" ht="15" customHeight="1" x14ac:dyDescent="0.2">
      <c r="A509" s="64" t="s">
        <v>68</v>
      </c>
      <c r="B509" s="83"/>
      <c r="C509" s="83"/>
      <c r="D509" s="83"/>
      <c r="E509" s="59" t="s">
        <v>69</v>
      </c>
    </row>
    <row r="510" spans="1:5" ht="15" customHeight="1" x14ac:dyDescent="0.2"/>
    <row r="511" spans="1:5" ht="15" customHeight="1" x14ac:dyDescent="0.2">
      <c r="B511" s="45" t="s">
        <v>48</v>
      </c>
      <c r="C511" s="66" t="s">
        <v>49</v>
      </c>
      <c r="D511" s="85" t="s">
        <v>50</v>
      </c>
      <c r="E511" s="68" t="s">
        <v>51</v>
      </c>
    </row>
    <row r="512" spans="1:5" ht="15" customHeight="1" x14ac:dyDescent="0.2">
      <c r="B512" s="47">
        <v>13</v>
      </c>
      <c r="C512" s="77"/>
      <c r="D512" s="78" t="s">
        <v>70</v>
      </c>
      <c r="E512" s="50">
        <v>-750000</v>
      </c>
    </row>
    <row r="513" spans="1:5" ht="15" customHeight="1" x14ac:dyDescent="0.2">
      <c r="B513" s="47">
        <v>13</v>
      </c>
      <c r="C513" s="77"/>
      <c r="D513" s="136" t="s">
        <v>158</v>
      </c>
      <c r="E513" s="50">
        <v>750000</v>
      </c>
    </row>
    <row r="514" spans="1:5" ht="15" customHeight="1" x14ac:dyDescent="0.2">
      <c r="B514" s="89"/>
      <c r="C514" s="71" t="s">
        <v>53</v>
      </c>
      <c r="D514" s="90"/>
      <c r="E514" s="91">
        <f>SUM(E512:E513)</f>
        <v>0</v>
      </c>
    </row>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7" t="s">
        <v>260</v>
      </c>
    </row>
    <row r="523" spans="1:5" ht="15" customHeight="1" x14ac:dyDescent="0.2">
      <c r="A523" s="168" t="s">
        <v>156</v>
      </c>
      <c r="B523" s="168"/>
      <c r="C523" s="168"/>
      <c r="D523" s="168"/>
      <c r="E523" s="168"/>
    </row>
    <row r="524" spans="1:5" ht="15" customHeight="1" x14ac:dyDescent="0.2">
      <c r="A524" s="168"/>
      <c r="B524" s="168"/>
      <c r="C524" s="168"/>
      <c r="D524" s="168"/>
      <c r="E524" s="168"/>
    </row>
    <row r="525" spans="1:5" ht="15" customHeight="1" x14ac:dyDescent="0.2">
      <c r="A525" s="165" t="s">
        <v>261</v>
      </c>
      <c r="B525" s="165"/>
      <c r="C525" s="165"/>
      <c r="D525" s="165"/>
      <c r="E525" s="165"/>
    </row>
    <row r="526" spans="1:5" ht="15" customHeight="1" x14ac:dyDescent="0.2">
      <c r="A526" s="165"/>
      <c r="B526" s="165"/>
      <c r="C526" s="165"/>
      <c r="D526" s="165"/>
      <c r="E526" s="165"/>
    </row>
    <row r="527" spans="1:5" ht="15" customHeight="1" x14ac:dyDescent="0.2">
      <c r="A527" s="165"/>
      <c r="B527" s="165"/>
      <c r="C527" s="165"/>
      <c r="D527" s="165"/>
      <c r="E527" s="165"/>
    </row>
    <row r="528" spans="1:5" ht="15" customHeight="1" x14ac:dyDescent="0.2">
      <c r="A528" s="165"/>
      <c r="B528" s="165"/>
      <c r="C528" s="165"/>
      <c r="D528" s="165"/>
      <c r="E528" s="165"/>
    </row>
    <row r="529" spans="1:5" ht="15" customHeight="1" x14ac:dyDescent="0.2">
      <c r="A529" s="165"/>
      <c r="B529" s="165"/>
      <c r="C529" s="165"/>
      <c r="D529" s="165"/>
      <c r="E529" s="165"/>
    </row>
    <row r="530" spans="1:5" ht="15" customHeight="1" x14ac:dyDescent="0.2">
      <c r="A530" s="165"/>
      <c r="B530" s="165"/>
      <c r="C530" s="165"/>
      <c r="D530" s="165"/>
      <c r="E530" s="165"/>
    </row>
    <row r="531" spans="1:5" ht="15" customHeight="1" x14ac:dyDescent="0.2">
      <c r="A531" s="165"/>
      <c r="B531" s="165"/>
      <c r="C531" s="165"/>
      <c r="D531" s="165"/>
      <c r="E531" s="165"/>
    </row>
    <row r="532" spans="1:5" ht="15" customHeight="1" x14ac:dyDescent="0.2">
      <c r="A532" s="165"/>
      <c r="B532" s="165"/>
      <c r="C532" s="165"/>
      <c r="D532" s="165"/>
      <c r="E532" s="165"/>
    </row>
    <row r="533" spans="1:5" ht="15" customHeight="1" x14ac:dyDescent="0.2">
      <c r="A533" s="165"/>
      <c r="B533" s="165"/>
      <c r="C533" s="165"/>
      <c r="D533" s="165"/>
      <c r="E533" s="165"/>
    </row>
    <row r="534" spans="1:5" ht="15" customHeight="1" x14ac:dyDescent="0.2"/>
    <row r="535" spans="1:5" ht="15" customHeight="1" x14ac:dyDescent="0.25">
      <c r="A535" s="57" t="s">
        <v>17</v>
      </c>
      <c r="B535" s="58"/>
      <c r="C535" s="58"/>
      <c r="D535" s="58"/>
      <c r="E535" s="59"/>
    </row>
    <row r="536" spans="1:5" ht="15" customHeight="1" x14ac:dyDescent="0.2">
      <c r="A536" s="64" t="s">
        <v>68</v>
      </c>
      <c r="B536" s="83"/>
      <c r="C536" s="83"/>
      <c r="D536" s="83"/>
      <c r="E536" s="59" t="s">
        <v>69</v>
      </c>
    </row>
    <row r="537" spans="1:5" ht="15" customHeight="1" x14ac:dyDescent="0.2"/>
    <row r="538" spans="1:5" ht="15" customHeight="1" x14ac:dyDescent="0.2">
      <c r="B538" s="45" t="s">
        <v>48</v>
      </c>
      <c r="C538" s="66" t="s">
        <v>49</v>
      </c>
      <c r="D538" s="85" t="s">
        <v>50</v>
      </c>
      <c r="E538" s="68" t="s">
        <v>51</v>
      </c>
    </row>
    <row r="539" spans="1:5" ht="15" customHeight="1" x14ac:dyDescent="0.2">
      <c r="B539" s="47">
        <v>10</v>
      </c>
      <c r="C539" s="77"/>
      <c r="D539" s="78" t="s">
        <v>158</v>
      </c>
      <c r="E539" s="50">
        <v>-190000</v>
      </c>
    </row>
    <row r="540" spans="1:5" ht="15" customHeight="1" x14ac:dyDescent="0.2">
      <c r="B540" s="47">
        <v>10</v>
      </c>
      <c r="C540" s="77"/>
      <c r="D540" s="87" t="s">
        <v>70</v>
      </c>
      <c r="E540" s="50">
        <v>115000</v>
      </c>
    </row>
    <row r="541" spans="1:5" ht="15" customHeight="1" x14ac:dyDescent="0.2">
      <c r="B541" s="47">
        <v>307</v>
      </c>
      <c r="C541" s="77"/>
      <c r="D541" s="87" t="s">
        <v>70</v>
      </c>
      <c r="E541" s="50">
        <v>75000</v>
      </c>
    </row>
    <row r="542" spans="1:5" ht="15" customHeight="1" x14ac:dyDescent="0.2">
      <c r="B542" s="89"/>
      <c r="C542" s="71" t="s">
        <v>53</v>
      </c>
      <c r="D542" s="90"/>
      <c r="E542" s="91">
        <f>SUM(E539:E541)</f>
        <v>0</v>
      </c>
    </row>
    <row r="543" spans="1:5" ht="15" customHeight="1" x14ac:dyDescent="0.2"/>
    <row r="544" spans="1:5" ht="15" customHeight="1" x14ac:dyDescent="0.2"/>
    <row r="545" spans="1:5" ht="15" customHeight="1" x14ac:dyDescent="0.25">
      <c r="A545" s="37" t="s">
        <v>262</v>
      </c>
    </row>
    <row r="546" spans="1:5" ht="15" customHeight="1" x14ac:dyDescent="0.2">
      <c r="A546" s="168" t="s">
        <v>156</v>
      </c>
      <c r="B546" s="168"/>
      <c r="C546" s="168"/>
      <c r="D546" s="168"/>
      <c r="E546" s="168"/>
    </row>
    <row r="547" spans="1:5" ht="15" customHeight="1" x14ac:dyDescent="0.2">
      <c r="A547" s="168"/>
      <c r="B547" s="168"/>
      <c r="C547" s="168"/>
      <c r="D547" s="168"/>
      <c r="E547" s="168"/>
    </row>
    <row r="548" spans="1:5" ht="15" customHeight="1" x14ac:dyDescent="0.2">
      <c r="A548" s="165" t="s">
        <v>263</v>
      </c>
      <c r="B548" s="165"/>
      <c r="C548" s="165"/>
      <c r="D548" s="165"/>
      <c r="E548" s="165"/>
    </row>
    <row r="549" spans="1:5" ht="15" customHeight="1" x14ac:dyDescent="0.2">
      <c r="A549" s="165"/>
      <c r="B549" s="165"/>
      <c r="C549" s="165"/>
      <c r="D549" s="165"/>
      <c r="E549" s="165"/>
    </row>
    <row r="550" spans="1:5" ht="15" customHeight="1" x14ac:dyDescent="0.2">
      <c r="A550" s="165"/>
      <c r="B550" s="165"/>
      <c r="C550" s="165"/>
      <c r="D550" s="165"/>
      <c r="E550" s="165"/>
    </row>
    <row r="551" spans="1:5" ht="15" customHeight="1" x14ac:dyDescent="0.2">
      <c r="A551" s="165"/>
      <c r="B551" s="165"/>
      <c r="C551" s="165"/>
      <c r="D551" s="165"/>
      <c r="E551" s="165"/>
    </row>
    <row r="552" spans="1:5" ht="15" customHeight="1" x14ac:dyDescent="0.2">
      <c r="A552" s="165"/>
      <c r="B552" s="165"/>
      <c r="C552" s="165"/>
      <c r="D552" s="165"/>
      <c r="E552" s="165"/>
    </row>
    <row r="553" spans="1:5" ht="15" customHeight="1" x14ac:dyDescent="0.2">
      <c r="A553" s="165"/>
      <c r="B553" s="165"/>
      <c r="C553" s="165"/>
      <c r="D553" s="165"/>
      <c r="E553" s="165"/>
    </row>
    <row r="554" spans="1:5" ht="15" customHeight="1" x14ac:dyDescent="0.2">
      <c r="A554" s="165"/>
      <c r="B554" s="165"/>
      <c r="C554" s="165"/>
      <c r="D554" s="165"/>
      <c r="E554" s="165"/>
    </row>
    <row r="555" spans="1:5" ht="15" customHeight="1" x14ac:dyDescent="0.2">
      <c r="A555" s="165"/>
      <c r="B555" s="165"/>
      <c r="C555" s="165"/>
      <c r="D555" s="165"/>
      <c r="E555" s="165"/>
    </row>
    <row r="556" spans="1:5" ht="15" customHeight="1" x14ac:dyDescent="0.2">
      <c r="A556" s="165"/>
      <c r="B556" s="165"/>
      <c r="C556" s="165"/>
      <c r="D556" s="165"/>
      <c r="E556" s="165"/>
    </row>
    <row r="557" spans="1:5" ht="15" customHeight="1" x14ac:dyDescent="0.2"/>
    <row r="558" spans="1:5" ht="15" customHeight="1" x14ac:dyDescent="0.25">
      <c r="A558" s="57" t="s">
        <v>17</v>
      </c>
      <c r="B558" s="58"/>
      <c r="C558" s="58"/>
      <c r="D558" s="58"/>
      <c r="E558" s="59"/>
    </row>
    <row r="559" spans="1:5" ht="15" customHeight="1" x14ac:dyDescent="0.2">
      <c r="A559" s="64" t="s">
        <v>68</v>
      </c>
      <c r="B559" s="83"/>
      <c r="C559" s="83"/>
      <c r="D559" s="83"/>
      <c r="E559" s="59" t="s">
        <v>69</v>
      </c>
    </row>
    <row r="560" spans="1:5" ht="15" customHeight="1" x14ac:dyDescent="0.2"/>
    <row r="561" spans="1:5" ht="15" customHeight="1" x14ac:dyDescent="0.2">
      <c r="B561" s="45" t="s">
        <v>48</v>
      </c>
      <c r="C561" s="66" t="s">
        <v>49</v>
      </c>
      <c r="D561" s="85" t="s">
        <v>50</v>
      </c>
      <c r="E561" s="68" t="s">
        <v>51</v>
      </c>
    </row>
    <row r="562" spans="1:5" ht="15" customHeight="1" x14ac:dyDescent="0.2">
      <c r="B562" s="47">
        <v>307</v>
      </c>
      <c r="C562" s="77"/>
      <c r="D562" s="87" t="s">
        <v>70</v>
      </c>
      <c r="E562" s="50">
        <v>-160000</v>
      </c>
    </row>
    <row r="563" spans="1:5" ht="15" customHeight="1" x14ac:dyDescent="0.2">
      <c r="B563" s="47">
        <v>303</v>
      </c>
      <c r="C563" s="77"/>
      <c r="D563" s="87" t="s">
        <v>70</v>
      </c>
      <c r="E563" s="50">
        <v>160000</v>
      </c>
    </row>
    <row r="564" spans="1:5" ht="15" customHeight="1" x14ac:dyDescent="0.2">
      <c r="B564" s="89"/>
      <c r="C564" s="71" t="s">
        <v>53</v>
      </c>
      <c r="D564" s="90"/>
      <c r="E564" s="91">
        <f>SUM(E562:E563)</f>
        <v>0</v>
      </c>
    </row>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7" t="s">
        <v>264</v>
      </c>
    </row>
    <row r="575" spans="1:5" ht="15" customHeight="1" x14ac:dyDescent="0.2">
      <c r="A575" s="168" t="s">
        <v>156</v>
      </c>
      <c r="B575" s="168"/>
      <c r="C575" s="168"/>
      <c r="D575" s="168"/>
      <c r="E575" s="168"/>
    </row>
    <row r="576" spans="1:5" ht="15" customHeight="1" x14ac:dyDescent="0.2">
      <c r="A576" s="168"/>
      <c r="B576" s="168"/>
      <c r="C576" s="168"/>
      <c r="D576" s="168"/>
      <c r="E576" s="168"/>
    </row>
    <row r="577" spans="1:5" ht="15" customHeight="1" x14ac:dyDescent="0.2">
      <c r="A577" s="165" t="s">
        <v>265</v>
      </c>
      <c r="B577" s="165"/>
      <c r="C577" s="165"/>
      <c r="D577" s="165"/>
      <c r="E577" s="165"/>
    </row>
    <row r="578" spans="1:5" ht="15" customHeight="1" x14ac:dyDescent="0.2">
      <c r="A578" s="165"/>
      <c r="B578" s="165"/>
      <c r="C578" s="165"/>
      <c r="D578" s="165"/>
      <c r="E578" s="165"/>
    </row>
    <row r="579" spans="1:5" ht="15" customHeight="1" x14ac:dyDescent="0.2">
      <c r="A579" s="165"/>
      <c r="B579" s="165"/>
      <c r="C579" s="165"/>
      <c r="D579" s="165"/>
      <c r="E579" s="165"/>
    </row>
    <row r="580" spans="1:5" ht="15" customHeight="1" x14ac:dyDescent="0.2">
      <c r="A580" s="165"/>
      <c r="B580" s="165"/>
      <c r="C580" s="165"/>
      <c r="D580" s="165"/>
      <c r="E580" s="165"/>
    </row>
    <row r="581" spans="1:5" ht="15" customHeight="1" x14ac:dyDescent="0.2">
      <c r="A581" s="165"/>
      <c r="B581" s="165"/>
      <c r="C581" s="165"/>
      <c r="D581" s="165"/>
      <c r="E581" s="165"/>
    </row>
    <row r="582" spans="1:5" ht="15" customHeight="1" x14ac:dyDescent="0.2">
      <c r="A582" s="165"/>
      <c r="B582" s="165"/>
      <c r="C582" s="165"/>
      <c r="D582" s="165"/>
      <c r="E582" s="165"/>
    </row>
    <row r="583" spans="1:5" ht="15" customHeight="1" x14ac:dyDescent="0.2">
      <c r="A583" s="165"/>
      <c r="B583" s="165"/>
      <c r="C583" s="165"/>
      <c r="D583" s="165"/>
      <c r="E583" s="165"/>
    </row>
    <row r="584" spans="1:5" ht="15" customHeight="1" x14ac:dyDescent="0.2">
      <c r="A584" s="165"/>
      <c r="B584" s="165"/>
      <c r="C584" s="165"/>
      <c r="D584" s="165"/>
      <c r="E584" s="165"/>
    </row>
    <row r="585" spans="1:5" ht="15" customHeight="1" x14ac:dyDescent="0.2">
      <c r="A585" s="165"/>
      <c r="B585" s="165"/>
      <c r="C585" s="165"/>
      <c r="D585" s="165"/>
      <c r="E585" s="165"/>
    </row>
    <row r="586" spans="1:5" ht="15" customHeight="1" x14ac:dyDescent="0.2">
      <c r="A586" s="165"/>
      <c r="B586" s="165"/>
      <c r="C586" s="165"/>
      <c r="D586" s="165"/>
      <c r="E586" s="165"/>
    </row>
    <row r="587" spans="1:5" ht="15" customHeight="1" x14ac:dyDescent="0.2"/>
    <row r="588" spans="1:5" ht="15" customHeight="1" x14ac:dyDescent="0.25">
      <c r="A588" s="57" t="s">
        <v>17</v>
      </c>
      <c r="B588" s="58"/>
      <c r="C588" s="58"/>
      <c r="D588" s="58"/>
      <c r="E588" s="59"/>
    </row>
    <row r="589" spans="1:5" ht="15" customHeight="1" x14ac:dyDescent="0.2">
      <c r="A589" s="64" t="s">
        <v>68</v>
      </c>
      <c r="B589" s="83"/>
      <c r="C589" s="83"/>
      <c r="D589" s="83"/>
      <c r="E589" s="59" t="s">
        <v>69</v>
      </c>
    </row>
    <row r="590" spans="1:5" ht="15" customHeight="1" x14ac:dyDescent="0.2"/>
    <row r="591" spans="1:5" ht="15" customHeight="1" x14ac:dyDescent="0.2">
      <c r="B591" s="45" t="s">
        <v>48</v>
      </c>
      <c r="C591" s="66" t="s">
        <v>49</v>
      </c>
      <c r="D591" s="85" t="s">
        <v>50</v>
      </c>
      <c r="E591" s="68" t="s">
        <v>51</v>
      </c>
    </row>
    <row r="592" spans="1:5" ht="15" customHeight="1" x14ac:dyDescent="0.2">
      <c r="B592" s="47">
        <v>307</v>
      </c>
      <c r="C592" s="77"/>
      <c r="D592" s="87" t="s">
        <v>70</v>
      </c>
      <c r="E592" s="50">
        <v>-277241</v>
      </c>
    </row>
    <row r="593" spans="1:5" ht="15" customHeight="1" x14ac:dyDescent="0.2">
      <c r="B593" s="47">
        <v>303</v>
      </c>
      <c r="C593" s="77"/>
      <c r="D593" s="87" t="s">
        <v>70</v>
      </c>
      <c r="E593" s="50">
        <v>277241</v>
      </c>
    </row>
    <row r="594" spans="1:5" ht="15" customHeight="1" x14ac:dyDescent="0.2">
      <c r="B594" s="89"/>
      <c r="C594" s="71" t="s">
        <v>53</v>
      </c>
      <c r="D594" s="90"/>
      <c r="E594" s="91">
        <f>SUM(E592:E593)</f>
        <v>0</v>
      </c>
    </row>
    <row r="595" spans="1:5" ht="15" customHeight="1" x14ac:dyDescent="0.2"/>
    <row r="596" spans="1:5" ht="15" customHeight="1" x14ac:dyDescent="0.2"/>
    <row r="597" spans="1:5" ht="15" customHeight="1" x14ac:dyDescent="0.25">
      <c r="A597" s="37" t="s">
        <v>266</v>
      </c>
    </row>
    <row r="598" spans="1:5" ht="15" customHeight="1" x14ac:dyDescent="0.2">
      <c r="A598" s="168" t="s">
        <v>120</v>
      </c>
      <c r="B598" s="168"/>
      <c r="C598" s="168"/>
      <c r="D598" s="168"/>
      <c r="E598" s="168"/>
    </row>
    <row r="599" spans="1:5" ht="15" customHeight="1" x14ac:dyDescent="0.2">
      <c r="A599" s="168"/>
      <c r="B599" s="168"/>
      <c r="C599" s="168"/>
      <c r="D599" s="168"/>
      <c r="E599" s="168"/>
    </row>
    <row r="600" spans="1:5" ht="15" customHeight="1" x14ac:dyDescent="0.2">
      <c r="A600" s="165" t="s">
        <v>267</v>
      </c>
      <c r="B600" s="165"/>
      <c r="C600" s="165"/>
      <c r="D600" s="165"/>
      <c r="E600" s="165"/>
    </row>
    <row r="601" spans="1:5" ht="15" customHeight="1" x14ac:dyDescent="0.2">
      <c r="A601" s="165"/>
      <c r="B601" s="165"/>
      <c r="C601" s="165"/>
      <c r="D601" s="165"/>
      <c r="E601" s="165"/>
    </row>
    <row r="602" spans="1:5" ht="15" customHeight="1" x14ac:dyDescent="0.2">
      <c r="A602" s="165"/>
      <c r="B602" s="165"/>
      <c r="C602" s="165"/>
      <c r="D602" s="165"/>
      <c r="E602" s="165"/>
    </row>
    <row r="603" spans="1:5" ht="15" customHeight="1" x14ac:dyDescent="0.2">
      <c r="A603" s="165"/>
      <c r="B603" s="165"/>
      <c r="C603" s="165"/>
      <c r="D603" s="165"/>
      <c r="E603" s="165"/>
    </row>
    <row r="604" spans="1:5" ht="15" customHeight="1" x14ac:dyDescent="0.2">
      <c r="A604" s="165"/>
      <c r="B604" s="165"/>
      <c r="C604" s="165"/>
      <c r="D604" s="165"/>
      <c r="E604" s="165"/>
    </row>
    <row r="605" spans="1:5" ht="15" customHeight="1" x14ac:dyDescent="0.2">
      <c r="A605" s="165"/>
      <c r="B605" s="165"/>
      <c r="C605" s="165"/>
      <c r="D605" s="165"/>
      <c r="E605" s="165"/>
    </row>
    <row r="606" spans="1:5" ht="15" customHeight="1" x14ac:dyDescent="0.2">
      <c r="A606" s="165"/>
      <c r="B606" s="165"/>
      <c r="C606" s="165"/>
      <c r="D606" s="165"/>
      <c r="E606" s="165"/>
    </row>
    <row r="607" spans="1:5" ht="15" customHeight="1" x14ac:dyDescent="0.2">
      <c r="A607" s="58"/>
      <c r="B607" s="132"/>
      <c r="C607" s="133"/>
      <c r="D607" s="58"/>
      <c r="E607" s="134"/>
    </row>
    <row r="608" spans="1:5" ht="15" customHeight="1" x14ac:dyDescent="0.25">
      <c r="A608" s="57" t="s">
        <v>17</v>
      </c>
      <c r="B608" s="58"/>
      <c r="C608" s="58"/>
      <c r="D608" s="58"/>
      <c r="E608" s="59"/>
    </row>
    <row r="609" spans="1:5" ht="15" customHeight="1" x14ac:dyDescent="0.2">
      <c r="A609" s="64" t="s">
        <v>122</v>
      </c>
      <c r="B609" s="58"/>
      <c r="C609" s="58"/>
      <c r="D609" s="58"/>
      <c r="E609" s="60" t="s">
        <v>123</v>
      </c>
    </row>
    <row r="610" spans="1:5" ht="15" customHeight="1" x14ac:dyDescent="0.2">
      <c r="A610" s="64"/>
      <c r="B610" s="59"/>
      <c r="C610" s="58"/>
      <c r="D610" s="58"/>
      <c r="E610" s="65"/>
    </row>
    <row r="611" spans="1:5" ht="15" customHeight="1" x14ac:dyDescent="0.2">
      <c r="A611" s="84"/>
      <c r="B611" s="84"/>
      <c r="C611" s="66" t="s">
        <v>49</v>
      </c>
      <c r="D611" s="114" t="s">
        <v>63</v>
      </c>
      <c r="E611" s="45" t="s">
        <v>51</v>
      </c>
    </row>
    <row r="612" spans="1:5" ht="15" customHeight="1" x14ac:dyDescent="0.2">
      <c r="A612" s="86"/>
      <c r="B612" s="95"/>
      <c r="C612" s="121">
        <v>5273</v>
      </c>
      <c r="D612" s="78" t="s">
        <v>83</v>
      </c>
      <c r="E612" s="82">
        <v>-40000</v>
      </c>
    </row>
    <row r="613" spans="1:5" ht="15" customHeight="1" x14ac:dyDescent="0.2">
      <c r="A613" s="86"/>
      <c r="B613" s="95"/>
      <c r="C613" s="121">
        <v>4339</v>
      </c>
      <c r="D613" s="78" t="s">
        <v>76</v>
      </c>
      <c r="E613" s="82">
        <v>40000</v>
      </c>
    </row>
    <row r="614" spans="1:5" ht="15" customHeight="1" x14ac:dyDescent="0.2">
      <c r="A614" s="96"/>
      <c r="B614" s="96"/>
      <c r="C614" s="71" t="s">
        <v>53</v>
      </c>
      <c r="D614" s="99"/>
      <c r="E614" s="73">
        <f>SUM(E612:E613)</f>
        <v>0</v>
      </c>
    </row>
    <row r="615" spans="1:5" ht="15" customHeight="1" x14ac:dyDescent="0.2"/>
    <row r="616" spans="1:5" ht="15" customHeight="1" x14ac:dyDescent="0.2"/>
    <row r="617" spans="1:5" ht="15" customHeight="1" x14ac:dyDescent="0.2"/>
    <row r="618" spans="1:5" ht="15" customHeight="1" x14ac:dyDescent="0.2"/>
    <row r="619" spans="1:5" ht="15" customHeight="1" x14ac:dyDescent="0.2"/>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5">
      <c r="A625" s="37" t="s">
        <v>268</v>
      </c>
    </row>
    <row r="626" spans="1:5" ht="15" customHeight="1" x14ac:dyDescent="0.2">
      <c r="A626" s="167" t="s">
        <v>43</v>
      </c>
      <c r="B626" s="167"/>
      <c r="C626" s="167"/>
      <c r="D626" s="167"/>
      <c r="E626" s="167"/>
    </row>
    <row r="627" spans="1:5" ht="15" customHeight="1" x14ac:dyDescent="0.2">
      <c r="A627" s="167" t="s">
        <v>218</v>
      </c>
      <c r="B627" s="167"/>
      <c r="C627" s="167"/>
      <c r="D627" s="167"/>
      <c r="E627" s="167"/>
    </row>
    <row r="628" spans="1:5" ht="15" customHeight="1" x14ac:dyDescent="0.2">
      <c r="A628" s="165" t="s">
        <v>269</v>
      </c>
      <c r="B628" s="179"/>
      <c r="C628" s="179"/>
      <c r="D628" s="179"/>
      <c r="E628" s="179"/>
    </row>
    <row r="629" spans="1:5" ht="15" customHeight="1" x14ac:dyDescent="0.2">
      <c r="A629" s="179"/>
      <c r="B629" s="179"/>
      <c r="C629" s="179"/>
      <c r="D629" s="179"/>
      <c r="E629" s="179"/>
    </row>
    <row r="630" spans="1:5" ht="15" customHeight="1" x14ac:dyDescent="0.2">
      <c r="A630" s="179"/>
      <c r="B630" s="179"/>
      <c r="C630" s="179"/>
      <c r="D630" s="179"/>
      <c r="E630" s="179"/>
    </row>
    <row r="631" spans="1:5" ht="15" customHeight="1" x14ac:dyDescent="0.2">
      <c r="A631" s="179"/>
      <c r="B631" s="179"/>
      <c r="C631" s="179"/>
      <c r="D631" s="179"/>
      <c r="E631" s="179"/>
    </row>
    <row r="632" spans="1:5" ht="15" customHeight="1" x14ac:dyDescent="0.2">
      <c r="A632" s="179"/>
      <c r="B632" s="179"/>
      <c r="C632" s="179"/>
      <c r="D632" s="179"/>
      <c r="E632" s="179"/>
    </row>
    <row r="633" spans="1:5" ht="15" customHeight="1" x14ac:dyDescent="0.2">
      <c r="A633" s="179"/>
      <c r="B633" s="179"/>
      <c r="C633" s="179"/>
      <c r="D633" s="179"/>
      <c r="E633" s="179"/>
    </row>
    <row r="634" spans="1:5" ht="9.75" customHeight="1" x14ac:dyDescent="0.2">
      <c r="A634" s="180"/>
      <c r="B634" s="180"/>
      <c r="C634" s="180"/>
      <c r="D634" s="180"/>
      <c r="E634" s="180"/>
    </row>
    <row r="635" spans="1:5" ht="15" customHeight="1" x14ac:dyDescent="0.25">
      <c r="A635" s="39" t="s">
        <v>1</v>
      </c>
      <c r="B635" s="40"/>
      <c r="C635" s="40"/>
      <c r="D635" s="40"/>
      <c r="E635" s="40"/>
    </row>
    <row r="636" spans="1:5" ht="15" customHeight="1" x14ac:dyDescent="0.2">
      <c r="A636" s="64" t="s">
        <v>58</v>
      </c>
      <c r="B636" s="40"/>
      <c r="C636" s="40"/>
      <c r="D636" s="40"/>
      <c r="E636" s="42" t="s">
        <v>59</v>
      </c>
    </row>
    <row r="637" spans="1:5" ht="15" customHeight="1" x14ac:dyDescent="0.25">
      <c r="A637" s="59"/>
      <c r="B637" s="57"/>
      <c r="C637" s="58"/>
      <c r="D637" s="58"/>
      <c r="E637" s="65"/>
    </row>
    <row r="638" spans="1:5" ht="15" customHeight="1" x14ac:dyDescent="0.2">
      <c r="A638" s="59"/>
      <c r="B638" s="66" t="s">
        <v>48</v>
      </c>
      <c r="C638" s="66" t="s">
        <v>49</v>
      </c>
      <c r="D638" s="67" t="s">
        <v>50</v>
      </c>
      <c r="E638" s="68" t="s">
        <v>51</v>
      </c>
    </row>
    <row r="639" spans="1:5" ht="15" customHeight="1" x14ac:dyDescent="0.2">
      <c r="A639" s="59"/>
      <c r="B639" s="123">
        <v>104513013</v>
      </c>
      <c r="C639" s="48"/>
      <c r="D639" s="49" t="s">
        <v>52</v>
      </c>
      <c r="E639" s="50">
        <v>33362.5</v>
      </c>
    </row>
    <row r="640" spans="1:5" ht="15" customHeight="1" x14ac:dyDescent="0.2">
      <c r="A640" s="59"/>
      <c r="B640" s="123">
        <v>104113013</v>
      </c>
      <c r="C640" s="48"/>
      <c r="D640" s="181" t="s">
        <v>52</v>
      </c>
      <c r="E640" s="50">
        <v>3925</v>
      </c>
    </row>
    <row r="641" spans="1:5" ht="15" customHeight="1" x14ac:dyDescent="0.2">
      <c r="A641" s="59"/>
      <c r="B641" s="70"/>
      <c r="C641" s="71" t="s">
        <v>53</v>
      </c>
      <c r="D641" s="72"/>
      <c r="E641" s="73">
        <f>SUM(E639:E640)</f>
        <v>37287.5</v>
      </c>
    </row>
    <row r="642" spans="1:5" ht="15" customHeight="1" x14ac:dyDescent="0.25">
      <c r="A642" s="55"/>
      <c r="B642" s="43"/>
      <c r="C642" s="43"/>
      <c r="D642" s="43"/>
      <c r="E642" s="43"/>
    </row>
    <row r="643" spans="1:5" ht="15" customHeight="1" x14ac:dyDescent="0.25">
      <c r="A643" s="57" t="s">
        <v>17</v>
      </c>
      <c r="B643" s="58"/>
      <c r="C643" s="58"/>
      <c r="D643" s="58"/>
      <c r="E643" s="58"/>
    </row>
    <row r="644" spans="1:5" ht="15" customHeight="1" x14ac:dyDescent="0.2">
      <c r="A644" s="64" t="s">
        <v>84</v>
      </c>
      <c r="B644" s="59"/>
      <c r="C644" s="59"/>
      <c r="D644" s="59"/>
      <c r="E644" s="59" t="s">
        <v>85</v>
      </c>
    </row>
    <row r="645" spans="1:5" ht="15" customHeight="1" x14ac:dyDescent="0.2">
      <c r="A645" s="59"/>
      <c r="B645" s="106"/>
      <c r="C645" s="58"/>
      <c r="D645" s="59"/>
      <c r="E645" s="107"/>
    </row>
    <row r="646" spans="1:5" ht="15" customHeight="1" x14ac:dyDescent="0.2">
      <c r="A646" s="59"/>
      <c r="B646" s="45" t="s">
        <v>48</v>
      </c>
      <c r="C646" s="66" t="s">
        <v>49</v>
      </c>
      <c r="D646" s="85" t="s">
        <v>50</v>
      </c>
      <c r="E646" s="68" t="s">
        <v>51</v>
      </c>
    </row>
    <row r="647" spans="1:5" ht="15" customHeight="1" x14ac:dyDescent="0.2">
      <c r="A647" s="59"/>
      <c r="B647" s="123">
        <v>104513013</v>
      </c>
      <c r="C647" s="121"/>
      <c r="D647" s="87" t="s">
        <v>86</v>
      </c>
      <c r="E647" s="50">
        <v>33362.5</v>
      </c>
    </row>
    <row r="648" spans="1:5" ht="15" customHeight="1" x14ac:dyDescent="0.2">
      <c r="A648" s="59"/>
      <c r="B648" s="123">
        <v>104113013</v>
      </c>
      <c r="C648" s="121"/>
      <c r="D648" s="87" t="s">
        <v>86</v>
      </c>
      <c r="E648" s="50">
        <v>3925</v>
      </c>
    </row>
    <row r="649" spans="1:5" ht="15" customHeight="1" x14ac:dyDescent="0.2">
      <c r="A649" s="59"/>
      <c r="B649" s="70"/>
      <c r="C649" s="71" t="s">
        <v>53</v>
      </c>
      <c r="D649" s="90"/>
      <c r="E649" s="91">
        <f>SUM(E647:E648)</f>
        <v>37287.5</v>
      </c>
    </row>
    <row r="650" spans="1:5" ht="15" customHeight="1" x14ac:dyDescent="0.2"/>
    <row r="651" spans="1:5" ht="15" customHeight="1" x14ac:dyDescent="0.2"/>
    <row r="652" spans="1:5" ht="15" customHeight="1" x14ac:dyDescent="0.25">
      <c r="A652" s="37" t="s">
        <v>270</v>
      </c>
    </row>
    <row r="653" spans="1:5" ht="15" customHeight="1" x14ac:dyDescent="0.2">
      <c r="A653" s="167" t="s">
        <v>43</v>
      </c>
      <c r="B653" s="167"/>
      <c r="C653" s="167"/>
      <c r="D653" s="167"/>
      <c r="E653" s="167"/>
    </row>
    <row r="654" spans="1:5" ht="15" customHeight="1" x14ac:dyDescent="0.2">
      <c r="A654" s="167" t="s">
        <v>218</v>
      </c>
      <c r="B654" s="167"/>
      <c r="C654" s="167"/>
      <c r="D654" s="167"/>
      <c r="E654" s="167"/>
    </row>
    <row r="655" spans="1:5" ht="15" customHeight="1" x14ac:dyDescent="0.2">
      <c r="A655" s="165" t="s">
        <v>271</v>
      </c>
      <c r="B655" s="179"/>
      <c r="C655" s="179"/>
      <c r="D655" s="179"/>
      <c r="E655" s="179"/>
    </row>
    <row r="656" spans="1:5" ht="15" customHeight="1" x14ac:dyDescent="0.2">
      <c r="A656" s="179"/>
      <c r="B656" s="179"/>
      <c r="C656" s="179"/>
      <c r="D656" s="179"/>
      <c r="E656" s="179"/>
    </row>
    <row r="657" spans="1:5" ht="15" customHeight="1" x14ac:dyDescent="0.2">
      <c r="A657" s="179"/>
      <c r="B657" s="179"/>
      <c r="C657" s="179"/>
      <c r="D657" s="179"/>
      <c r="E657" s="179"/>
    </row>
    <row r="658" spans="1:5" ht="15" customHeight="1" x14ac:dyDescent="0.2">
      <c r="A658" s="179"/>
      <c r="B658" s="179"/>
      <c r="C658" s="179"/>
      <c r="D658" s="179"/>
      <c r="E658" s="179"/>
    </row>
    <row r="659" spans="1:5" ht="15" customHeight="1" x14ac:dyDescent="0.2">
      <c r="A659" s="179"/>
      <c r="B659" s="179"/>
      <c r="C659" s="179"/>
      <c r="D659" s="179"/>
      <c r="E659" s="179"/>
    </row>
    <row r="660" spans="1:5" ht="15" customHeight="1" x14ac:dyDescent="0.2">
      <c r="A660" s="179"/>
      <c r="B660" s="179"/>
      <c r="C660" s="179"/>
      <c r="D660" s="179"/>
      <c r="E660" s="179"/>
    </row>
    <row r="661" spans="1:5" ht="15" customHeight="1" x14ac:dyDescent="0.2">
      <c r="A661" s="179"/>
      <c r="B661" s="179"/>
      <c r="C661" s="179"/>
      <c r="D661" s="179"/>
      <c r="E661" s="179"/>
    </row>
    <row r="662" spans="1:5" ht="15" customHeight="1" x14ac:dyDescent="0.2">
      <c r="A662" s="180"/>
      <c r="B662" s="180"/>
      <c r="C662" s="180"/>
      <c r="D662" s="180"/>
      <c r="E662" s="180"/>
    </row>
    <row r="663" spans="1:5" ht="15" customHeight="1" x14ac:dyDescent="0.25">
      <c r="A663" s="39" t="s">
        <v>1</v>
      </c>
      <c r="B663" s="40"/>
      <c r="C663" s="40"/>
      <c r="D663" s="40"/>
      <c r="E663" s="40"/>
    </row>
    <row r="664" spans="1:5" ht="15" customHeight="1" x14ac:dyDescent="0.2">
      <c r="A664" s="64" t="s">
        <v>58</v>
      </c>
      <c r="B664" s="40"/>
      <c r="C664" s="40"/>
      <c r="D664" s="40"/>
      <c r="E664" s="42" t="s">
        <v>59</v>
      </c>
    </row>
    <row r="665" spans="1:5" ht="15" customHeight="1" x14ac:dyDescent="0.25">
      <c r="A665" s="59"/>
      <c r="B665" s="57"/>
      <c r="C665" s="58"/>
      <c r="D665" s="58"/>
      <c r="E665" s="65"/>
    </row>
    <row r="666" spans="1:5" ht="15" customHeight="1" x14ac:dyDescent="0.2">
      <c r="A666" s="59"/>
      <c r="B666" s="66" t="s">
        <v>48</v>
      </c>
      <c r="C666" s="66" t="s">
        <v>49</v>
      </c>
      <c r="D666" s="67" t="s">
        <v>50</v>
      </c>
      <c r="E666" s="68" t="s">
        <v>51</v>
      </c>
    </row>
    <row r="667" spans="1:5" ht="15" customHeight="1" x14ac:dyDescent="0.2">
      <c r="A667" s="59"/>
      <c r="B667" s="123">
        <v>104513013</v>
      </c>
      <c r="C667" s="48"/>
      <c r="D667" s="49" t="s">
        <v>52</v>
      </c>
      <c r="E667" s="50">
        <v>192497.37</v>
      </c>
    </row>
    <row r="668" spans="1:5" ht="15" customHeight="1" x14ac:dyDescent="0.2">
      <c r="A668" s="59"/>
      <c r="B668" s="123">
        <v>104113013</v>
      </c>
      <c r="C668" s="48"/>
      <c r="D668" s="181" t="s">
        <v>52</v>
      </c>
      <c r="E668" s="50">
        <v>22646.75</v>
      </c>
    </row>
    <row r="669" spans="1:5" ht="15" customHeight="1" x14ac:dyDescent="0.2">
      <c r="A669" s="59"/>
      <c r="B669" s="70"/>
      <c r="C669" s="71" t="s">
        <v>53</v>
      </c>
      <c r="D669" s="72"/>
      <c r="E669" s="73">
        <f>SUM(E667:E668)</f>
        <v>215144.12</v>
      </c>
    </row>
    <row r="670" spans="1:5" ht="9.75" customHeight="1" x14ac:dyDescent="0.25">
      <c r="A670" s="55"/>
      <c r="B670" s="43"/>
      <c r="C670" s="43"/>
      <c r="D670" s="43"/>
      <c r="E670" s="43"/>
    </row>
    <row r="671" spans="1:5" ht="15" customHeight="1" x14ac:dyDescent="0.25">
      <c r="A671" s="57" t="s">
        <v>17</v>
      </c>
      <c r="B671" s="58"/>
      <c r="C671" s="58"/>
      <c r="D671" s="58"/>
      <c r="E671" s="58"/>
    </row>
    <row r="672" spans="1:5" ht="15" customHeight="1" x14ac:dyDescent="0.2">
      <c r="A672" s="64" t="s">
        <v>84</v>
      </c>
      <c r="B672" s="59"/>
      <c r="C672" s="59"/>
      <c r="D672" s="59"/>
      <c r="E672" s="59" t="s">
        <v>85</v>
      </c>
    </row>
    <row r="673" spans="1:5" ht="15" customHeight="1" x14ac:dyDescent="0.2">
      <c r="A673" s="59"/>
      <c r="B673" s="106"/>
      <c r="C673" s="58"/>
      <c r="D673" s="59"/>
      <c r="E673" s="107"/>
    </row>
    <row r="674" spans="1:5" ht="15" customHeight="1" x14ac:dyDescent="0.2">
      <c r="A674" s="59"/>
      <c r="B674" s="45" t="s">
        <v>48</v>
      </c>
      <c r="C674" s="66" t="s">
        <v>49</v>
      </c>
      <c r="D674" s="85" t="s">
        <v>50</v>
      </c>
      <c r="E674" s="68" t="s">
        <v>51</v>
      </c>
    </row>
    <row r="675" spans="1:5" ht="15" customHeight="1" x14ac:dyDescent="0.2">
      <c r="A675" s="59"/>
      <c r="B675" s="123">
        <v>104513013</v>
      </c>
      <c r="C675" s="121"/>
      <c r="D675" s="87" t="s">
        <v>86</v>
      </c>
      <c r="E675" s="50">
        <v>192497.37</v>
      </c>
    </row>
    <row r="676" spans="1:5" ht="15" customHeight="1" x14ac:dyDescent="0.2">
      <c r="A676" s="59"/>
      <c r="B676" s="123">
        <v>104113013</v>
      </c>
      <c r="C676" s="121"/>
      <c r="D676" s="87" t="s">
        <v>86</v>
      </c>
      <c r="E676" s="50">
        <v>22646.75</v>
      </c>
    </row>
    <row r="677" spans="1:5" ht="15" customHeight="1" x14ac:dyDescent="0.2">
      <c r="A677" s="59"/>
      <c r="B677" s="70"/>
      <c r="C677" s="71" t="s">
        <v>53</v>
      </c>
      <c r="D677" s="90"/>
      <c r="E677" s="91">
        <f>SUM(E675:E676)</f>
        <v>215144.12</v>
      </c>
    </row>
    <row r="678" spans="1:5" ht="15" customHeight="1" x14ac:dyDescent="0.2"/>
    <row r="679" spans="1:5" ht="15" customHeight="1" x14ac:dyDescent="0.2"/>
    <row r="680" spans="1:5" ht="15" customHeight="1" x14ac:dyDescent="0.2"/>
    <row r="681" spans="1:5" ht="15" customHeight="1" x14ac:dyDescent="0.2"/>
    <row r="682" spans="1:5" ht="15" customHeight="1" x14ac:dyDescent="0.2"/>
    <row r="683" spans="1:5" ht="15" customHeight="1" x14ac:dyDescent="0.2"/>
    <row r="684" spans="1:5" ht="15" customHeight="1" x14ac:dyDescent="0.2"/>
    <row r="685" spans="1:5" ht="15" customHeight="1" x14ac:dyDescent="0.2"/>
    <row r="686" spans="1:5" ht="15" customHeight="1" x14ac:dyDescent="0.2"/>
    <row r="687" spans="1:5" ht="15" customHeight="1" x14ac:dyDescent="0.2"/>
    <row r="688" spans="1:5"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sheetData>
  <mergeCells count="56">
    <mergeCell ref="A654:E654"/>
    <mergeCell ref="A655:E661"/>
    <mergeCell ref="A598:E599"/>
    <mergeCell ref="A600:E606"/>
    <mergeCell ref="A626:E626"/>
    <mergeCell ref="A627:E627"/>
    <mergeCell ref="A628:E633"/>
    <mergeCell ref="A653:E653"/>
    <mergeCell ref="A523:E524"/>
    <mergeCell ref="A525:E533"/>
    <mergeCell ref="A546:E547"/>
    <mergeCell ref="A548:E556"/>
    <mergeCell ref="A575:E576"/>
    <mergeCell ref="A577:E586"/>
    <mergeCell ref="A445:E446"/>
    <mergeCell ref="A447:E453"/>
    <mergeCell ref="A471:E472"/>
    <mergeCell ref="A473:E478"/>
    <mergeCell ref="A496:E497"/>
    <mergeCell ref="A498:E506"/>
    <mergeCell ref="A366:E367"/>
    <mergeCell ref="A368:E373"/>
    <mergeCell ref="A391:E392"/>
    <mergeCell ref="A393:E401"/>
    <mergeCell ref="A419:E420"/>
    <mergeCell ref="A421:E427"/>
    <mergeCell ref="A298:E299"/>
    <mergeCell ref="A300:E306"/>
    <mergeCell ref="A324:E325"/>
    <mergeCell ref="A326:E332"/>
    <mergeCell ref="A345:E346"/>
    <mergeCell ref="A347:E354"/>
    <mergeCell ref="A199:E200"/>
    <mergeCell ref="A201:E206"/>
    <mergeCell ref="A226:E227"/>
    <mergeCell ref="A228:E236"/>
    <mergeCell ref="A263:E264"/>
    <mergeCell ref="A265:E273"/>
    <mergeCell ref="A116:E116"/>
    <mergeCell ref="A117:E126"/>
    <mergeCell ref="A145:E145"/>
    <mergeCell ref="A146:E154"/>
    <mergeCell ref="A174:E174"/>
    <mergeCell ref="A175:E181"/>
    <mergeCell ref="A55:E55"/>
    <mergeCell ref="A56:E56"/>
    <mergeCell ref="A57:E63"/>
    <mergeCell ref="A88:E88"/>
    <mergeCell ref="A89:E89"/>
    <mergeCell ref="A90:E95"/>
    <mergeCell ref="A2:E2"/>
    <mergeCell ref="A3:E3"/>
    <mergeCell ref="A4:E8"/>
    <mergeCell ref="A26:E26"/>
    <mergeCell ref="A27:E27"/>
    <mergeCell ref="A28:E33"/>
  </mergeCells>
  <pageMargins left="0.98425196850393704" right="0.98425196850393704" top="0.98425196850393704" bottom="0.98425196850393704" header="0.51181102362204722" footer="0.51181102362204722"/>
  <pageSetup paperSize="9" scale="92" firstPageNumber="25" orientation="portrait" useFirstPageNumber="1" r:id="rId1"/>
  <headerFooter alignWithMargins="0">
    <oddHeader>&amp;C&amp;"Arial,Kurzíva"Příloha č. 2: Rozpočtové změny č. 214/17 - 238/17 schválené Radou Olomouckého kraje 2.6.2017</oddHeader>
    <oddFooter xml:space="preserve">&amp;L&amp;"Arial,Kurzíva"Zastupitelstvo OK 19.6.2017
6.1. - Rozpočet Olomouckého kraje 2017 - rozpočtové změny
Příloha č.2: Rozpočtové změny č. 214/17 - 238/17 schválené Radou Olomouckého kraje 2.6.2017&amp;R&amp;"Arial,Kurzíva"Strana &amp;P (celkem 42)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zoomScale="92" zoomScaleNormal="92" zoomScaleSheetLayoutView="92" workbookViewId="0"/>
  </sheetViews>
  <sheetFormatPr defaultRowHeight="12.75" x14ac:dyDescent="0.2"/>
  <cols>
    <col min="1" max="1" width="9.7109375" style="157" customWidth="1"/>
    <col min="2" max="2" width="12.85546875" style="157" customWidth="1"/>
    <col min="3" max="3" width="8.28515625" style="157" customWidth="1"/>
    <col min="4" max="4" width="39.140625" style="157" customWidth="1"/>
    <col min="5" max="5" width="18.85546875" style="157" customWidth="1"/>
    <col min="6" max="16384" width="9.140625" style="157"/>
  </cols>
  <sheetData>
    <row r="1" spans="1:5" ht="15" customHeight="1" x14ac:dyDescent="0.25">
      <c r="A1" s="37" t="s">
        <v>188</v>
      </c>
    </row>
    <row r="2" spans="1:5" ht="15" customHeight="1" x14ac:dyDescent="0.2">
      <c r="A2" s="167" t="s">
        <v>43</v>
      </c>
      <c r="B2" s="167"/>
      <c r="C2" s="167"/>
      <c r="D2" s="167"/>
      <c r="E2" s="167"/>
    </row>
    <row r="3" spans="1:5" ht="15" customHeight="1" x14ac:dyDescent="0.2">
      <c r="A3" s="169" t="s">
        <v>189</v>
      </c>
      <c r="B3" s="169"/>
      <c r="C3" s="169"/>
      <c r="D3" s="169"/>
      <c r="E3" s="169"/>
    </row>
    <row r="4" spans="1:5" ht="15" customHeight="1" x14ac:dyDescent="0.2">
      <c r="A4" s="169"/>
      <c r="B4" s="169"/>
      <c r="C4" s="169"/>
      <c r="D4" s="169"/>
      <c r="E4" s="169"/>
    </row>
    <row r="5" spans="1:5" ht="15" customHeight="1" x14ac:dyDescent="0.2">
      <c r="A5" s="169"/>
      <c r="B5" s="169"/>
      <c r="C5" s="169"/>
      <c r="D5" s="169"/>
      <c r="E5" s="169"/>
    </row>
    <row r="6" spans="1:5" ht="15" customHeight="1" x14ac:dyDescent="0.2">
      <c r="A6" s="169"/>
      <c r="B6" s="169"/>
      <c r="C6" s="169"/>
      <c r="D6" s="169"/>
      <c r="E6" s="169"/>
    </row>
    <row r="7" spans="1:5" ht="15" customHeight="1" x14ac:dyDescent="0.2">
      <c r="A7" s="169"/>
      <c r="B7" s="169"/>
      <c r="C7" s="169"/>
      <c r="D7" s="169"/>
      <c r="E7" s="169"/>
    </row>
    <row r="8" spans="1:5" ht="15" customHeight="1" x14ac:dyDescent="0.2">
      <c r="A8" s="169"/>
      <c r="B8" s="169"/>
      <c r="C8" s="169"/>
      <c r="D8" s="169"/>
      <c r="E8" s="169"/>
    </row>
    <row r="9" spans="1:5" ht="15" customHeight="1" x14ac:dyDescent="0.2">
      <c r="A9" s="169"/>
      <c r="B9" s="169"/>
      <c r="C9" s="169"/>
      <c r="D9" s="169"/>
      <c r="E9" s="169"/>
    </row>
    <row r="10" spans="1:5" ht="15" customHeight="1" x14ac:dyDescent="0.2">
      <c r="A10" s="169"/>
      <c r="B10" s="169"/>
      <c r="C10" s="169"/>
      <c r="D10" s="169"/>
      <c r="E10" s="169"/>
    </row>
    <row r="11" spans="1:5" ht="15" customHeight="1" x14ac:dyDescent="0.2">
      <c r="A11" s="169"/>
      <c r="B11" s="169"/>
      <c r="C11" s="169"/>
      <c r="D11" s="169"/>
      <c r="E11" s="169"/>
    </row>
    <row r="12" spans="1:5" ht="15" customHeight="1" x14ac:dyDescent="0.2">
      <c r="A12" s="169"/>
      <c r="B12" s="169"/>
      <c r="C12" s="169"/>
      <c r="D12" s="169"/>
      <c r="E12" s="169"/>
    </row>
    <row r="13" spans="1:5" ht="15" customHeight="1" x14ac:dyDescent="0.2">
      <c r="A13" s="144"/>
      <c r="B13" s="144"/>
      <c r="C13" s="144"/>
      <c r="D13" s="144"/>
      <c r="E13" s="144"/>
    </row>
    <row r="14" spans="1:5" ht="15" customHeight="1" x14ac:dyDescent="0.25">
      <c r="A14" s="57" t="s">
        <v>1</v>
      </c>
      <c r="B14" s="58"/>
      <c r="C14" s="58"/>
      <c r="D14" s="58"/>
      <c r="E14" s="58"/>
    </row>
    <row r="15" spans="1:5" ht="15" customHeight="1" x14ac:dyDescent="0.2">
      <c r="A15" s="64" t="s">
        <v>122</v>
      </c>
      <c r="B15" s="158"/>
      <c r="C15" s="158"/>
      <c r="D15" s="158"/>
      <c r="E15" s="158" t="s">
        <v>123</v>
      </c>
    </row>
    <row r="16" spans="1:5" ht="15" customHeight="1" x14ac:dyDescent="0.25">
      <c r="A16" s="158"/>
      <c r="B16" s="57"/>
      <c r="C16" s="58"/>
      <c r="D16" s="58"/>
      <c r="E16" s="65"/>
    </row>
    <row r="17" spans="1:5" ht="15" customHeight="1" x14ac:dyDescent="0.2">
      <c r="A17" s="84"/>
      <c r="B17" s="110"/>
      <c r="C17" s="66" t="s">
        <v>49</v>
      </c>
      <c r="D17" s="67" t="s">
        <v>50</v>
      </c>
      <c r="E17" s="66" t="s">
        <v>51</v>
      </c>
    </row>
    <row r="18" spans="1:5" ht="15" customHeight="1" x14ac:dyDescent="0.2">
      <c r="A18" s="86"/>
      <c r="B18" s="116"/>
      <c r="C18" s="121">
        <v>6172</v>
      </c>
      <c r="D18" s="128" t="s">
        <v>190</v>
      </c>
      <c r="E18" s="148">
        <v>827837.14</v>
      </c>
    </row>
    <row r="19" spans="1:5" ht="15" customHeight="1" x14ac:dyDescent="0.2">
      <c r="A19" s="86"/>
      <c r="B19" s="40"/>
      <c r="C19" s="71" t="s">
        <v>53</v>
      </c>
      <c r="D19" s="72"/>
      <c r="E19" s="73">
        <f>SUM(E18:E18)</f>
        <v>827837.14</v>
      </c>
    </row>
    <row r="20" spans="1:5" ht="15" customHeight="1" x14ac:dyDescent="0.2">
      <c r="A20" s="59"/>
      <c r="B20" s="59"/>
      <c r="C20" s="59"/>
      <c r="D20" s="59"/>
      <c r="E20" s="59"/>
    </row>
    <row r="21" spans="1:5" ht="15" customHeight="1" x14ac:dyDescent="0.25">
      <c r="A21" s="57" t="s">
        <v>17</v>
      </c>
      <c r="B21" s="58"/>
      <c r="C21" s="58"/>
      <c r="D21" s="58"/>
      <c r="E21" s="58"/>
    </row>
    <row r="22" spans="1:5" ht="15" customHeight="1" x14ac:dyDescent="0.2">
      <c r="A22" s="64" t="s">
        <v>122</v>
      </c>
      <c r="B22" s="158"/>
      <c r="C22" s="158"/>
      <c r="D22" s="158"/>
      <c r="E22" s="158" t="s">
        <v>123</v>
      </c>
    </row>
    <row r="23" spans="1:5" ht="15" customHeight="1" x14ac:dyDescent="0.25">
      <c r="A23" s="57"/>
      <c r="B23" s="59"/>
      <c r="C23" s="58"/>
      <c r="D23" s="58"/>
      <c r="E23" s="65"/>
    </row>
    <row r="24" spans="1:5" ht="15" customHeight="1" x14ac:dyDescent="0.2">
      <c r="A24" s="110"/>
      <c r="B24" s="110"/>
      <c r="C24" s="66" t="s">
        <v>49</v>
      </c>
      <c r="D24" s="114" t="s">
        <v>63</v>
      </c>
      <c r="E24" s="68" t="s">
        <v>51</v>
      </c>
    </row>
    <row r="25" spans="1:5" ht="15" customHeight="1" x14ac:dyDescent="0.2">
      <c r="A25" s="159"/>
      <c r="B25" s="116"/>
      <c r="C25" s="121">
        <v>6172</v>
      </c>
      <c r="D25" s="78" t="s">
        <v>166</v>
      </c>
      <c r="E25" s="148">
        <v>827837.14</v>
      </c>
    </row>
    <row r="26" spans="1:5" ht="15" customHeight="1" x14ac:dyDescent="0.2">
      <c r="A26" s="115"/>
      <c r="B26" s="116"/>
      <c r="C26" s="71" t="s">
        <v>53</v>
      </c>
      <c r="D26" s="72"/>
      <c r="E26" s="73">
        <f>SUM(E25:E25)</f>
        <v>827837.14</v>
      </c>
    </row>
    <row r="27" spans="1:5" ht="15" customHeight="1" x14ac:dyDescent="0.2"/>
    <row r="28" spans="1:5" ht="15" customHeight="1" x14ac:dyDescent="0.2"/>
    <row r="29" spans="1:5" ht="15" customHeight="1" x14ac:dyDescent="0.25">
      <c r="A29" s="37" t="s">
        <v>191</v>
      </c>
    </row>
    <row r="30" spans="1:5" ht="15" customHeight="1" x14ac:dyDescent="0.2">
      <c r="A30" s="168" t="s">
        <v>192</v>
      </c>
      <c r="B30" s="168"/>
      <c r="C30" s="168"/>
      <c r="D30" s="168"/>
      <c r="E30" s="168"/>
    </row>
    <row r="31" spans="1:5" ht="15" customHeight="1" x14ac:dyDescent="0.2">
      <c r="A31" s="169" t="s">
        <v>193</v>
      </c>
      <c r="B31" s="169"/>
      <c r="C31" s="169"/>
      <c r="D31" s="169"/>
      <c r="E31" s="169"/>
    </row>
    <row r="32" spans="1:5" ht="15" customHeight="1" x14ac:dyDescent="0.2">
      <c r="A32" s="169"/>
      <c r="B32" s="169"/>
      <c r="C32" s="169"/>
      <c r="D32" s="169"/>
      <c r="E32" s="169"/>
    </row>
    <row r="33" spans="1:5" ht="15" customHeight="1" x14ac:dyDescent="0.2">
      <c r="A33" s="169"/>
      <c r="B33" s="169"/>
      <c r="C33" s="169"/>
      <c r="D33" s="169"/>
      <c r="E33" s="169"/>
    </row>
    <row r="34" spans="1:5" ht="15" customHeight="1" x14ac:dyDescent="0.2">
      <c r="A34" s="169"/>
      <c r="B34" s="169"/>
      <c r="C34" s="169"/>
      <c r="D34" s="169"/>
      <c r="E34" s="169"/>
    </row>
    <row r="35" spans="1:5" ht="15" customHeight="1" x14ac:dyDescent="0.2">
      <c r="A35" s="169"/>
      <c r="B35" s="169"/>
      <c r="C35" s="169"/>
      <c r="D35" s="169"/>
      <c r="E35" s="169"/>
    </row>
    <row r="36" spans="1:5" ht="15" customHeight="1" x14ac:dyDescent="0.2">
      <c r="A36" s="169"/>
      <c r="B36" s="169"/>
      <c r="C36" s="169"/>
      <c r="D36" s="169"/>
      <c r="E36" s="169"/>
    </row>
    <row r="37" spans="1:5" ht="15" customHeight="1" x14ac:dyDescent="0.2">
      <c r="A37" s="169"/>
      <c r="B37" s="169"/>
      <c r="C37" s="169"/>
      <c r="D37" s="169"/>
      <c r="E37" s="169"/>
    </row>
    <row r="38" spans="1:5" ht="15" customHeight="1" x14ac:dyDescent="0.2">
      <c r="A38" s="169"/>
      <c r="B38" s="169"/>
      <c r="C38" s="169"/>
      <c r="D38" s="169"/>
      <c r="E38" s="169"/>
    </row>
    <row r="39" spans="1:5" ht="15" customHeight="1" x14ac:dyDescent="0.2">
      <c r="A39" s="158"/>
      <c r="B39" s="158"/>
      <c r="C39" s="158"/>
      <c r="D39" s="158"/>
      <c r="E39" s="158"/>
    </row>
    <row r="40" spans="1:5" ht="15" customHeight="1" x14ac:dyDescent="0.25">
      <c r="A40" s="39" t="s">
        <v>1</v>
      </c>
      <c r="B40" s="58"/>
      <c r="C40" s="58"/>
      <c r="D40" s="58"/>
      <c r="E40" s="58"/>
    </row>
    <row r="41" spans="1:5" ht="15" customHeight="1" x14ac:dyDescent="0.2">
      <c r="A41" s="41" t="s">
        <v>46</v>
      </c>
      <c r="B41" s="58"/>
      <c r="C41" s="58"/>
      <c r="D41" s="58"/>
      <c r="E41" s="60" t="s">
        <v>47</v>
      </c>
    </row>
    <row r="42" spans="1:5" ht="15" customHeight="1" x14ac:dyDescent="0.25">
      <c r="A42" s="57"/>
      <c r="B42" s="59"/>
      <c r="C42" s="58"/>
      <c r="D42" s="58"/>
      <c r="E42" s="65"/>
    </row>
    <row r="43" spans="1:5" ht="15" customHeight="1" x14ac:dyDescent="0.2">
      <c r="A43" s="110"/>
      <c r="B43" s="84"/>
      <c r="C43" s="66" t="s">
        <v>49</v>
      </c>
      <c r="D43" s="67" t="s">
        <v>50</v>
      </c>
      <c r="E43" s="68" t="s">
        <v>51</v>
      </c>
    </row>
    <row r="44" spans="1:5" ht="15" customHeight="1" x14ac:dyDescent="0.2">
      <c r="A44" s="115"/>
      <c r="B44" s="95"/>
      <c r="C44" s="121">
        <v>6172</v>
      </c>
      <c r="D44" s="128" t="s">
        <v>194</v>
      </c>
      <c r="E44" s="82">
        <v>948</v>
      </c>
    </row>
    <row r="45" spans="1:5" ht="15" customHeight="1" x14ac:dyDescent="0.2">
      <c r="A45" s="115"/>
      <c r="B45" s="96"/>
      <c r="C45" s="71" t="s">
        <v>53</v>
      </c>
      <c r="D45" s="72"/>
      <c r="E45" s="73">
        <f>SUM(E44:E44)</f>
        <v>948</v>
      </c>
    </row>
    <row r="46" spans="1:5" ht="15" customHeight="1" x14ac:dyDescent="0.2"/>
    <row r="47" spans="1:5" ht="15" customHeight="1" x14ac:dyDescent="0.25">
      <c r="A47" s="57" t="s">
        <v>17</v>
      </c>
      <c r="B47" s="58"/>
      <c r="C47" s="58"/>
      <c r="D47" s="58"/>
      <c r="E47" s="58"/>
    </row>
    <row r="48" spans="1:5" ht="15" customHeight="1" x14ac:dyDescent="0.2">
      <c r="A48" s="41" t="s">
        <v>46</v>
      </c>
      <c r="B48" s="58"/>
      <c r="C48" s="58"/>
      <c r="D48" s="58"/>
      <c r="E48" s="60" t="s">
        <v>47</v>
      </c>
    </row>
    <row r="49" spans="1:5" ht="15" customHeight="1" x14ac:dyDescent="0.25">
      <c r="A49" s="57"/>
      <c r="B49" s="59"/>
      <c r="C49" s="58"/>
      <c r="D49" s="58"/>
      <c r="E49" s="65"/>
    </row>
    <row r="50" spans="1:5" ht="15" customHeight="1" x14ac:dyDescent="0.2">
      <c r="A50" s="84"/>
      <c r="B50" s="84"/>
      <c r="C50" s="66" t="s">
        <v>49</v>
      </c>
      <c r="D50" s="114" t="s">
        <v>63</v>
      </c>
      <c r="E50" s="68" t="s">
        <v>51</v>
      </c>
    </row>
    <row r="51" spans="1:5" ht="15" customHeight="1" x14ac:dyDescent="0.2">
      <c r="A51" s="86"/>
      <c r="B51" s="95"/>
      <c r="C51" s="123">
        <v>6409</v>
      </c>
      <c r="D51" s="78" t="s">
        <v>83</v>
      </c>
      <c r="E51" s="124">
        <v>948</v>
      </c>
    </row>
    <row r="52" spans="1:5" ht="15" customHeight="1" x14ac:dyDescent="0.2">
      <c r="A52" s="88"/>
      <c r="B52" s="125"/>
      <c r="C52" s="71" t="s">
        <v>53</v>
      </c>
      <c r="D52" s="72"/>
      <c r="E52" s="73">
        <f>E51</f>
        <v>948</v>
      </c>
    </row>
    <row r="53" spans="1:5" ht="15" customHeight="1" x14ac:dyDescent="0.2"/>
    <row r="54" spans="1:5" ht="15" customHeight="1" x14ac:dyDescent="0.25">
      <c r="A54" s="37" t="s">
        <v>195</v>
      </c>
    </row>
    <row r="55" spans="1:5" ht="15" customHeight="1" x14ac:dyDescent="0.2">
      <c r="A55" s="167" t="s">
        <v>43</v>
      </c>
      <c r="B55" s="167"/>
      <c r="C55" s="167"/>
      <c r="D55" s="167"/>
      <c r="E55" s="167"/>
    </row>
    <row r="56" spans="1:5" ht="15" customHeight="1" x14ac:dyDescent="0.2">
      <c r="A56" s="169" t="s">
        <v>196</v>
      </c>
      <c r="B56" s="169"/>
      <c r="C56" s="169"/>
      <c r="D56" s="169"/>
      <c r="E56" s="169"/>
    </row>
    <row r="57" spans="1:5" ht="15" customHeight="1" x14ac:dyDescent="0.2">
      <c r="A57" s="169"/>
      <c r="B57" s="169"/>
      <c r="C57" s="169"/>
      <c r="D57" s="169"/>
      <c r="E57" s="169"/>
    </row>
    <row r="58" spans="1:5" ht="15" customHeight="1" x14ac:dyDescent="0.2">
      <c r="A58" s="169"/>
      <c r="B58" s="169"/>
      <c r="C58" s="169"/>
      <c r="D58" s="169"/>
      <c r="E58" s="169"/>
    </row>
    <row r="59" spans="1:5" ht="15" customHeight="1" x14ac:dyDescent="0.2">
      <c r="A59" s="169"/>
      <c r="B59" s="169"/>
      <c r="C59" s="169"/>
      <c r="D59" s="169"/>
      <c r="E59" s="169"/>
    </row>
    <row r="60" spans="1:5" ht="15" customHeight="1" x14ac:dyDescent="0.2">
      <c r="A60" s="169"/>
      <c r="B60" s="169"/>
      <c r="C60" s="169"/>
      <c r="D60" s="169"/>
      <c r="E60" s="169"/>
    </row>
    <row r="61" spans="1:5" ht="15" customHeight="1" x14ac:dyDescent="0.2">
      <c r="A61" s="169"/>
      <c r="B61" s="169"/>
      <c r="C61" s="169"/>
      <c r="D61" s="169"/>
      <c r="E61" s="169"/>
    </row>
    <row r="62" spans="1:5" ht="15" customHeight="1" x14ac:dyDescent="0.2">
      <c r="A62" s="169"/>
      <c r="B62" s="169"/>
      <c r="C62" s="169"/>
      <c r="D62" s="169"/>
      <c r="E62" s="169"/>
    </row>
    <row r="63" spans="1:5" ht="15" customHeight="1" x14ac:dyDescent="0.2">
      <c r="A63" s="144"/>
      <c r="B63" s="144"/>
      <c r="C63" s="144"/>
      <c r="D63" s="144"/>
      <c r="E63" s="144"/>
    </row>
    <row r="64" spans="1:5" ht="15" customHeight="1" x14ac:dyDescent="0.25">
      <c r="A64" s="57" t="s">
        <v>1</v>
      </c>
      <c r="B64" s="58"/>
      <c r="C64" s="58"/>
      <c r="D64" s="58"/>
      <c r="E64" s="58"/>
    </row>
    <row r="65" spans="1:5" ht="15" customHeight="1" x14ac:dyDescent="0.2">
      <c r="A65" s="64" t="s">
        <v>87</v>
      </c>
      <c r="B65" s="83"/>
      <c r="C65" s="83"/>
      <c r="D65" s="83"/>
      <c r="E65" s="83" t="s">
        <v>88</v>
      </c>
    </row>
    <row r="66" spans="1:5" ht="15" customHeight="1" x14ac:dyDescent="0.25">
      <c r="A66" s="158"/>
      <c r="B66" s="57"/>
      <c r="C66" s="58"/>
      <c r="D66" s="58"/>
      <c r="E66" s="65"/>
    </row>
    <row r="67" spans="1:5" ht="15" customHeight="1" x14ac:dyDescent="0.2">
      <c r="A67" s="84"/>
      <c r="B67" s="66" t="s">
        <v>48</v>
      </c>
      <c r="C67" s="66" t="s">
        <v>49</v>
      </c>
      <c r="D67" s="85" t="s">
        <v>50</v>
      </c>
      <c r="E67" s="45" t="s">
        <v>51</v>
      </c>
    </row>
    <row r="68" spans="1:5" ht="15" customHeight="1" x14ac:dyDescent="0.2">
      <c r="A68" s="86"/>
      <c r="B68" s="160">
        <v>15</v>
      </c>
      <c r="C68" s="121">
        <v>6172</v>
      </c>
      <c r="D68" s="147" t="s">
        <v>197</v>
      </c>
      <c r="E68" s="161">
        <v>741852</v>
      </c>
    </row>
    <row r="69" spans="1:5" ht="15" customHeight="1" x14ac:dyDescent="0.2">
      <c r="A69" s="86"/>
      <c r="B69" s="160">
        <v>23</v>
      </c>
      <c r="C69" s="121">
        <v>6172</v>
      </c>
      <c r="D69" s="147" t="s">
        <v>197</v>
      </c>
      <c r="E69" s="161">
        <v>155840</v>
      </c>
    </row>
    <row r="70" spans="1:5" ht="15" customHeight="1" x14ac:dyDescent="0.2">
      <c r="A70" s="86"/>
      <c r="B70" s="160"/>
      <c r="C70" s="162" t="s">
        <v>53</v>
      </c>
      <c r="D70" s="72"/>
      <c r="E70" s="73">
        <f>SUM(E68:E69)</f>
        <v>897692</v>
      </c>
    </row>
    <row r="71" spans="1:5" ht="15" customHeight="1" x14ac:dyDescent="0.2">
      <c r="A71" s="59"/>
      <c r="B71" s="59"/>
      <c r="C71" s="59"/>
      <c r="D71" s="59"/>
      <c r="E71" s="59"/>
    </row>
    <row r="72" spans="1:5" ht="15" customHeight="1" x14ac:dyDescent="0.25">
      <c r="A72" s="39" t="s">
        <v>17</v>
      </c>
      <c r="B72" s="40"/>
      <c r="C72" s="40"/>
      <c r="D72" s="40"/>
      <c r="E72" s="40"/>
    </row>
    <row r="73" spans="1:5" ht="15" customHeight="1" x14ac:dyDescent="0.2">
      <c r="A73" s="41" t="s">
        <v>58</v>
      </c>
      <c r="B73" s="40"/>
      <c r="C73" s="40"/>
      <c r="D73" s="40"/>
      <c r="E73" s="42" t="s">
        <v>59</v>
      </c>
    </row>
    <row r="74" spans="1:5" ht="15" customHeight="1" x14ac:dyDescent="0.25">
      <c r="A74" s="43"/>
      <c r="B74" s="39"/>
      <c r="C74" s="40"/>
      <c r="D74" s="40"/>
      <c r="E74" s="44"/>
    </row>
    <row r="75" spans="1:5" ht="15" customHeight="1" x14ac:dyDescent="0.2">
      <c r="A75" s="110"/>
      <c r="B75" s="84"/>
      <c r="C75" s="45" t="s">
        <v>49</v>
      </c>
      <c r="D75" s="114" t="s">
        <v>63</v>
      </c>
      <c r="E75" s="45" t="s">
        <v>51</v>
      </c>
    </row>
    <row r="76" spans="1:5" ht="15" customHeight="1" x14ac:dyDescent="0.2">
      <c r="A76" s="115"/>
      <c r="B76" s="116"/>
      <c r="C76" s="77">
        <v>6172</v>
      </c>
      <c r="D76" s="99" t="s">
        <v>79</v>
      </c>
      <c r="E76" s="50">
        <v>155840</v>
      </c>
    </row>
    <row r="77" spans="1:5" ht="15" customHeight="1" x14ac:dyDescent="0.2">
      <c r="A77" s="92"/>
      <c r="B77" s="117"/>
      <c r="C77" s="52" t="s">
        <v>53</v>
      </c>
      <c r="D77" s="79"/>
      <c r="E77" s="80">
        <f>SUM(E76:E76)</f>
        <v>155840</v>
      </c>
    </row>
    <row r="78" spans="1:5" ht="15" customHeight="1" x14ac:dyDescent="0.2"/>
    <row r="79" spans="1:5" ht="15" customHeight="1" x14ac:dyDescent="0.25">
      <c r="A79" s="57" t="s">
        <v>17</v>
      </c>
      <c r="B79" s="58"/>
      <c r="C79" s="58"/>
      <c r="D79" s="58"/>
      <c r="E79" s="58"/>
    </row>
    <row r="80" spans="1:5" ht="15" customHeight="1" x14ac:dyDescent="0.2">
      <c r="A80" s="41" t="s">
        <v>198</v>
      </c>
      <c r="B80" s="58"/>
      <c r="C80" s="58"/>
      <c r="D80" s="58"/>
      <c r="E80" s="60" t="s">
        <v>199</v>
      </c>
    </row>
    <row r="81" spans="1:5" ht="15" customHeight="1" x14ac:dyDescent="0.2">
      <c r="A81" s="132"/>
      <c r="B81" s="135"/>
      <c r="C81" s="58"/>
      <c r="D81" s="58"/>
      <c r="E81" s="65"/>
    </row>
    <row r="82" spans="1:5" ht="15" customHeight="1" x14ac:dyDescent="0.25">
      <c r="A82" s="37"/>
      <c r="B82" s="66" t="s">
        <v>200</v>
      </c>
      <c r="C82" s="66" t="s">
        <v>49</v>
      </c>
      <c r="D82" s="67" t="s">
        <v>63</v>
      </c>
      <c r="E82" s="45" t="s">
        <v>51</v>
      </c>
    </row>
    <row r="83" spans="1:5" ht="15" customHeight="1" x14ac:dyDescent="0.25">
      <c r="A83" s="37"/>
      <c r="B83" s="160">
        <v>15</v>
      </c>
      <c r="C83" s="77"/>
      <c r="D83" s="78" t="s">
        <v>171</v>
      </c>
      <c r="E83" s="148">
        <v>741852</v>
      </c>
    </row>
    <row r="84" spans="1:5" ht="15" customHeight="1" x14ac:dyDescent="0.25">
      <c r="A84" s="37"/>
      <c r="B84" s="160"/>
      <c r="C84" s="71" t="s">
        <v>53</v>
      </c>
      <c r="D84" s="72"/>
      <c r="E84" s="73">
        <f>SUM(E83:E83)</f>
        <v>741852</v>
      </c>
    </row>
    <row r="85" spans="1:5" ht="15" customHeight="1" x14ac:dyDescent="0.2"/>
    <row r="86" spans="1:5" ht="15" customHeight="1" x14ac:dyDescent="0.2"/>
    <row r="87" spans="1:5" ht="15" customHeight="1" x14ac:dyDescent="0.2"/>
    <row r="88" spans="1:5" ht="15" customHeight="1" x14ac:dyDescent="0.2"/>
  </sheetData>
  <mergeCells count="6">
    <mergeCell ref="A56:E62"/>
    <mergeCell ref="A2:E2"/>
    <mergeCell ref="A3:E12"/>
    <mergeCell ref="A30:E30"/>
    <mergeCell ref="A31:E38"/>
    <mergeCell ref="A55:E55"/>
  </mergeCells>
  <phoneticPr fontId="1" type="noConversion"/>
  <pageMargins left="0.98425196850393704" right="0.98425196850393704" top="0.98425196850393704" bottom="0.98425196850393704" header="0.51181102362204722" footer="0.51181102362204722"/>
  <pageSetup paperSize="9" scale="92" firstPageNumber="38" orientation="portrait" useFirstPageNumber="1" r:id="rId1"/>
  <headerFooter alignWithMargins="0">
    <oddHeader>&amp;C&amp;"Arial,Kurzíva"Příloha č. 3: Rozpočtové změny č. 211/17 - 213/17 navržené Radou Olomouckého kraje 15.5.2017 ke schválení</oddHeader>
    <oddFooter xml:space="preserve">&amp;L&amp;"Arial,Kurzíva"Zastupitelstvo OK 19.6.2017
6.1. - Rozpočet Olomouckého kraje 2017 - rozpočtové změny 
Příloha č.3: Rozpočtové změny č. 211/17 - 213/17 navržené Radou Olomouckého kraje 15.5.2017 ke schválení&amp;R&amp;"Arial,Kurzíva"Strana &amp;P (celkem 42)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zoomScale="92" zoomScaleNormal="92" zoomScaleSheetLayoutView="92" workbookViewId="0"/>
  </sheetViews>
  <sheetFormatPr defaultRowHeight="12.75" x14ac:dyDescent="0.2"/>
  <cols>
    <col min="1" max="1" width="9.7109375" style="157" customWidth="1"/>
    <col min="2" max="2" width="12.85546875" style="157" customWidth="1"/>
    <col min="3" max="3" width="8.28515625" style="157" customWidth="1"/>
    <col min="4" max="4" width="39.140625" style="157" customWidth="1"/>
    <col min="5" max="5" width="18.85546875" style="157" customWidth="1"/>
    <col min="6" max="16384" width="9.140625" style="157"/>
  </cols>
  <sheetData>
    <row r="1" spans="1:5" ht="15" customHeight="1" x14ac:dyDescent="0.25">
      <c r="A1" s="37" t="s">
        <v>272</v>
      </c>
    </row>
    <row r="2" spans="1:5" ht="15" customHeight="1" x14ac:dyDescent="0.2">
      <c r="A2" s="168" t="s">
        <v>192</v>
      </c>
      <c r="B2" s="168"/>
      <c r="C2" s="168"/>
      <c r="D2" s="168"/>
      <c r="E2" s="168"/>
    </row>
    <row r="3" spans="1:5" ht="15" customHeight="1" x14ac:dyDescent="0.2">
      <c r="A3" s="169" t="s">
        <v>273</v>
      </c>
      <c r="B3" s="169"/>
      <c r="C3" s="169"/>
      <c r="D3" s="169"/>
      <c r="E3" s="169"/>
    </row>
    <row r="4" spans="1:5" ht="15" customHeight="1" x14ac:dyDescent="0.2">
      <c r="A4" s="169"/>
      <c r="B4" s="169"/>
      <c r="C4" s="169"/>
      <c r="D4" s="169"/>
      <c r="E4" s="169"/>
    </row>
    <row r="5" spans="1:5" ht="15" customHeight="1" x14ac:dyDescent="0.2">
      <c r="A5" s="169"/>
      <c r="B5" s="169"/>
      <c r="C5" s="169"/>
      <c r="D5" s="169"/>
      <c r="E5" s="169"/>
    </row>
    <row r="6" spans="1:5" ht="15" customHeight="1" x14ac:dyDescent="0.2">
      <c r="A6" s="169"/>
      <c r="B6" s="169"/>
      <c r="C6" s="169"/>
      <c r="D6" s="169"/>
      <c r="E6" s="169"/>
    </row>
    <row r="7" spans="1:5" ht="15" customHeight="1" x14ac:dyDescent="0.2">
      <c r="A7" s="169"/>
      <c r="B7" s="169"/>
      <c r="C7" s="169"/>
      <c r="D7" s="169"/>
      <c r="E7" s="169"/>
    </row>
    <row r="8" spans="1:5" ht="15" customHeight="1" x14ac:dyDescent="0.2">
      <c r="A8" s="169"/>
      <c r="B8" s="169"/>
      <c r="C8" s="169"/>
      <c r="D8" s="169"/>
      <c r="E8" s="169"/>
    </row>
    <row r="9" spans="1:5" ht="15" customHeight="1" x14ac:dyDescent="0.2">
      <c r="A9" s="169"/>
      <c r="B9" s="169"/>
      <c r="C9" s="169"/>
      <c r="D9" s="169"/>
      <c r="E9" s="169"/>
    </row>
    <row r="10" spans="1:5" ht="15" customHeight="1" x14ac:dyDescent="0.2">
      <c r="A10" s="169"/>
      <c r="B10" s="169"/>
      <c r="C10" s="169"/>
      <c r="D10" s="169"/>
      <c r="E10" s="169"/>
    </row>
    <row r="11" spans="1:5" ht="15" customHeight="1" x14ac:dyDescent="0.2">
      <c r="A11" s="158"/>
      <c r="B11" s="158"/>
      <c r="C11" s="158"/>
      <c r="D11" s="158"/>
      <c r="E11" s="158"/>
    </row>
    <row r="12" spans="1:5" ht="15" customHeight="1" x14ac:dyDescent="0.25">
      <c r="A12" s="39" t="s">
        <v>1</v>
      </c>
      <c r="B12" s="58"/>
      <c r="C12" s="58"/>
      <c r="D12" s="58"/>
      <c r="E12" s="58"/>
    </row>
    <row r="13" spans="1:5" ht="15" customHeight="1" x14ac:dyDescent="0.2">
      <c r="A13" s="41" t="s">
        <v>46</v>
      </c>
      <c r="B13" s="58"/>
      <c r="C13" s="58"/>
      <c r="D13" s="58"/>
      <c r="E13" s="60" t="s">
        <v>47</v>
      </c>
    </row>
    <row r="14" spans="1:5" ht="15" customHeight="1" x14ac:dyDescent="0.25">
      <c r="A14" s="57"/>
      <c r="B14" s="59"/>
      <c r="C14" s="58"/>
      <c r="D14" s="58"/>
      <c r="E14" s="65"/>
    </row>
    <row r="15" spans="1:5" ht="15" customHeight="1" x14ac:dyDescent="0.2">
      <c r="A15" s="110"/>
      <c r="B15" s="84"/>
      <c r="C15" s="66" t="s">
        <v>49</v>
      </c>
      <c r="D15" s="67" t="s">
        <v>50</v>
      </c>
      <c r="E15" s="68" t="s">
        <v>51</v>
      </c>
    </row>
    <row r="16" spans="1:5" ht="15" customHeight="1" x14ac:dyDescent="0.2">
      <c r="A16" s="115"/>
      <c r="B16" s="95"/>
      <c r="C16" s="121">
        <v>6172</v>
      </c>
      <c r="D16" s="128" t="s">
        <v>194</v>
      </c>
      <c r="E16" s="82">
        <v>1200</v>
      </c>
    </row>
    <row r="17" spans="1:5" ht="15" customHeight="1" x14ac:dyDescent="0.2">
      <c r="A17" s="115"/>
      <c r="B17" s="96"/>
      <c r="C17" s="71" t="s">
        <v>53</v>
      </c>
      <c r="D17" s="72"/>
      <c r="E17" s="73">
        <f>SUM(E16:E16)</f>
        <v>1200</v>
      </c>
    </row>
    <row r="18" spans="1:5" ht="15" customHeight="1" x14ac:dyDescent="0.2"/>
    <row r="19" spans="1:5" ht="15" customHeight="1" x14ac:dyDescent="0.25">
      <c r="A19" s="57" t="s">
        <v>17</v>
      </c>
      <c r="B19" s="58"/>
      <c r="C19" s="58"/>
      <c r="D19" s="58"/>
      <c r="E19" s="58"/>
    </row>
    <row r="20" spans="1:5" ht="15" customHeight="1" x14ac:dyDescent="0.2">
      <c r="A20" s="41" t="s">
        <v>46</v>
      </c>
      <c r="B20" s="58"/>
      <c r="C20" s="58"/>
      <c r="D20" s="58"/>
      <c r="E20" s="60" t="s">
        <v>47</v>
      </c>
    </row>
    <row r="21" spans="1:5" ht="15" customHeight="1" x14ac:dyDescent="0.25">
      <c r="A21" s="57"/>
      <c r="B21" s="59"/>
      <c r="C21" s="58"/>
      <c r="D21" s="58"/>
      <c r="E21" s="65"/>
    </row>
    <row r="22" spans="1:5" ht="15" customHeight="1" x14ac:dyDescent="0.2">
      <c r="A22" s="84"/>
      <c r="B22" s="84"/>
      <c r="C22" s="66" t="s">
        <v>49</v>
      </c>
      <c r="D22" s="114" t="s">
        <v>63</v>
      </c>
      <c r="E22" s="68" t="s">
        <v>51</v>
      </c>
    </row>
    <row r="23" spans="1:5" ht="15" customHeight="1" x14ac:dyDescent="0.2">
      <c r="A23" s="86"/>
      <c r="B23" s="95"/>
      <c r="C23" s="123">
        <v>6409</v>
      </c>
      <c r="D23" s="78" t="s">
        <v>83</v>
      </c>
      <c r="E23" s="124">
        <v>1200</v>
      </c>
    </row>
    <row r="24" spans="1:5" ht="15" customHeight="1" x14ac:dyDescent="0.2">
      <c r="A24" s="88"/>
      <c r="B24" s="125"/>
      <c r="C24" s="71" t="s">
        <v>53</v>
      </c>
      <c r="D24" s="72"/>
      <c r="E24" s="73">
        <f>E23</f>
        <v>1200</v>
      </c>
    </row>
    <row r="25" spans="1:5" ht="15" customHeight="1" x14ac:dyDescent="0.2"/>
    <row r="26" spans="1:5" ht="15" customHeight="1" x14ac:dyDescent="0.2"/>
    <row r="27" spans="1:5" ht="15" customHeight="1" x14ac:dyDescent="0.25">
      <c r="A27" s="37" t="s">
        <v>274</v>
      </c>
    </row>
    <row r="28" spans="1:5" ht="15" customHeight="1" x14ac:dyDescent="0.2">
      <c r="A28" s="167" t="s">
        <v>43</v>
      </c>
      <c r="B28" s="167"/>
      <c r="C28" s="167"/>
      <c r="D28" s="167"/>
      <c r="E28" s="167"/>
    </row>
    <row r="29" spans="1:5" ht="15" customHeight="1" x14ac:dyDescent="0.2">
      <c r="A29" s="169" t="s">
        <v>275</v>
      </c>
      <c r="B29" s="169"/>
      <c r="C29" s="169"/>
      <c r="D29" s="169"/>
      <c r="E29" s="169"/>
    </row>
    <row r="30" spans="1:5" ht="15" customHeight="1" x14ac:dyDescent="0.2">
      <c r="A30" s="169"/>
      <c r="B30" s="169"/>
      <c r="C30" s="169"/>
      <c r="D30" s="169"/>
      <c r="E30" s="169"/>
    </row>
    <row r="31" spans="1:5" ht="15" customHeight="1" x14ac:dyDescent="0.2">
      <c r="A31" s="169"/>
      <c r="B31" s="169"/>
      <c r="C31" s="169"/>
      <c r="D31" s="169"/>
      <c r="E31" s="169"/>
    </row>
    <row r="32" spans="1:5" ht="15" customHeight="1" x14ac:dyDescent="0.2">
      <c r="A32" s="169"/>
      <c r="B32" s="169"/>
      <c r="C32" s="169"/>
      <c r="D32" s="169"/>
      <c r="E32" s="169"/>
    </row>
    <row r="33" spans="1:5" ht="15" customHeight="1" x14ac:dyDescent="0.2">
      <c r="A33" s="169"/>
      <c r="B33" s="169"/>
      <c r="C33" s="169"/>
      <c r="D33" s="169"/>
      <c r="E33" s="169"/>
    </row>
    <row r="34" spans="1:5" ht="15" customHeight="1" x14ac:dyDescent="0.2">
      <c r="A34" s="169"/>
      <c r="B34" s="169"/>
      <c r="C34" s="169"/>
      <c r="D34" s="169"/>
      <c r="E34" s="169"/>
    </row>
    <row r="35" spans="1:5" ht="15" customHeight="1" x14ac:dyDescent="0.2">
      <c r="A35" s="169"/>
      <c r="B35" s="169"/>
      <c r="C35" s="169"/>
      <c r="D35" s="169"/>
      <c r="E35" s="169"/>
    </row>
    <row r="36" spans="1:5" ht="15" customHeight="1" x14ac:dyDescent="0.2">
      <c r="A36" s="144"/>
      <c r="B36" s="144"/>
      <c r="C36" s="144"/>
      <c r="D36" s="144"/>
      <c r="E36" s="144"/>
    </row>
    <row r="37" spans="1:5" ht="15" customHeight="1" x14ac:dyDescent="0.25">
      <c r="A37" s="57" t="s">
        <v>1</v>
      </c>
      <c r="B37" s="58"/>
      <c r="C37" s="58"/>
      <c r="D37" s="58"/>
      <c r="E37" s="58"/>
    </row>
    <row r="38" spans="1:5" ht="15" customHeight="1" x14ac:dyDescent="0.2">
      <c r="A38" s="64" t="s">
        <v>122</v>
      </c>
      <c r="B38" s="158"/>
      <c r="C38" s="158"/>
      <c r="D38" s="158"/>
      <c r="E38" s="158" t="s">
        <v>123</v>
      </c>
    </row>
    <row r="39" spans="1:5" ht="15" customHeight="1" x14ac:dyDescent="0.25">
      <c r="A39" s="158"/>
      <c r="B39" s="57"/>
      <c r="C39" s="58"/>
      <c r="D39" s="58"/>
      <c r="E39" s="65"/>
    </row>
    <row r="40" spans="1:5" ht="15" customHeight="1" x14ac:dyDescent="0.2">
      <c r="A40" s="84"/>
      <c r="B40" s="110"/>
      <c r="C40" s="66" t="s">
        <v>49</v>
      </c>
      <c r="D40" s="67" t="s">
        <v>50</v>
      </c>
      <c r="E40" s="66" t="s">
        <v>51</v>
      </c>
    </row>
    <row r="41" spans="1:5" ht="15" customHeight="1" x14ac:dyDescent="0.2">
      <c r="A41" s="86"/>
      <c r="B41" s="116"/>
      <c r="C41" s="121">
        <v>6172</v>
      </c>
      <c r="D41" s="128" t="s">
        <v>190</v>
      </c>
      <c r="E41" s="148">
        <v>552525.5</v>
      </c>
    </row>
    <row r="42" spans="1:5" ht="15" customHeight="1" x14ac:dyDescent="0.2">
      <c r="A42" s="86"/>
      <c r="B42" s="40"/>
      <c r="C42" s="71" t="s">
        <v>53</v>
      </c>
      <c r="D42" s="72"/>
      <c r="E42" s="73">
        <f>SUM(E41:E41)</f>
        <v>552525.5</v>
      </c>
    </row>
    <row r="43" spans="1:5" ht="15" customHeight="1" x14ac:dyDescent="0.2">
      <c r="A43" s="59"/>
      <c r="B43" s="59"/>
      <c r="C43" s="59"/>
      <c r="D43" s="59"/>
      <c r="E43" s="59"/>
    </row>
    <row r="44" spans="1:5" ht="15" customHeight="1" x14ac:dyDescent="0.25">
      <c r="A44" s="57" t="s">
        <v>17</v>
      </c>
      <c r="B44" s="58"/>
      <c r="C44" s="58"/>
      <c r="D44" s="58"/>
      <c r="E44" s="58"/>
    </row>
    <row r="45" spans="1:5" ht="15" customHeight="1" x14ac:dyDescent="0.2">
      <c r="A45" s="64" t="s">
        <v>122</v>
      </c>
      <c r="B45" s="158"/>
      <c r="C45" s="158"/>
      <c r="D45" s="158"/>
      <c r="E45" s="158" t="s">
        <v>123</v>
      </c>
    </row>
    <row r="46" spans="1:5" ht="15" customHeight="1" x14ac:dyDescent="0.25">
      <c r="A46" s="57"/>
      <c r="B46" s="59"/>
      <c r="C46" s="58"/>
      <c r="D46" s="58"/>
      <c r="E46" s="65"/>
    </row>
    <row r="47" spans="1:5" ht="15" customHeight="1" x14ac:dyDescent="0.2">
      <c r="A47" s="110"/>
      <c r="B47" s="110"/>
      <c r="C47" s="66" t="s">
        <v>49</v>
      </c>
      <c r="D47" s="114" t="s">
        <v>63</v>
      </c>
      <c r="E47" s="68" t="s">
        <v>51</v>
      </c>
    </row>
    <row r="48" spans="1:5" ht="15" customHeight="1" x14ac:dyDescent="0.2">
      <c r="A48" s="159"/>
      <c r="B48" s="116"/>
      <c r="C48" s="121">
        <v>6172</v>
      </c>
      <c r="D48" s="78" t="s">
        <v>166</v>
      </c>
      <c r="E48" s="148">
        <v>552525.5</v>
      </c>
    </row>
    <row r="49" spans="1:5" ht="15" customHeight="1" x14ac:dyDescent="0.2">
      <c r="A49" s="115"/>
      <c r="B49" s="116"/>
      <c r="C49" s="71" t="s">
        <v>53</v>
      </c>
      <c r="D49" s="72"/>
      <c r="E49" s="73">
        <f>SUM(E48:E48)</f>
        <v>552525.5</v>
      </c>
    </row>
    <row r="50" spans="1:5" ht="15" customHeight="1" x14ac:dyDescent="0.2"/>
    <row r="51" spans="1:5" ht="15" customHeight="1" x14ac:dyDescent="0.2"/>
    <row r="52" spans="1:5" ht="15" customHeight="1" x14ac:dyDescent="0.2"/>
    <row r="53" spans="1:5" ht="15" customHeight="1" x14ac:dyDescent="0.2"/>
    <row r="54" spans="1:5" ht="15" customHeight="1" x14ac:dyDescent="0.25">
      <c r="A54" s="37" t="s">
        <v>276</v>
      </c>
    </row>
    <row r="55" spans="1:5" ht="15" customHeight="1" x14ac:dyDescent="0.2">
      <c r="A55" s="167" t="s">
        <v>43</v>
      </c>
      <c r="B55" s="167"/>
      <c r="C55" s="167"/>
      <c r="D55" s="167"/>
      <c r="E55" s="167"/>
    </row>
    <row r="56" spans="1:5" ht="15" customHeight="1" x14ac:dyDescent="0.2">
      <c r="A56" s="169" t="s">
        <v>277</v>
      </c>
      <c r="B56" s="169"/>
      <c r="C56" s="169"/>
      <c r="D56" s="169"/>
      <c r="E56" s="169"/>
    </row>
    <row r="57" spans="1:5" ht="15" customHeight="1" x14ac:dyDescent="0.2">
      <c r="A57" s="169"/>
      <c r="B57" s="169"/>
      <c r="C57" s="169"/>
      <c r="D57" s="169"/>
      <c r="E57" s="169"/>
    </row>
    <row r="58" spans="1:5" ht="15" customHeight="1" x14ac:dyDescent="0.2">
      <c r="A58" s="169"/>
      <c r="B58" s="169"/>
      <c r="C58" s="169"/>
      <c r="D58" s="169"/>
      <c r="E58" s="169"/>
    </row>
    <row r="59" spans="1:5" ht="15" customHeight="1" x14ac:dyDescent="0.2">
      <c r="A59" s="169"/>
      <c r="B59" s="169"/>
      <c r="C59" s="169"/>
      <c r="D59" s="169"/>
      <c r="E59" s="169"/>
    </row>
    <row r="60" spans="1:5" ht="15" customHeight="1" x14ac:dyDescent="0.2">
      <c r="A60" s="169"/>
      <c r="B60" s="169"/>
      <c r="C60" s="169"/>
      <c r="D60" s="169"/>
      <c r="E60" s="169"/>
    </row>
    <row r="61" spans="1:5" ht="15" customHeight="1" x14ac:dyDescent="0.2">
      <c r="A61" s="169"/>
      <c r="B61" s="169"/>
      <c r="C61" s="169"/>
      <c r="D61" s="169"/>
      <c r="E61" s="169"/>
    </row>
    <row r="62" spans="1:5" ht="15" customHeight="1" x14ac:dyDescent="0.2">
      <c r="A62" s="144"/>
      <c r="B62" s="144"/>
      <c r="C62" s="144"/>
      <c r="D62" s="144"/>
      <c r="E62" s="144"/>
    </row>
    <row r="63" spans="1:5" ht="15" customHeight="1" x14ac:dyDescent="0.25">
      <c r="A63" s="57" t="s">
        <v>1</v>
      </c>
      <c r="B63" s="58"/>
      <c r="C63" s="58"/>
      <c r="D63" s="58"/>
      <c r="E63" s="58"/>
    </row>
    <row r="64" spans="1:5" ht="15" customHeight="1" x14ac:dyDescent="0.2">
      <c r="A64" s="64" t="s">
        <v>58</v>
      </c>
      <c r="B64"/>
      <c r="C64"/>
      <c r="D64"/>
      <c r="E64" t="s">
        <v>59</v>
      </c>
    </row>
    <row r="65" spans="1:5" ht="15" customHeight="1" x14ac:dyDescent="0.25">
      <c r="A65"/>
      <c r="B65" s="57"/>
      <c r="C65" s="58"/>
      <c r="D65" s="58"/>
      <c r="E65" s="65"/>
    </row>
    <row r="66" spans="1:5" ht="15" customHeight="1" x14ac:dyDescent="0.2">
      <c r="A66" s="84"/>
      <c r="B66" s="84"/>
      <c r="C66" s="66" t="s">
        <v>49</v>
      </c>
      <c r="D66" s="67" t="s">
        <v>50</v>
      </c>
      <c r="E66" s="45" t="s">
        <v>51</v>
      </c>
    </row>
    <row r="67" spans="1:5" ht="15" customHeight="1" x14ac:dyDescent="0.2">
      <c r="A67" s="115"/>
      <c r="B67" s="116"/>
      <c r="C67" s="77">
        <v>6330</v>
      </c>
      <c r="D67" s="185" t="s">
        <v>278</v>
      </c>
      <c r="E67" s="50">
        <v>856187</v>
      </c>
    </row>
    <row r="68" spans="1:5" ht="15" customHeight="1" x14ac:dyDescent="0.2">
      <c r="A68" s="115"/>
      <c r="B68" s="116"/>
      <c r="C68" s="52" t="s">
        <v>53</v>
      </c>
      <c r="D68" s="53"/>
      <c r="E68" s="54">
        <f>SUM(E67:E67)</f>
        <v>856187</v>
      </c>
    </row>
    <row r="69" spans="1:5" ht="15" customHeight="1" x14ac:dyDescent="0.2">
      <c r="A69" s="43"/>
      <c r="B69" s="43"/>
      <c r="C69" s="43"/>
      <c r="D69" s="43"/>
      <c r="E69" s="43"/>
    </row>
    <row r="70" spans="1:5" ht="15" customHeight="1" x14ac:dyDescent="0.25">
      <c r="A70" s="39" t="s">
        <v>17</v>
      </c>
      <c r="B70" s="40"/>
      <c r="C70" s="40"/>
      <c r="D70" s="40"/>
      <c r="E70" s="43"/>
    </row>
    <row r="71" spans="1:5" ht="15" customHeight="1" x14ac:dyDescent="0.2">
      <c r="A71" s="41" t="s">
        <v>58</v>
      </c>
      <c r="B71" s="56"/>
      <c r="C71" s="56"/>
      <c r="D71" s="56"/>
      <c r="E71" s="56" t="s">
        <v>59</v>
      </c>
    </row>
    <row r="72" spans="1:5" ht="15" customHeight="1" x14ac:dyDescent="0.2">
      <c r="A72" s="43"/>
      <c r="B72" s="74"/>
      <c r="C72" s="40"/>
      <c r="D72" s="56"/>
      <c r="E72" s="75"/>
    </row>
    <row r="73" spans="1:5" ht="15" customHeight="1" x14ac:dyDescent="0.2">
      <c r="A73" s="110"/>
      <c r="B73" s="110"/>
      <c r="C73" s="45" t="s">
        <v>49</v>
      </c>
      <c r="D73" s="114" t="s">
        <v>63</v>
      </c>
      <c r="E73" s="45" t="s">
        <v>51</v>
      </c>
    </row>
    <row r="74" spans="1:5" ht="15" customHeight="1" x14ac:dyDescent="0.2">
      <c r="A74" s="115"/>
      <c r="B74" s="116"/>
      <c r="C74" s="77">
        <v>6409</v>
      </c>
      <c r="D74" s="104" t="s">
        <v>83</v>
      </c>
      <c r="E74" s="50">
        <v>856187</v>
      </c>
    </row>
    <row r="75" spans="1:5" ht="15" customHeight="1" x14ac:dyDescent="0.2">
      <c r="A75" s="115"/>
      <c r="B75" s="116"/>
      <c r="C75" s="52" t="s">
        <v>53</v>
      </c>
      <c r="D75" s="79"/>
      <c r="E75" s="80">
        <f>SUM(E74:E74)</f>
        <v>856187</v>
      </c>
    </row>
    <row r="76" spans="1:5" ht="15" customHeight="1" x14ac:dyDescent="0.2"/>
    <row r="77" spans="1:5" ht="15" customHeight="1" x14ac:dyDescent="0.2"/>
    <row r="78" spans="1:5" ht="15" customHeight="1" x14ac:dyDescent="0.2"/>
    <row r="79" spans="1:5" ht="15" customHeight="1" x14ac:dyDescent="0.2"/>
    <row r="80" spans="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sheetData>
  <mergeCells count="6">
    <mergeCell ref="A2:E2"/>
    <mergeCell ref="A3:E10"/>
    <mergeCell ref="A28:E28"/>
    <mergeCell ref="A29:E35"/>
    <mergeCell ref="A55:E55"/>
    <mergeCell ref="A56:E61"/>
  </mergeCells>
  <pageMargins left="0.98425196850393704" right="0.98425196850393704" top="0.98425196850393704" bottom="0.98425196850393704" header="0.51181102362204722" footer="0.51181102362204722"/>
  <pageSetup paperSize="9" scale="92" firstPageNumber="40" orientation="portrait" useFirstPageNumber="1" r:id="rId1"/>
  <headerFooter alignWithMargins="0">
    <oddHeader>&amp;C&amp;"Arial,Kurzíva"Příloha č. 4: Rozpočtové změny č. 239/17 - 241/17 navržené Radou Olomouckého kraje 2.6.2017 ke schválení</oddHeader>
    <oddFooter xml:space="preserve">&amp;L&amp;"Arial,Kurzíva"Zastupitelstvo OK 19.6.2017
6.1. - Rozpočet Olomouckého kraje 2017 - rozpočtové změny
Příloha č.4: Rozpočtové změny č. 239/17 - 241/17 navržené Radou Olomouckého kraje 2.6.2017 ke schválení&amp;R&amp;"Arial,Kurzíva"Strana &amp;P (celkem 42)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showGridLines="0" zoomScale="92" zoomScaleNormal="92" zoomScaleSheetLayoutView="92" workbookViewId="0"/>
  </sheetViews>
  <sheetFormatPr defaultColWidth="9.140625" defaultRowHeight="13.15" customHeight="1" x14ac:dyDescent="0.2"/>
  <cols>
    <col min="1" max="1" width="52.7109375" style="1" customWidth="1"/>
    <col min="2" max="3" width="18" style="2" customWidth="1"/>
    <col min="4" max="16384" width="9.140625" style="1"/>
  </cols>
  <sheetData>
    <row r="1" spans="1:3" ht="14.25" customHeight="1" x14ac:dyDescent="0.2">
      <c r="A1" s="1" t="s">
        <v>32</v>
      </c>
      <c r="C1" s="3" t="s">
        <v>0</v>
      </c>
    </row>
    <row r="2" spans="1:3" ht="15.75" customHeight="1" x14ac:dyDescent="0.25">
      <c r="A2" s="4" t="s">
        <v>1</v>
      </c>
      <c r="B2" s="5" t="s">
        <v>2</v>
      </c>
      <c r="C2" s="5" t="s">
        <v>3</v>
      </c>
    </row>
    <row r="3" spans="1:3" ht="14.25" customHeight="1" x14ac:dyDescent="0.2">
      <c r="A3" s="6" t="s">
        <v>33</v>
      </c>
      <c r="B3" s="18">
        <v>4100000</v>
      </c>
      <c r="C3" s="7">
        <v>4100000</v>
      </c>
    </row>
    <row r="4" spans="1:3" ht="14.25" customHeight="1" x14ac:dyDescent="0.2">
      <c r="A4" s="6" t="s">
        <v>4</v>
      </c>
      <c r="B4" s="18">
        <v>1290</v>
      </c>
      <c r="C4" s="7">
        <v>1290</v>
      </c>
    </row>
    <row r="5" spans="1:3" ht="14.25" customHeight="1" x14ac:dyDescent="0.2">
      <c r="A5" s="6" t="s">
        <v>28</v>
      </c>
      <c r="B5" s="18">
        <v>1310</v>
      </c>
      <c r="C5" s="7">
        <v>1310</v>
      </c>
    </row>
    <row r="6" spans="1:3" ht="14.25" customHeight="1" x14ac:dyDescent="0.2">
      <c r="A6" s="6" t="s">
        <v>5</v>
      </c>
      <c r="B6" s="18">
        <v>31179</v>
      </c>
      <c r="C6" s="7">
        <v>31921</v>
      </c>
    </row>
    <row r="7" spans="1:3" ht="14.25" customHeight="1" x14ac:dyDescent="0.2">
      <c r="A7" s="6" t="s">
        <v>6</v>
      </c>
      <c r="B7" s="18">
        <v>2480</v>
      </c>
      <c r="C7" s="7">
        <v>2598</v>
      </c>
    </row>
    <row r="8" spans="1:3" ht="14.25" customHeight="1" x14ac:dyDescent="0.2">
      <c r="A8" s="6" t="s">
        <v>24</v>
      </c>
      <c r="B8" s="18">
        <v>40192</v>
      </c>
      <c r="C8" s="7">
        <f>42367+1+553</f>
        <v>42921</v>
      </c>
    </row>
    <row r="9" spans="1:3" ht="14.25" customHeight="1" x14ac:dyDescent="0.2">
      <c r="A9" s="6" t="s">
        <v>7</v>
      </c>
      <c r="B9" s="18">
        <v>13200</v>
      </c>
      <c r="C9" s="7">
        <v>13200</v>
      </c>
    </row>
    <row r="10" spans="1:3" ht="14.25" customHeight="1" x14ac:dyDescent="0.2">
      <c r="A10" s="6" t="s">
        <v>8</v>
      </c>
      <c r="B10" s="18">
        <v>1000.4</v>
      </c>
      <c r="C10" s="7">
        <v>1000.4</v>
      </c>
    </row>
    <row r="11" spans="1:3" ht="14.25" customHeight="1" x14ac:dyDescent="0.2">
      <c r="A11" s="6" t="s">
        <v>9</v>
      </c>
      <c r="B11" s="18">
        <v>81145.399999999994</v>
      </c>
      <c r="C11" s="7">
        <v>81145.399999999994</v>
      </c>
    </row>
    <row r="12" spans="1:3" ht="14.25" customHeight="1" x14ac:dyDescent="0.2">
      <c r="A12" s="35" t="s">
        <v>29</v>
      </c>
      <c r="B12" s="18"/>
      <c r="C12" s="7">
        <f>5985971-172-14</f>
        <v>5985785</v>
      </c>
    </row>
    <row r="13" spans="1:3" ht="14.25" customHeight="1" x14ac:dyDescent="0.2">
      <c r="A13" s="35" t="s">
        <v>279</v>
      </c>
      <c r="B13" s="18"/>
      <c r="C13" s="7">
        <v>10</v>
      </c>
    </row>
    <row r="14" spans="1:3" ht="14.25" customHeight="1" x14ac:dyDescent="0.2">
      <c r="A14" s="35" t="s">
        <v>30</v>
      </c>
      <c r="B14" s="18"/>
      <c r="C14" s="7">
        <f>692181+3000</f>
        <v>695181</v>
      </c>
    </row>
    <row r="15" spans="1:3" ht="14.25" customHeight="1" x14ac:dyDescent="0.2">
      <c r="A15" s="35" t="s">
        <v>201</v>
      </c>
      <c r="B15" s="18"/>
      <c r="C15" s="7">
        <f>627+304</f>
        <v>931</v>
      </c>
    </row>
    <row r="16" spans="1:3" ht="14.25" customHeight="1" x14ac:dyDescent="0.2">
      <c r="A16" s="36" t="s">
        <v>34</v>
      </c>
      <c r="B16" s="18"/>
      <c r="C16" s="7">
        <v>28922</v>
      </c>
    </row>
    <row r="17" spans="1:3" ht="14.25" customHeight="1" x14ac:dyDescent="0.2">
      <c r="A17" s="36" t="s">
        <v>35</v>
      </c>
      <c r="B17" s="18"/>
      <c r="C17" s="7">
        <v>476</v>
      </c>
    </row>
    <row r="18" spans="1:3" ht="14.25" customHeight="1" x14ac:dyDescent="0.2">
      <c r="A18" s="6" t="s">
        <v>36</v>
      </c>
      <c r="B18" s="18">
        <v>6291</v>
      </c>
      <c r="C18" s="7">
        <v>6291</v>
      </c>
    </row>
    <row r="19" spans="1:3" ht="14.25" customHeight="1" x14ac:dyDescent="0.2">
      <c r="A19" s="6" t="s">
        <v>37</v>
      </c>
      <c r="B19" s="18">
        <v>50000</v>
      </c>
      <c r="C19" s="7">
        <v>50000</v>
      </c>
    </row>
    <row r="20" spans="1:3" ht="14.25" customHeight="1" x14ac:dyDescent="0.2">
      <c r="A20" s="8" t="s">
        <v>10</v>
      </c>
      <c r="B20" s="19">
        <v>170165</v>
      </c>
      <c r="C20" s="9">
        <f>206314-1604</f>
        <v>204710</v>
      </c>
    </row>
    <row r="21" spans="1:3" ht="14.25" customHeight="1" x14ac:dyDescent="0.2">
      <c r="A21" s="10" t="s">
        <v>20</v>
      </c>
      <c r="B21" s="20">
        <v>8242</v>
      </c>
      <c r="C21" s="11">
        <v>8242</v>
      </c>
    </row>
    <row r="22" spans="1:3" ht="14.25" customHeight="1" x14ac:dyDescent="0.2">
      <c r="A22" s="10" t="s">
        <v>11</v>
      </c>
      <c r="B22" s="20">
        <v>50000</v>
      </c>
      <c r="C22" s="11">
        <v>50000</v>
      </c>
    </row>
    <row r="23" spans="1:3" ht="14.25" customHeight="1" x14ac:dyDescent="0.2">
      <c r="A23" s="10" t="s">
        <v>202</v>
      </c>
      <c r="B23" s="20"/>
      <c r="C23" s="11">
        <f>81786+35+37+215</f>
        <v>82073</v>
      </c>
    </row>
    <row r="24" spans="1:3" ht="14.25" customHeight="1" x14ac:dyDescent="0.2">
      <c r="A24" s="10" t="s">
        <v>280</v>
      </c>
      <c r="B24" s="20"/>
      <c r="C24" s="11">
        <v>856</v>
      </c>
    </row>
    <row r="25" spans="1:3" ht="14.25" customHeight="1" x14ac:dyDescent="0.2">
      <c r="A25" s="10" t="s">
        <v>12</v>
      </c>
      <c r="B25" s="20">
        <v>6600</v>
      </c>
      <c r="C25" s="11">
        <v>6600</v>
      </c>
    </row>
    <row r="26" spans="1:3" ht="14.25" customHeight="1" x14ac:dyDescent="0.2">
      <c r="A26" s="35" t="s">
        <v>31</v>
      </c>
      <c r="B26" s="20"/>
      <c r="C26" s="11">
        <v>2874</v>
      </c>
    </row>
    <row r="27" spans="1:3" ht="14.25" customHeight="1" x14ac:dyDescent="0.25">
      <c r="A27" s="4" t="s">
        <v>13</v>
      </c>
      <c r="B27" s="21">
        <f>SUM(B3:B25)</f>
        <v>4563094.8</v>
      </c>
      <c r="C27" s="12">
        <f>SUM(C3:C26)</f>
        <v>11398336.800000001</v>
      </c>
    </row>
    <row r="28" spans="1:3" ht="14.25" customHeight="1" x14ac:dyDescent="0.2">
      <c r="A28" s="13" t="s">
        <v>14</v>
      </c>
      <c r="B28" s="25">
        <v>-8240</v>
      </c>
      <c r="C28" s="25">
        <v>-8240</v>
      </c>
    </row>
    <row r="29" spans="1:3" ht="15.75" thickBot="1" x14ac:dyDescent="0.3">
      <c r="A29" s="14" t="s">
        <v>15</v>
      </c>
      <c r="B29" s="15">
        <f>B27+B28</f>
        <v>4554854.8</v>
      </c>
      <c r="C29" s="15">
        <f>C27+C28</f>
        <v>11390096.800000001</v>
      </c>
    </row>
    <row r="30" spans="1:3" ht="13.5" thickTop="1" x14ac:dyDescent="0.2">
      <c r="A30" s="16"/>
      <c r="B30" s="22"/>
    </row>
    <row r="31" spans="1:3" ht="15.75" customHeight="1" x14ac:dyDescent="0.25">
      <c r="A31" s="4" t="s">
        <v>17</v>
      </c>
      <c r="B31" s="23" t="s">
        <v>2</v>
      </c>
      <c r="C31" s="5" t="s">
        <v>3</v>
      </c>
    </row>
    <row r="32" spans="1:3" ht="14.25" x14ac:dyDescent="0.2">
      <c r="A32" s="8" t="s">
        <v>38</v>
      </c>
      <c r="B32" s="24">
        <v>686314</v>
      </c>
      <c r="C32" s="26">
        <f>703600-1604+1+553+856</f>
        <v>703406</v>
      </c>
    </row>
    <row r="33" spans="1:3" ht="14.25" x14ac:dyDescent="0.2">
      <c r="A33" s="8" t="s">
        <v>39</v>
      </c>
      <c r="B33" s="24">
        <v>289230</v>
      </c>
      <c r="C33" s="26">
        <v>289230</v>
      </c>
    </row>
    <row r="34" spans="1:3" ht="14.25" x14ac:dyDescent="0.2">
      <c r="A34" s="8" t="s">
        <v>40</v>
      </c>
      <c r="B34" s="24">
        <v>2496931</v>
      </c>
      <c r="C34" s="26">
        <v>2497518</v>
      </c>
    </row>
    <row r="35" spans="1:3" ht="14.25" x14ac:dyDescent="0.2">
      <c r="A35" s="35" t="s">
        <v>29</v>
      </c>
      <c r="B35" s="24"/>
      <c r="C35" s="26">
        <f>5985971-172-14</f>
        <v>5985785</v>
      </c>
    </row>
    <row r="36" spans="1:3" ht="14.25" x14ac:dyDescent="0.2">
      <c r="A36" s="35" t="s">
        <v>279</v>
      </c>
      <c r="B36" s="24"/>
      <c r="C36" s="26">
        <v>10</v>
      </c>
    </row>
    <row r="37" spans="1:3" ht="14.25" x14ac:dyDescent="0.2">
      <c r="A37" s="35" t="s">
        <v>30</v>
      </c>
      <c r="B37" s="24"/>
      <c r="C37" s="26">
        <f>692181+3000</f>
        <v>695181</v>
      </c>
    </row>
    <row r="38" spans="1:3" ht="14.25" x14ac:dyDescent="0.2">
      <c r="A38" s="35" t="s">
        <v>201</v>
      </c>
      <c r="B38" s="24"/>
      <c r="C38" s="26">
        <f>627+304</f>
        <v>931</v>
      </c>
    </row>
    <row r="39" spans="1:3" ht="14.25" x14ac:dyDescent="0.2">
      <c r="A39" s="36" t="s">
        <v>34</v>
      </c>
      <c r="B39" s="24"/>
      <c r="C39" s="26">
        <v>94628</v>
      </c>
    </row>
    <row r="40" spans="1:3" ht="14.25" x14ac:dyDescent="0.2">
      <c r="A40" s="36" t="s">
        <v>35</v>
      </c>
      <c r="B40" s="24"/>
      <c r="C40" s="26">
        <v>476</v>
      </c>
    </row>
    <row r="41" spans="1:3" ht="14.25" x14ac:dyDescent="0.2">
      <c r="A41" s="10" t="s">
        <v>20</v>
      </c>
      <c r="B41" s="24">
        <v>8242</v>
      </c>
      <c r="C41" s="26">
        <v>8242</v>
      </c>
    </row>
    <row r="42" spans="1:3" ht="14.25" x14ac:dyDescent="0.2">
      <c r="A42" s="10" t="s">
        <v>11</v>
      </c>
      <c r="B42" s="24">
        <v>50000</v>
      </c>
      <c r="C42" s="26">
        <v>61000</v>
      </c>
    </row>
    <row r="43" spans="1:3" ht="14.25" x14ac:dyDescent="0.2">
      <c r="A43" s="10" t="s">
        <v>202</v>
      </c>
      <c r="B43" s="24"/>
      <c r="C43" s="26">
        <f>157837+35+37+215</f>
        <v>158124</v>
      </c>
    </row>
    <row r="44" spans="1:3" ht="14.25" x14ac:dyDescent="0.2">
      <c r="A44" s="10" t="s">
        <v>23</v>
      </c>
      <c r="B44" s="24">
        <v>17458</v>
      </c>
      <c r="C44" s="26">
        <v>41216</v>
      </c>
    </row>
    <row r="45" spans="1:3" ht="14.25" x14ac:dyDescent="0.2">
      <c r="A45" s="10" t="s">
        <v>41</v>
      </c>
      <c r="B45" s="24">
        <v>1081855</v>
      </c>
      <c r="C45" s="26">
        <v>1087080</v>
      </c>
    </row>
    <row r="46" spans="1:3" ht="14.25" x14ac:dyDescent="0.2">
      <c r="A46" s="35" t="s">
        <v>31</v>
      </c>
      <c r="B46" s="24"/>
      <c r="C46" s="26">
        <v>4625</v>
      </c>
    </row>
    <row r="47" spans="1:3" ht="14.25" customHeight="1" x14ac:dyDescent="0.25">
      <c r="A47" s="4" t="s">
        <v>18</v>
      </c>
      <c r="B47" s="21">
        <f>SUM(B32:B45)</f>
        <v>4630030</v>
      </c>
      <c r="C47" s="12">
        <f>SUM(C32:C46)</f>
        <v>11627452</v>
      </c>
    </row>
    <row r="48" spans="1:3" ht="14.25" x14ac:dyDescent="0.2">
      <c r="A48" s="13" t="s">
        <v>14</v>
      </c>
      <c r="B48" s="25">
        <v>-8240</v>
      </c>
      <c r="C48" s="25">
        <v>-8240</v>
      </c>
    </row>
    <row r="49" spans="1:3" ht="15.75" thickBot="1" x14ac:dyDescent="0.3">
      <c r="A49" s="14" t="s">
        <v>19</v>
      </c>
      <c r="B49" s="15">
        <f>+B47+B48</f>
        <v>4621790</v>
      </c>
      <c r="C49" s="15">
        <f>+C47+C48</f>
        <v>11619212</v>
      </c>
    </row>
    <row r="50" spans="1:3" ht="13.5" thickTop="1" x14ac:dyDescent="0.2">
      <c r="A50" s="16" t="s">
        <v>16</v>
      </c>
      <c r="B50" s="22"/>
    </row>
    <row r="51" spans="1:3" ht="10.5" customHeight="1" x14ac:dyDescent="0.2">
      <c r="B51" s="1"/>
      <c r="C51" s="9"/>
    </row>
    <row r="52" spans="1:3" ht="14.25" x14ac:dyDescent="0.2">
      <c r="A52" s="10" t="s">
        <v>22</v>
      </c>
      <c r="B52" s="20">
        <v>320094</v>
      </c>
      <c r="C52" s="11">
        <v>508274</v>
      </c>
    </row>
    <row r="53" spans="1:3" ht="14.25" x14ac:dyDescent="0.2">
      <c r="A53" s="27" t="s">
        <v>21</v>
      </c>
      <c r="B53" s="28">
        <v>253159</v>
      </c>
      <c r="C53" s="29">
        <v>279159</v>
      </c>
    </row>
    <row r="54" spans="1:3" ht="15.75" thickBot="1" x14ac:dyDescent="0.3">
      <c r="A54" s="14" t="s">
        <v>25</v>
      </c>
      <c r="B54" s="15">
        <f>+B52-B53</f>
        <v>66935</v>
      </c>
      <c r="C54" s="15">
        <f>+C52-C53</f>
        <v>229115</v>
      </c>
    </row>
    <row r="55" spans="1:3" ht="15.75" thickTop="1" thickBot="1" x14ac:dyDescent="0.25">
      <c r="A55" s="10"/>
      <c r="B55" s="30"/>
      <c r="C55" s="31"/>
    </row>
    <row r="56" spans="1:3" ht="15.75" thickBot="1" x14ac:dyDescent="0.3">
      <c r="A56" s="32" t="s">
        <v>26</v>
      </c>
      <c r="B56" s="33">
        <f>+B29+B52</f>
        <v>4874948.8</v>
      </c>
      <c r="C56" s="34">
        <f>+C29+C52</f>
        <v>11898370.800000001</v>
      </c>
    </row>
    <row r="57" spans="1:3" ht="15.75" thickBot="1" x14ac:dyDescent="0.3">
      <c r="A57" s="32" t="s">
        <v>27</v>
      </c>
      <c r="B57" s="33">
        <f>+B49+B53</f>
        <v>4874949</v>
      </c>
      <c r="C57" s="34">
        <f>+C49+C53</f>
        <v>11898371</v>
      </c>
    </row>
    <row r="58" spans="1:3" ht="12.75" x14ac:dyDescent="0.2">
      <c r="B58" s="1"/>
    </row>
    <row r="59" spans="1:3" ht="14.25" x14ac:dyDescent="0.2">
      <c r="B59" s="1"/>
      <c r="C59" s="17"/>
    </row>
    <row r="60" spans="1:3" ht="14.25" x14ac:dyDescent="0.2">
      <c r="B60" s="1"/>
      <c r="C60" s="17"/>
    </row>
    <row r="61" spans="1:3" ht="12.75" x14ac:dyDescent="0.2">
      <c r="B61" s="1"/>
    </row>
    <row r="62" spans="1:3" ht="12.75" x14ac:dyDescent="0.2">
      <c r="B62" s="1"/>
    </row>
    <row r="63" spans="1:3" ht="12.75" x14ac:dyDescent="0.2">
      <c r="B63" s="1"/>
    </row>
    <row r="64" spans="1:3" ht="12.75" x14ac:dyDescent="0.2">
      <c r="B64" s="1"/>
    </row>
    <row r="65" spans="2:3" ht="12.75" x14ac:dyDescent="0.2">
      <c r="B65" s="1"/>
    </row>
    <row r="66" spans="2:3" ht="12.75" x14ac:dyDescent="0.2"/>
    <row r="67" spans="2:3" ht="12.75" customHeight="1" x14ac:dyDescent="0.2"/>
    <row r="68" spans="2:3" ht="12.75" x14ac:dyDescent="0.2"/>
    <row r="69" spans="2:3" ht="12.75" x14ac:dyDescent="0.2">
      <c r="B69" s="1"/>
      <c r="C69" s="1"/>
    </row>
    <row r="70" spans="2:3" ht="12.75" x14ac:dyDescent="0.2">
      <c r="B70" s="1"/>
      <c r="C70" s="1"/>
    </row>
    <row r="71" spans="2:3" ht="12.75" x14ac:dyDescent="0.2">
      <c r="B71" s="1"/>
      <c r="C71" s="1"/>
    </row>
    <row r="72" spans="2:3" ht="12.75" x14ac:dyDescent="0.2">
      <c r="B72" s="1"/>
      <c r="C72" s="1"/>
    </row>
    <row r="73" spans="2:3" ht="12.75" x14ac:dyDescent="0.2">
      <c r="B73" s="1"/>
      <c r="C73" s="1"/>
    </row>
    <row r="74" spans="2:3" ht="12.75" x14ac:dyDescent="0.2">
      <c r="B74" s="1"/>
      <c r="C74" s="1"/>
    </row>
    <row r="76" spans="2:3" ht="12.75" x14ac:dyDescent="0.2"/>
    <row r="77" spans="2:3" ht="12.75" x14ac:dyDescent="0.2"/>
    <row r="80" spans="2:3" ht="12.75" x14ac:dyDescent="0.2">
      <c r="B80" s="1"/>
      <c r="C80" s="1"/>
    </row>
    <row r="81" spans="2:3" ht="12.75" x14ac:dyDescent="0.2">
      <c r="B81" s="1"/>
      <c r="C81" s="1"/>
    </row>
    <row r="84" spans="2:3" ht="12.75" x14ac:dyDescent="0.2">
      <c r="B84" s="1"/>
      <c r="C84" s="1"/>
    </row>
    <row r="85" spans="2:3" ht="12.75" x14ac:dyDescent="0.2">
      <c r="B85" s="1"/>
      <c r="C85" s="1"/>
    </row>
    <row r="86" spans="2:3" ht="12.75" x14ac:dyDescent="0.2"/>
    <row r="89" spans="2:3" ht="12.75" x14ac:dyDescent="0.2"/>
    <row r="90" spans="2:3" ht="12.75" x14ac:dyDescent="0.2"/>
    <row r="99" spans="2:3" ht="12.75" x14ac:dyDescent="0.2">
      <c r="B99" s="1"/>
      <c r="C99" s="1"/>
    </row>
    <row r="100" spans="2:3" ht="12.75" x14ac:dyDescent="0.2">
      <c r="B100" s="1"/>
      <c r="C100" s="1"/>
    </row>
    <row r="103" spans="2:3" ht="12.75" x14ac:dyDescent="0.2">
      <c r="B103" s="1"/>
      <c r="C103" s="1"/>
    </row>
    <row r="104" spans="2:3" ht="12.75" x14ac:dyDescent="0.2">
      <c r="B104" s="1"/>
      <c r="C104" s="1"/>
    </row>
  </sheetData>
  <phoneticPr fontId="1" type="noConversion"/>
  <pageMargins left="0.98425196850393704" right="0.98425196850393704" top="0.55118110236220474" bottom="0.9055118110236221" header="0.31496062992125984" footer="0.39370078740157483"/>
  <pageSetup paperSize="9" scale="92" firstPageNumber="42" orientation="portrait" useFirstPageNumber="1" r:id="rId1"/>
  <headerFooter alignWithMargins="0">
    <oddHeader>&amp;C&amp;"Arial,Kurzíva"Příloha č. 5 - Upravený rozpočet Olomouckého kraje na rok 2017 po schválení rozpočtových změn</oddHeader>
    <oddFooter xml:space="preserve">&amp;L&amp;"Arial,Kurzíva"Zastupitelstvo OK 19.6.2017
6.1. - Rozpočet Olomouckého kraje 2017 - rozpočtové změny 
Příloha č.5: Upravený rozpočet OK na rok 2017 po schválení rozpočtových změn&amp;R&amp;"Arial,Kurzíva"Strana &amp;P (celkem 42)&amp;"Arial,Obyčejné"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Příloha č. 1</vt:lpstr>
      <vt:lpstr>Příloha č. 2</vt:lpstr>
      <vt:lpstr>Příloha č. 3</vt:lpstr>
      <vt:lpstr>Příloha č. 4</vt:lpstr>
      <vt:lpstr>Příloha  č. 5</vt:lpstr>
      <vt:lpstr>'Příloha č. 1'!Oblast_tisku</vt:lpstr>
      <vt:lpstr>'Příloha č. 2'!Oblast_tisku</vt:lpstr>
      <vt:lpstr>'Příloha č. 3'!Oblast_tisku</vt:lpstr>
      <vt:lpstr>'Příloha č. 4'!Oblast_tisku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2017-06-01T12:44:18Z</cp:lastPrinted>
  <dcterms:created xsi:type="dcterms:W3CDTF">2007-02-21T09:44:06Z</dcterms:created>
  <dcterms:modified xsi:type="dcterms:W3CDTF">2017-06-01T12:53:30Z</dcterms:modified>
</cp:coreProperties>
</file>