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8\ZOK 18.12.2017\"/>
    </mc:Choice>
  </mc:AlternateContent>
  <bookViews>
    <workbookView xWindow="120" yWindow="930" windowWidth="19320" windowHeight="11295"/>
  </bookViews>
  <sheets>
    <sheet name="stránky" sheetId="3" r:id="rId1"/>
    <sheet name="bilance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bilance!$A$1:$I$58</definedName>
    <definedName name="_xlnm.Print_Area" localSheetId="0">stránky!$A$1:$I$98</definedName>
  </definedNames>
  <calcPr calcId="162913"/>
</workbook>
</file>

<file path=xl/calcChain.xml><?xml version="1.0" encoding="utf-8"?>
<calcChain xmlns="http://schemas.openxmlformats.org/spreadsheetml/2006/main">
  <c r="F28" i="1" l="1"/>
  <c r="D28" i="1"/>
  <c r="H27" i="1" l="1"/>
  <c r="F27" i="1"/>
  <c r="E27" i="1"/>
  <c r="D27" i="1"/>
  <c r="C27" i="1"/>
  <c r="H56" i="1" l="1"/>
  <c r="G56" i="1"/>
  <c r="F56" i="1"/>
  <c r="E56" i="1"/>
  <c r="H53" i="1"/>
  <c r="E52" i="1"/>
  <c r="H28" i="1" l="1"/>
  <c r="G19" i="1" l="1"/>
  <c r="F19" i="1"/>
  <c r="G18" i="1"/>
  <c r="F18" i="1"/>
  <c r="F17" i="1"/>
  <c r="E17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F8" i="1"/>
  <c r="E8" i="1"/>
  <c r="H7" i="1"/>
  <c r="G7" i="1"/>
  <c r="F7" i="1"/>
  <c r="E7" i="1"/>
  <c r="H6" i="1"/>
  <c r="G6" i="1"/>
  <c r="F6" i="1"/>
  <c r="E6" i="1"/>
  <c r="H5" i="1"/>
  <c r="F5" i="1"/>
  <c r="E5" i="1"/>
  <c r="I29" i="1" l="1"/>
  <c r="I28" i="1"/>
  <c r="I38" i="1" l="1"/>
  <c r="H52" i="1" l="1"/>
  <c r="G57" i="1" l="1"/>
  <c r="G40" i="1"/>
  <c r="G35" i="1"/>
  <c r="G30" i="1" s="1"/>
  <c r="G29" i="1" s="1"/>
  <c r="G45" i="1" l="1"/>
  <c r="G47" i="1" s="1"/>
  <c r="G61" i="1" s="1"/>
  <c r="G20" i="1"/>
  <c r="G22" i="1" s="1"/>
  <c r="G60" i="1" s="1"/>
  <c r="G62" i="1" l="1"/>
  <c r="I46" i="1" l="1"/>
  <c r="I31" i="1"/>
  <c r="C13" i="1" l="1"/>
  <c r="C11" i="1"/>
  <c r="C9" i="1"/>
  <c r="C7" i="1"/>
  <c r="C5" i="1"/>
  <c r="D13" i="1"/>
  <c r="D10" i="1"/>
  <c r="D9" i="1"/>
  <c r="D7" i="1"/>
  <c r="D6" i="1" l="1"/>
  <c r="D5" i="1"/>
  <c r="C57" i="1"/>
  <c r="D57" i="1"/>
  <c r="H40" i="1" l="1"/>
  <c r="I52" i="1" l="1"/>
  <c r="F57" i="1" l="1"/>
  <c r="H57" i="1" l="1"/>
  <c r="I5" i="1" l="1"/>
  <c r="I19" i="1"/>
  <c r="I18" i="1"/>
  <c r="I27" i="1"/>
  <c r="I37" i="1" l="1"/>
  <c r="H35" i="1"/>
  <c r="F35" i="1"/>
  <c r="F30" i="1" s="1"/>
  <c r="F29" i="1" s="1"/>
  <c r="E35" i="1"/>
  <c r="E30" i="1" s="1"/>
  <c r="E29" i="1" s="1"/>
  <c r="D35" i="1"/>
  <c r="D30" i="1" s="1"/>
  <c r="D29" i="1" s="1"/>
  <c r="C35" i="1"/>
  <c r="C30" i="1" s="1"/>
  <c r="C29" i="1" s="1"/>
  <c r="C45" i="1" s="1"/>
  <c r="H30" i="1" l="1"/>
  <c r="H29" i="1" s="1"/>
  <c r="I35" i="1"/>
  <c r="D45" i="1"/>
  <c r="D47" i="1" s="1"/>
  <c r="F45" i="1"/>
  <c r="H45" i="1" l="1"/>
  <c r="I30" i="1"/>
  <c r="C47" i="1"/>
  <c r="C61" i="1" l="1"/>
  <c r="C10" i="1"/>
  <c r="C20" i="1" s="1"/>
  <c r="C22" i="1" s="1"/>
  <c r="C60" i="1" s="1"/>
  <c r="D61" i="1" l="1"/>
  <c r="D20" i="1"/>
  <c r="D22" i="1" s="1"/>
  <c r="D60" i="1" s="1"/>
  <c r="C62" i="1"/>
  <c r="D62" i="1" l="1"/>
  <c r="E40" i="1" l="1"/>
  <c r="I55" i="1" l="1"/>
  <c r="I34" i="1" l="1"/>
  <c r="I36" i="1"/>
  <c r="I32" i="1"/>
  <c r="I33" i="1"/>
  <c r="E45" i="1" l="1"/>
  <c r="I45" i="1" s="1"/>
  <c r="I42" i="1"/>
  <c r="I41" i="1"/>
  <c r="E57" i="1" l="1"/>
  <c r="I40" i="1" l="1"/>
  <c r="E47" i="1" l="1"/>
  <c r="E61" i="1" s="1"/>
  <c r="I56" i="1" l="1"/>
  <c r="I39" i="1"/>
  <c r="I21" i="1"/>
  <c r="I15" i="1"/>
  <c r="F47" i="1" l="1"/>
  <c r="F61" i="1" s="1"/>
  <c r="I57" i="1" l="1"/>
  <c r="H47" i="1" l="1"/>
  <c r="H61" i="1" s="1"/>
  <c r="I47" i="1" l="1"/>
  <c r="F20" i="1" l="1"/>
  <c r="F22" i="1" s="1"/>
  <c r="F60" i="1" s="1"/>
  <c r="F62" i="1" s="1"/>
  <c r="E20" i="1" l="1"/>
  <c r="E22" i="1" s="1"/>
  <c r="E60" i="1" s="1"/>
  <c r="E62" i="1" s="1"/>
  <c r="I14" i="1"/>
  <c r="I7" i="1" l="1"/>
  <c r="I12" i="1"/>
  <c r="I10" i="1" l="1"/>
  <c r="I13" i="1"/>
  <c r="I11" i="1"/>
  <c r="I9" i="1"/>
  <c r="I6" i="1" l="1"/>
  <c r="I8" i="1"/>
  <c r="H20" i="1" l="1"/>
  <c r="I20" i="1" s="1"/>
  <c r="H22" i="1" l="1"/>
  <c r="I22" i="1" s="1"/>
  <c r="H60" i="1" l="1"/>
  <c r="H62" i="1" s="1"/>
</calcChain>
</file>

<file path=xl/sharedStrings.xml><?xml version="1.0" encoding="utf-8"?>
<sst xmlns="http://schemas.openxmlformats.org/spreadsheetml/2006/main" count="213" uniqueCount="172">
  <si>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</si>
  <si>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</si>
  <si>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</si>
  <si>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</si>
  <si>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</si>
  <si>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</si>
  <si>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</si>
  <si>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</si>
  <si>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</si>
  <si>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</si>
  <si>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</si>
  <si>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</si>
  <si>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</si>
  <si>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</si>
  <si>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</si>
  <si>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</si>
  <si>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</si>
  <si>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</si>
  <si>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</si>
  <si>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</si>
  <si>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Příjmy Olomouckého kraje celkem (po konsolidaci)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</si>
  <si>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</si>
  <si>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</si>
  <si>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</si>
  <si>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</si>
  <si>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 xml:space="preserve"> </t>
  </si>
  <si>
    <t>Rekapitulace</t>
  </si>
  <si>
    <t>Zastupitelé</t>
  </si>
  <si>
    <t>Odbor ekonomický</t>
  </si>
  <si>
    <t>Odbor životního prostředí a zemědělství</t>
  </si>
  <si>
    <t>Odbor sociálních věcí</t>
  </si>
  <si>
    <t>Odbor dopravy a silničního hospodářství</t>
  </si>
  <si>
    <t>Odbor zdravotnictví</t>
  </si>
  <si>
    <t>Útvar interního auditu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</si>
  <si>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</si>
  <si>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</si>
  <si>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</si>
  <si>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</si>
  <si>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</si>
  <si>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Výdaje Olomouckého kraje celkem (po konsolidaci)</t>
  </si>
  <si>
    <t>Příjmy Olomouckého kraje</t>
  </si>
  <si>
    <t>VÝDAJE OLOMOUCKÉHO KRAJE</t>
  </si>
  <si>
    <t xml:space="preserve">PŘÍJMY OLOMOUCKÉHO KRAJE 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</si>
  <si>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</si>
  <si>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</si>
  <si>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</si>
  <si>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</si>
  <si>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FINANCOVÁNÍ</t>
  </si>
  <si>
    <t xml:space="preserve">Příjmy včetně financování </t>
  </si>
  <si>
    <t xml:space="preserve">Výdaje včetně financování </t>
  </si>
  <si>
    <t>Rozdíl</t>
  </si>
  <si>
    <t>Odbor kancelář ředitele</t>
  </si>
  <si>
    <t xml:space="preserve">Odbor podpory řízení příspěvkových organizací </t>
  </si>
  <si>
    <t>Příjmy z poskytnutých služeb a výrobků</t>
  </si>
  <si>
    <t>Krátkodobé přijaté půjčené prostředky</t>
  </si>
  <si>
    <t xml:space="preserve">           příspěvek na provoz - účelově určený příspěvek </t>
  </si>
  <si>
    <t xml:space="preserve">           rezerva pro PO </t>
  </si>
  <si>
    <t>Dotační programy / tituly</t>
  </si>
  <si>
    <t>a) rozpracované z rozpočtu OK</t>
  </si>
  <si>
    <t>c) nové z rozpočtu OK</t>
  </si>
  <si>
    <t xml:space="preserve">Neinvestiční přijaté transfery od obcí    </t>
  </si>
  <si>
    <t xml:space="preserve">Ostatní investiční přijaté transfery ze státního rozpočtu </t>
  </si>
  <si>
    <t>Odbor strategického rozvoje kraje</t>
  </si>
  <si>
    <t>Odbor  kontroly</t>
  </si>
  <si>
    <t>a) Odbory Krajského úřadu Olomouckého kraje</t>
  </si>
  <si>
    <t>b) dotační programy / tituly</t>
  </si>
  <si>
    <t>c) Příspěvkové organizace zřizované Olomouckým krajem</t>
  </si>
  <si>
    <t>d) Fond sociálních potřeb</t>
  </si>
  <si>
    <t>e) Fond na podporu výstavby a obnovy vodohospodářské infrastruktury na území Olomouckého kraje</t>
  </si>
  <si>
    <t>Opravy, investice a projekty</t>
  </si>
  <si>
    <t xml:space="preserve">Příspěvkové organizace - celkem </t>
  </si>
  <si>
    <t xml:space="preserve">a) Příspěvkové organizace - provozní výdaje </t>
  </si>
  <si>
    <t>Rezerva pro příspěvkové organizace</t>
  </si>
  <si>
    <t xml:space="preserve">4. Financování </t>
  </si>
  <si>
    <t>a) zapojení zůstatků na bankovních účtech z minulého období</t>
  </si>
  <si>
    <t>b) splátky úvěrů</t>
  </si>
  <si>
    <t xml:space="preserve">6. Závazné ukazatele příspěvkových organizací </t>
  </si>
  <si>
    <t>a) Příspěvkové organizace v oblasti školství</t>
  </si>
  <si>
    <t>133</t>
  </si>
  <si>
    <t>b) Příspěvkové organizace v oblasti sociálních věcí</t>
  </si>
  <si>
    <t>134</t>
  </si>
  <si>
    <t>c) Příspěvkové organizace v oblasti dopravy</t>
  </si>
  <si>
    <t>135</t>
  </si>
  <si>
    <t>d) Příspěvkové organizace v oblasti kultury</t>
  </si>
  <si>
    <t>136</t>
  </si>
  <si>
    <t>e) Příspěvkové organizace v oblasti zdravotnictví</t>
  </si>
  <si>
    <t>137</t>
  </si>
  <si>
    <t>Skutečnost 2015</t>
  </si>
  <si>
    <t>Skutečnost 2016</t>
  </si>
  <si>
    <t>Schválený rozpočet 2017</t>
  </si>
  <si>
    <t>Upravený rozpočet k 30.9.2017</t>
  </si>
  <si>
    <t>b) příspěvek na provoz - dopravní obslužnost</t>
  </si>
  <si>
    <t xml:space="preserve">Odbory </t>
  </si>
  <si>
    <t>1. Bilance příjmů, výdajů a financování Olomouckého kraje na rok 2018</t>
  </si>
  <si>
    <t>b) projekty z dotace</t>
  </si>
  <si>
    <t>1. Bilance  příjmů, výdajů a financování Olomouckého kraje na rok 2018</t>
  </si>
  <si>
    <t>2. Příjmy Olomouckého kraje na rok 2018</t>
  </si>
  <si>
    <t>Příjmy Olomouckého kraje na rok 2018</t>
  </si>
  <si>
    <t>Návrh daňových příjmů Olomouckého kraje na rok 2018</t>
  </si>
  <si>
    <t xml:space="preserve">Příjmy Olomouckého kraje na rok 2018 - přehled za odbory </t>
  </si>
  <si>
    <t>Příjmy Olomouckého kraje na rok 2018 - odvody příspěvkových organizací</t>
  </si>
  <si>
    <t>3. Výdaje Olomouckého kraje na rok 2018</t>
  </si>
  <si>
    <t>Odbor informačních technologií</t>
  </si>
  <si>
    <t>Odbor školství a mládeže</t>
  </si>
  <si>
    <t>Odbor sportu, kultury a památkové péče</t>
  </si>
  <si>
    <t>Odbor investic</t>
  </si>
  <si>
    <t>Odbor kancelář hejtmana</t>
  </si>
  <si>
    <t>5. Financování oprav, investičních akcí a projektů v roce 2018</t>
  </si>
  <si>
    <t>b) Projekty spolufinancované z evropských fondů a národních fondů</t>
  </si>
  <si>
    <t>c) Nové opravy a investice hrazené z rozpočtu v roce 2018</t>
  </si>
  <si>
    <t>a) Financování rozpracovaných investičních akcí hrazených z rozpočtu v roce 2018</t>
  </si>
  <si>
    <t>Aktivní krátkodobé operace řízení likvidity - příjmy</t>
  </si>
  <si>
    <t>Dlouhodobé přijaté půjčené prostředky</t>
  </si>
  <si>
    <t>50</t>
  </si>
  <si>
    <t>71</t>
  </si>
  <si>
    <t>I. verze návrhu rozpočtu 2018</t>
  </si>
  <si>
    <t>d) rezerva na investiční akce, akce do 100 tis.Kč</t>
  </si>
  <si>
    <t>Nárh rozpočtu 2018</t>
  </si>
  <si>
    <t>5=4/3</t>
  </si>
  <si>
    <t>6. Očekávané plnění k 31.12.2017</t>
  </si>
  <si>
    <t xml:space="preserve">7. Závazné ukazatele příspěvkových organizací </t>
  </si>
  <si>
    <t>Individuální dotace - odbor ekonomický</t>
  </si>
  <si>
    <t>6</t>
  </si>
  <si>
    <t>7-8</t>
  </si>
  <si>
    <t>9</t>
  </si>
  <si>
    <t>10-15</t>
  </si>
  <si>
    <t>16-19</t>
  </si>
  <si>
    <t>20</t>
  </si>
  <si>
    <t>21-23</t>
  </si>
  <si>
    <t>24-28</t>
  </si>
  <si>
    <t>29-30</t>
  </si>
  <si>
    <t>31-33</t>
  </si>
  <si>
    <t>34</t>
  </si>
  <si>
    <t>35-40</t>
  </si>
  <si>
    <t>41-43</t>
  </si>
  <si>
    <t>44-46</t>
  </si>
  <si>
    <t>47-49</t>
  </si>
  <si>
    <t>51</t>
  </si>
  <si>
    <t>52</t>
  </si>
  <si>
    <t>53</t>
  </si>
  <si>
    <t>54</t>
  </si>
  <si>
    <t>55-59</t>
  </si>
  <si>
    <t>60</t>
  </si>
  <si>
    <t>61</t>
  </si>
  <si>
    <t>62-63</t>
  </si>
  <si>
    <t>64</t>
  </si>
  <si>
    <t>65</t>
  </si>
  <si>
    <t>66</t>
  </si>
  <si>
    <t>67</t>
  </si>
  <si>
    <t>68</t>
  </si>
  <si>
    <t>69-70</t>
  </si>
  <si>
    <t>72-73</t>
  </si>
  <si>
    <t>75</t>
  </si>
  <si>
    <t>76</t>
  </si>
  <si>
    <t>77-84</t>
  </si>
  <si>
    <t>85-86</t>
  </si>
  <si>
    <t>87-88</t>
  </si>
  <si>
    <t>89-90</t>
  </si>
  <si>
    <t>91-92</t>
  </si>
  <si>
    <t>93-94</t>
  </si>
  <si>
    <t>95</t>
  </si>
  <si>
    <t>98</t>
  </si>
  <si>
    <t>99-110</t>
  </si>
  <si>
    <t>111-137</t>
  </si>
  <si>
    <t>138-164</t>
  </si>
  <si>
    <t>165-166</t>
  </si>
  <si>
    <t>167</t>
  </si>
  <si>
    <t>168</t>
  </si>
  <si>
    <t>169</t>
  </si>
  <si>
    <t>170</t>
  </si>
  <si>
    <t>171</t>
  </si>
  <si>
    <t>Odbor majetkový, právní a správních činností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</si>
</sst>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0"/>
    <numFmt numFmtId="167" formatCode="0\-00"/>
    <numFmt numFmtId="168" formatCode="\+#,##0"/>
  </numFmts>
  <fonts count="23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0" borderId="13" xfId="0" applyNumberFormat="1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5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/>
    </xf>
    <xf numFmtId="3" fontId="0" fillId="0" borderId="0" xfId="0" applyNumberFormat="1" applyFill="1"/>
    <xf numFmtId="0" fontId="0" fillId="0" borderId="7" xfId="0" applyFill="1" applyBorder="1" applyAlignment="1"/>
    <xf numFmtId="0" fontId="9" fillId="0" borderId="0" xfId="0" applyFont="1" applyFill="1"/>
    <xf numFmtId="3" fontId="6" fillId="2" borderId="17" xfId="0" applyNumberFormat="1" applyFont="1" applyFill="1" applyBorder="1"/>
    <xf numFmtId="3" fontId="6" fillId="2" borderId="17" xfId="0" applyNumberFormat="1" applyFont="1" applyFill="1" applyBorder="1" applyAlignment="1">
      <alignment vertical="center"/>
    </xf>
    <xf numFmtId="0" fontId="7" fillId="0" borderId="23" xfId="0" applyFont="1" applyFill="1" applyBorder="1"/>
    <xf numFmtId="3" fontId="2" fillId="2" borderId="24" xfId="0" applyNumberFormat="1" applyFont="1" applyFill="1" applyBorder="1"/>
    <xf numFmtId="164" fontId="2" fillId="0" borderId="25" xfId="0" applyNumberFormat="1" applyFont="1" applyFill="1" applyBorder="1" applyAlignment="1">
      <alignment shrinkToFit="1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3" fontId="12" fillId="0" borderId="0" xfId="0" applyNumberFormat="1" applyFont="1" applyFill="1"/>
    <xf numFmtId="0" fontId="7" fillId="3" borderId="2" xfId="0" applyFont="1" applyFill="1" applyBorder="1" applyAlignment="1">
      <alignment vertical="center"/>
    </xf>
    <xf numFmtId="0" fontId="5" fillId="3" borderId="37" xfId="0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9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3" fontId="15" fillId="2" borderId="17" xfId="0" applyNumberFormat="1" applyFont="1" applyFill="1" applyBorder="1" applyAlignment="1">
      <alignment horizontal="left"/>
    </xf>
    <xf numFmtId="164" fontId="15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3" fontId="6" fillId="2" borderId="31" xfId="0" applyNumberFormat="1" applyFont="1" applyFill="1" applyBorder="1"/>
    <xf numFmtId="3" fontId="6" fillId="2" borderId="17" xfId="0" applyNumberFormat="1" applyFont="1" applyFill="1" applyBorder="1" applyAlignment="1">
      <alignment horizontal="right" vertical="center"/>
    </xf>
    <xf numFmtId="3" fontId="15" fillId="2" borderId="17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/>
    <xf numFmtId="3" fontId="6" fillId="2" borderId="10" xfId="0" applyNumberFormat="1" applyFont="1" applyFill="1" applyBorder="1"/>
    <xf numFmtId="3" fontId="15" fillId="2" borderId="14" xfId="0" applyNumberFormat="1" applyFont="1" applyFill="1" applyBorder="1" applyAlignment="1">
      <alignment horizontal="left"/>
    </xf>
    <xf numFmtId="0" fontId="17" fillId="0" borderId="0" xfId="0" applyFont="1" applyFill="1"/>
    <xf numFmtId="3" fontId="17" fillId="0" borderId="0" xfId="0" applyNumberFormat="1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16" fillId="0" borderId="0" xfId="0" applyFont="1" applyFill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9" fillId="2" borderId="0" xfId="0" applyFont="1" applyFill="1" applyAlignment="1">
      <alignment horizontal="right"/>
    </xf>
    <xf numFmtId="49" fontId="9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167" fontId="9" fillId="2" borderId="0" xfId="0" applyNumberFormat="1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8" fontId="9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168" fontId="0" fillId="0" borderId="0" xfId="0" applyNumberFormat="1" applyFill="1"/>
    <xf numFmtId="168" fontId="1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49" fontId="17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7" fillId="2" borderId="0" xfId="0" applyFont="1" applyFill="1"/>
    <xf numFmtId="0" fontId="9" fillId="2" borderId="0" xfId="0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7" xfId="0" applyFont="1" applyFill="1" applyBorder="1"/>
    <xf numFmtId="0" fontId="15" fillId="0" borderId="17" xfId="0" applyFont="1" applyFill="1" applyBorder="1"/>
    <xf numFmtId="0" fontId="15" fillId="0" borderId="40" xfId="0" applyFont="1" applyFill="1" applyBorder="1"/>
    <xf numFmtId="0" fontId="0" fillId="0" borderId="0" xfId="0" applyFill="1" applyAlignment="1"/>
    <xf numFmtId="0" fontId="1" fillId="0" borderId="0" xfId="0" applyFont="1" applyFill="1" applyAlignment="1"/>
    <xf numFmtId="164" fontId="6" fillId="0" borderId="13" xfId="0" applyNumberFormat="1" applyFont="1" applyFill="1" applyBorder="1" applyAlignment="1">
      <alignment horizontal="left"/>
    </xf>
    <xf numFmtId="0" fontId="4" fillId="2" borderId="7" xfId="0" applyFont="1" applyFill="1" applyBorder="1"/>
    <xf numFmtId="0" fontId="17" fillId="2" borderId="7" xfId="0" applyFont="1" applyFill="1" applyBorder="1" applyAlignment="1">
      <alignment horizontal="right"/>
    </xf>
    <xf numFmtId="0" fontId="13" fillId="2" borderId="0" xfId="0" applyFont="1" applyFill="1"/>
    <xf numFmtId="0" fontId="7" fillId="2" borderId="0" xfId="0" applyFont="1" applyFill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166" fontId="9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/>
    <xf numFmtId="0" fontId="6" fillId="2" borderId="0" xfId="0" applyFont="1" applyFill="1"/>
    <xf numFmtId="0" fontId="14" fillId="2" borderId="0" xfId="0" applyFont="1" applyFill="1"/>
    <xf numFmtId="0" fontId="13" fillId="2" borderId="0" xfId="0" applyFont="1" applyFill="1" applyAlignment="1">
      <alignment horizontal="left" vertical="center" wrapText="1"/>
    </xf>
    <xf numFmtId="0" fontId="7" fillId="2" borderId="0" xfId="0" applyFont="1" applyFill="1" applyBorder="1"/>
    <xf numFmtId="49" fontId="17" fillId="2" borderId="0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/>
    </xf>
    <xf numFmtId="0" fontId="6" fillId="2" borderId="9" xfId="0" applyFont="1" applyFill="1" applyBorder="1"/>
    <xf numFmtId="168" fontId="19" fillId="2" borderId="0" xfId="0" applyNumberFormat="1" applyFont="1" applyFill="1"/>
    <xf numFmtId="3" fontId="19" fillId="2" borderId="0" xfId="0" applyNumberFormat="1" applyFont="1" applyFill="1"/>
    <xf numFmtId="0" fontId="19" fillId="2" borderId="0" xfId="0" applyFont="1" applyFill="1"/>
    <xf numFmtId="168" fontId="19" fillId="0" borderId="0" xfId="0" applyNumberFormat="1" applyFont="1" applyFill="1"/>
    <xf numFmtId="3" fontId="19" fillId="0" borderId="0" xfId="0" applyNumberFormat="1" applyFont="1" applyFill="1"/>
    <xf numFmtId="0" fontId="19" fillId="0" borderId="0" xfId="0" applyFont="1" applyFill="1"/>
    <xf numFmtId="3" fontId="20" fillId="2" borderId="17" xfId="0" applyNumberFormat="1" applyFont="1" applyFill="1" applyBorder="1" applyAlignment="1">
      <alignment horizontal="right"/>
    </xf>
    <xf numFmtId="164" fontId="20" fillId="0" borderId="13" xfId="0" applyNumberFormat="1" applyFont="1" applyFill="1" applyBorder="1" applyAlignment="1">
      <alignment horizontal="left"/>
    </xf>
    <xf numFmtId="3" fontId="12" fillId="2" borderId="17" xfId="0" applyNumberFormat="1" applyFont="1" applyFill="1" applyBorder="1" applyAlignment="1">
      <alignment vertical="center"/>
    </xf>
    <xf numFmtId="168" fontId="19" fillId="0" borderId="0" xfId="0" applyNumberFormat="1" applyFont="1" applyFill="1" applyAlignment="1"/>
    <xf numFmtId="3" fontId="19" fillId="0" borderId="0" xfId="0" applyNumberFormat="1" applyFont="1" applyFill="1" applyAlignment="1"/>
    <xf numFmtId="0" fontId="19" fillId="0" borderId="0" xfId="0" applyFont="1" applyFill="1" applyAlignment="1"/>
    <xf numFmtId="3" fontId="20" fillId="2" borderId="41" xfId="0" applyNumberFormat="1" applyFont="1" applyFill="1" applyBorder="1" applyAlignment="1">
      <alignment horizontal="right"/>
    </xf>
    <xf numFmtId="168" fontId="12" fillId="0" borderId="0" xfId="0" applyNumberFormat="1" applyFont="1" applyFill="1"/>
    <xf numFmtId="0" fontId="12" fillId="0" borderId="0" xfId="0" applyFont="1" applyFill="1"/>
    <xf numFmtId="168" fontId="21" fillId="0" borderId="0" xfId="0" applyNumberFormat="1" applyFont="1" applyFill="1"/>
    <xf numFmtId="3" fontId="21" fillId="0" borderId="0" xfId="0" applyNumberFormat="1" applyFont="1" applyFill="1"/>
    <xf numFmtId="0" fontId="21" fillId="0" borderId="0" xfId="0" applyFont="1" applyFill="1"/>
    <xf numFmtId="164" fontId="6" fillId="0" borderId="13" xfId="0" applyNumberFormat="1" applyFont="1" applyFill="1" applyBorder="1" applyAlignment="1">
      <alignment vertical="center"/>
    </xf>
    <xf numFmtId="168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68" fontId="17" fillId="0" borderId="0" xfId="0" applyNumberFormat="1" applyFont="1" applyFill="1"/>
    <xf numFmtId="3" fontId="17" fillId="0" borderId="0" xfId="0" applyNumberFormat="1" applyFont="1" applyFill="1"/>
    <xf numFmtId="3" fontId="15" fillId="2" borderId="15" xfId="0" applyNumberFormat="1" applyFont="1" applyFill="1" applyBorder="1" applyAlignment="1">
      <alignment horizontal="left"/>
    </xf>
    <xf numFmtId="0" fontId="17" fillId="0" borderId="45" xfId="0" applyFont="1" applyFill="1" applyBorder="1" applyAlignment="1">
      <alignment horizontal="center"/>
    </xf>
    <xf numFmtId="3" fontId="15" fillId="0" borderId="4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3" fontId="15" fillId="2" borderId="14" xfId="0" applyNumberFormat="1" applyFont="1" applyFill="1" applyBorder="1" applyAlignment="1">
      <alignment horizontal="right"/>
    </xf>
    <xf numFmtId="164" fontId="15" fillId="0" borderId="13" xfId="0" applyNumberFormat="1" applyFont="1" applyFill="1" applyBorder="1" applyAlignment="1">
      <alignment horizontal="right"/>
    </xf>
    <xf numFmtId="0" fontId="6" fillId="0" borderId="12" xfId="0" applyFont="1" applyFill="1" applyBorder="1"/>
    <xf numFmtId="164" fontId="6" fillId="2" borderId="13" xfId="0" applyNumberFormat="1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22" fillId="0" borderId="0" xfId="0" applyFont="1" applyFill="1"/>
    <xf numFmtId="3" fontId="22" fillId="0" borderId="0" xfId="0" applyNumberFormat="1" applyFont="1" applyFill="1"/>
    <xf numFmtId="3" fontId="6" fillId="0" borderId="10" xfId="0" applyNumberFormat="1" applyFont="1" applyFill="1" applyBorder="1" applyAlignment="1"/>
    <xf numFmtId="0" fontId="6" fillId="0" borderId="9" xfId="0" applyFont="1" applyFill="1" applyBorder="1"/>
    <xf numFmtId="164" fontId="6" fillId="0" borderId="35" xfId="0" applyNumberFormat="1" applyFont="1" applyFill="1" applyBorder="1"/>
    <xf numFmtId="3" fontId="6" fillId="0" borderId="17" xfId="0" applyNumberFormat="1" applyFont="1" applyFill="1" applyBorder="1" applyAlignment="1"/>
    <xf numFmtId="3" fontId="6" fillId="0" borderId="17" xfId="0" applyNumberFormat="1" applyFont="1" applyFill="1" applyBorder="1"/>
    <xf numFmtId="3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/>
    <xf numFmtId="164" fontId="6" fillId="0" borderId="17" xfId="0" applyNumberFormat="1" applyFont="1" applyFill="1" applyBorder="1"/>
    <xf numFmtId="164" fontId="6" fillId="2" borderId="17" xfId="0" applyNumberFormat="1" applyFont="1" applyFill="1" applyBorder="1"/>
    <xf numFmtId="164" fontId="6" fillId="0" borderId="44" xfId="0" applyNumberFormat="1" applyFont="1" applyFill="1" applyBorder="1"/>
    <xf numFmtId="0" fontId="6" fillId="0" borderId="17" xfId="0" applyFont="1" applyFill="1" applyBorder="1" applyAlignment="1">
      <alignment wrapText="1"/>
    </xf>
    <xf numFmtId="3" fontId="6" fillId="0" borderId="10" xfId="0" applyNumberFormat="1" applyFont="1" applyFill="1" applyBorder="1"/>
    <xf numFmtId="164" fontId="6" fillId="0" borderId="17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wrapText="1"/>
    </xf>
    <xf numFmtId="3" fontId="6" fillId="0" borderId="24" xfId="0" applyNumberFormat="1" applyFont="1" applyFill="1" applyBorder="1" applyAlignment="1"/>
    <xf numFmtId="3" fontId="6" fillId="2" borderId="26" xfId="0" applyNumberFormat="1" applyFont="1" applyFill="1" applyBorder="1"/>
    <xf numFmtId="3" fontId="6" fillId="0" borderId="24" xfId="0" applyNumberFormat="1" applyFont="1" applyFill="1" applyBorder="1"/>
    <xf numFmtId="3" fontId="6" fillId="0" borderId="4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0" borderId="35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/>
    <xf numFmtId="164" fontId="2" fillId="0" borderId="36" xfId="0" applyNumberFormat="1" applyFont="1" applyFill="1" applyBorder="1" applyAlignment="1">
      <alignment shrinkToFit="1"/>
    </xf>
    <xf numFmtId="164" fontId="6" fillId="0" borderId="36" xfId="0" applyNumberFormat="1" applyFont="1" applyFill="1" applyBorder="1"/>
    <xf numFmtId="3" fontId="2" fillId="3" borderId="6" xfId="0" applyNumberFormat="1" applyFont="1" applyFill="1" applyBorder="1" applyAlignment="1"/>
    <xf numFmtId="164" fontId="2" fillId="3" borderId="38" xfId="0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/>
    <xf numFmtId="3" fontId="6" fillId="2" borderId="20" xfId="0" applyNumberFormat="1" applyFont="1" applyFill="1" applyBorder="1"/>
    <xf numFmtId="3" fontId="6" fillId="2" borderId="19" xfId="0" applyNumberFormat="1" applyFont="1" applyFill="1" applyBorder="1"/>
    <xf numFmtId="165" fontId="6" fillId="0" borderId="21" xfId="0" applyNumberFormat="1" applyFont="1" applyFill="1" applyBorder="1"/>
    <xf numFmtId="3" fontId="6" fillId="0" borderId="31" xfId="0" applyNumberFormat="1" applyFont="1" applyFill="1" applyBorder="1"/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wrapText="1"/>
    </xf>
    <xf numFmtId="3" fontId="2" fillId="3" borderId="33" xfId="0" applyNumberFormat="1" applyFont="1" applyFill="1" applyBorder="1"/>
    <xf numFmtId="3" fontId="15" fillId="2" borderId="17" xfId="0" applyNumberFormat="1" applyFont="1" applyFill="1" applyBorder="1" applyAlignment="1">
      <alignment horizontal="left" vertical="center"/>
    </xf>
    <xf numFmtId="3" fontId="15" fillId="2" borderId="41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left" wrapText="1"/>
    </xf>
    <xf numFmtId="164" fontId="6" fillId="0" borderId="27" xfId="0" applyNumberFormat="1" applyFont="1" applyFill="1" applyBorder="1"/>
    <xf numFmtId="164" fontId="2" fillId="3" borderId="30" xfId="0" applyNumberFormat="1" applyFont="1" applyFill="1" applyBorder="1"/>
    <xf numFmtId="165" fontId="2" fillId="3" borderId="30" xfId="0" applyNumberFormat="1" applyFont="1" applyFill="1" applyBorder="1"/>
    <xf numFmtId="0" fontId="2" fillId="3" borderId="28" xfId="0" applyFont="1" applyFill="1" applyBorder="1" applyAlignment="1">
      <alignment horizontal="center"/>
    </xf>
    <xf numFmtId="0" fontId="2" fillId="3" borderId="33" xfId="0" applyFont="1" applyFill="1" applyBorder="1"/>
    <xf numFmtId="168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2" fillId="0" borderId="23" xfId="0" applyFont="1" applyFill="1" applyBorder="1"/>
    <xf numFmtId="0" fontId="6" fillId="0" borderId="23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wrapText="1"/>
    </xf>
    <xf numFmtId="0" fontId="6" fillId="0" borderId="15" xfId="0" applyFont="1" applyFill="1" applyBorder="1" applyAlignment="1"/>
    <xf numFmtId="0" fontId="15" fillId="0" borderId="17" xfId="0" applyFont="1" applyFill="1" applyBorder="1" applyAlignment="1"/>
    <xf numFmtId="0" fontId="15" fillId="0" borderId="41" xfId="0" applyFont="1" applyFill="1" applyBorder="1" applyAlignment="1"/>
    <xf numFmtId="0" fontId="6" fillId="0" borderId="32" xfId="0" applyFont="1" applyFill="1" applyBorder="1"/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wrapText="1"/>
    </xf>
    <xf numFmtId="164" fontId="6" fillId="2" borderId="10" xfId="0" applyNumberFormat="1" applyFont="1" applyFill="1" applyBorder="1"/>
    <xf numFmtId="3" fontId="2" fillId="0" borderId="0" xfId="0" applyNumberFormat="1" applyFont="1" applyFill="1" applyBorder="1"/>
    <xf numFmtId="3" fontId="6" fillId="2" borderId="15" xfId="0" applyNumberFormat="1" applyFont="1" applyFill="1" applyBorder="1"/>
    <xf numFmtId="3" fontId="15" fillId="2" borderId="15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vertical="center"/>
    </xf>
    <xf numFmtId="3" fontId="15" fillId="2" borderId="46" xfId="0" applyNumberFormat="1" applyFont="1" applyFill="1" applyBorder="1" applyAlignment="1">
      <alignment horizontal="left" vertical="center"/>
    </xf>
    <xf numFmtId="3" fontId="6" fillId="2" borderId="9" xfId="0" applyNumberFormat="1" applyFont="1" applyFill="1" applyBorder="1" applyAlignment="1">
      <alignment horizontal="right"/>
    </xf>
    <xf numFmtId="3" fontId="15" fillId="2" borderId="32" xfId="0" applyNumberFormat="1" applyFont="1" applyFill="1" applyBorder="1" applyAlignment="1">
      <alignment horizontal="left"/>
    </xf>
    <xf numFmtId="3" fontId="6" fillId="2" borderId="15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/>
    </xf>
    <xf numFmtId="165" fontId="6" fillId="0" borderId="47" xfId="0" applyNumberFormat="1" applyFont="1" applyFill="1" applyBorder="1"/>
    <xf numFmtId="165" fontId="6" fillId="0" borderId="48" xfId="0" applyNumberFormat="1" applyFont="1" applyFill="1" applyBorder="1"/>
    <xf numFmtId="3" fontId="6" fillId="0" borderId="15" xfId="0" applyNumberFormat="1" applyFont="1" applyFill="1" applyBorder="1"/>
    <xf numFmtId="3" fontId="6" fillId="2" borderId="11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left"/>
    </xf>
    <xf numFmtId="3" fontId="15" fillId="2" borderId="15" xfId="0" applyNumberFormat="1" applyFont="1" applyFill="1" applyBorder="1" applyAlignment="1">
      <alignment horizontal="left" vertical="center"/>
    </xf>
    <xf numFmtId="3" fontId="2" fillId="2" borderId="23" xfId="0" applyNumberFormat="1" applyFont="1" applyFill="1" applyBorder="1"/>
    <xf numFmtId="3" fontId="2" fillId="3" borderId="29" xfId="0" applyNumberFormat="1" applyFont="1" applyFill="1" applyBorder="1"/>
    <xf numFmtId="3" fontId="4" fillId="3" borderId="2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3" fillId="2" borderId="0" xfId="0" applyFont="1" applyFill="1" applyAlignment="1">
      <alignment horizontal="left" vertical="center" wrapText="1"/>
    </xf>
    <xf numFmtId="0" fontId="17" fillId="2" borderId="0" xfId="0" applyFont="1" applyFill="1" applyAlignment="1"/>
    <xf numFmtId="0" fontId="9" fillId="2" borderId="0" xfId="0" applyFont="1" applyFill="1" applyBorder="1" applyAlignment="1">
      <alignment horizontal="left" vertical="center" wrapText="1"/>
    </xf>
    <xf numFmtId="3" fontId="6" fillId="2" borderId="41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8%20-%2002)%20P&#345;&#237;jm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8%20-%2003a)%20V&#253;daje%20odbor&#36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8%20-%2003b)%20Dota&#269;n&#237;%20titul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8%20-%2004)%20Financ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"/>
      <sheetName val="predikce"/>
    </sheetNames>
    <sheetDataSet>
      <sheetData sheetId="0">
        <row r="12">
          <cell r="D12">
            <v>4100000</v>
          </cell>
          <cell r="G12">
            <v>4425000</v>
          </cell>
        </row>
        <row r="13">
          <cell r="D13">
            <v>0</v>
          </cell>
          <cell r="E13">
            <v>2000</v>
          </cell>
          <cell r="G13">
            <v>2000</v>
          </cell>
        </row>
        <row r="14">
          <cell r="D14">
            <v>1290</v>
          </cell>
          <cell r="E14">
            <v>1290</v>
          </cell>
          <cell r="G14">
            <v>1330</v>
          </cell>
        </row>
        <row r="15">
          <cell r="D15">
            <v>1210</v>
          </cell>
          <cell r="E15">
            <v>1210</v>
          </cell>
          <cell r="G15">
            <v>0</v>
          </cell>
        </row>
        <row r="16">
          <cell r="D16">
            <v>100</v>
          </cell>
          <cell r="E16">
            <v>100</v>
          </cell>
          <cell r="G16">
            <v>100</v>
          </cell>
        </row>
        <row r="17">
          <cell r="D17">
            <v>170165</v>
          </cell>
          <cell r="E17">
            <v>205607</v>
          </cell>
          <cell r="G17">
            <v>210492</v>
          </cell>
        </row>
        <row r="18">
          <cell r="D18">
            <v>25</v>
          </cell>
          <cell r="E18">
            <v>25</v>
          </cell>
          <cell r="G18">
            <v>25</v>
          </cell>
        </row>
        <row r="19">
          <cell r="D19">
            <v>223</v>
          </cell>
          <cell r="E19">
            <v>223</v>
          </cell>
          <cell r="G19">
            <v>223</v>
          </cell>
        </row>
        <row r="20">
          <cell r="D20">
            <v>30789</v>
          </cell>
          <cell r="E20">
            <v>31531</v>
          </cell>
          <cell r="G20">
            <v>31643</v>
          </cell>
        </row>
        <row r="21">
          <cell r="D21">
            <v>142.19999999999999</v>
          </cell>
          <cell r="E21">
            <v>142.19999999999999</v>
          </cell>
          <cell r="G21">
            <v>142.19999999999999</v>
          </cell>
        </row>
        <row r="22">
          <cell r="D22">
            <v>250</v>
          </cell>
          <cell r="E22">
            <v>250</v>
          </cell>
          <cell r="G22">
            <v>300</v>
          </cell>
        </row>
        <row r="23">
          <cell r="D23">
            <v>0</v>
          </cell>
          <cell r="E23">
            <v>0</v>
          </cell>
          <cell r="G23">
            <v>2599.3000000000002</v>
          </cell>
        </row>
        <row r="24">
          <cell r="D24">
            <v>0</v>
          </cell>
          <cell r="E24">
            <v>0</v>
          </cell>
          <cell r="G24">
            <v>10.8</v>
          </cell>
        </row>
        <row r="25">
          <cell r="D25">
            <v>2230</v>
          </cell>
          <cell r="E25">
            <v>2344</v>
          </cell>
          <cell r="G25">
            <v>2430</v>
          </cell>
        </row>
        <row r="26">
          <cell r="D26">
            <v>37742</v>
          </cell>
          <cell r="E26">
            <v>37742</v>
          </cell>
          <cell r="G26">
            <v>66393</v>
          </cell>
        </row>
        <row r="27">
          <cell r="D27">
            <v>450</v>
          </cell>
          <cell r="E27">
            <v>1970</v>
          </cell>
          <cell r="G27">
            <v>700</v>
          </cell>
        </row>
        <row r="28">
          <cell r="D28">
            <v>2000</v>
          </cell>
          <cell r="E28">
            <v>0</v>
          </cell>
          <cell r="G28">
            <v>0</v>
          </cell>
        </row>
        <row r="29">
          <cell r="D29">
            <v>0</v>
          </cell>
          <cell r="E29">
            <v>670</v>
          </cell>
          <cell r="G29">
            <v>80</v>
          </cell>
        </row>
        <row r="30">
          <cell r="D30">
            <v>6600</v>
          </cell>
          <cell r="E30">
            <v>6600</v>
          </cell>
          <cell r="G30">
            <v>700</v>
          </cell>
        </row>
        <row r="31">
          <cell r="D31">
            <v>500</v>
          </cell>
          <cell r="E31">
            <v>500</v>
          </cell>
          <cell r="G31">
            <v>1238</v>
          </cell>
        </row>
        <row r="32">
          <cell r="D32">
            <v>12700</v>
          </cell>
          <cell r="E32">
            <v>12700</v>
          </cell>
          <cell r="G32">
            <v>5900</v>
          </cell>
        </row>
        <row r="33">
          <cell r="D33">
            <v>1000.4</v>
          </cell>
          <cell r="E33">
            <v>1000.4</v>
          </cell>
          <cell r="G33">
            <v>200</v>
          </cell>
        </row>
        <row r="34">
          <cell r="D34">
            <v>81145.399999999994</v>
          </cell>
          <cell r="E34">
            <v>81145.399999999994</v>
          </cell>
          <cell r="G34">
            <v>85202.7</v>
          </cell>
        </row>
        <row r="35">
          <cell r="D35">
            <v>6291</v>
          </cell>
          <cell r="E35">
            <v>3346</v>
          </cell>
        </row>
        <row r="36">
          <cell r="D36">
            <v>50000</v>
          </cell>
          <cell r="E36">
            <v>50000</v>
          </cell>
        </row>
        <row r="47">
          <cell r="G47"/>
        </row>
        <row r="64">
          <cell r="G64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6"/>
    </sheetNames>
    <sheetDataSet>
      <sheetData sheetId="0">
        <row r="24">
          <cell r="D24">
            <v>529104</v>
          </cell>
          <cell r="E24">
            <v>561055</v>
          </cell>
          <cell r="F24">
            <v>686314</v>
          </cell>
          <cell r="G24">
            <v>739386</v>
          </cell>
          <cell r="I24">
            <v>769971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6"/>
    </sheetNames>
    <sheetDataSet>
      <sheetData sheetId="0">
        <row r="105">
          <cell r="G105">
            <v>347820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"/>
      <sheetName val="Splátky úvěrů"/>
    </sheetNames>
    <sheetDataSet>
      <sheetData sheetId="0">
        <row r="14">
          <cell r="D14">
            <v>247878</v>
          </cell>
        </row>
        <row r="22">
          <cell r="G22">
            <v>100000</v>
          </cell>
          <cell r="H22"/>
        </row>
      </sheetData>
      <sheetData sheetId="1">
        <row r="15">
          <cell r="D15">
            <v>253159</v>
          </cell>
          <cell r="E15">
            <v>258715</v>
          </cell>
          <cell r="G15">
            <v>253159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view="pageBreakPreview" topLeftCell="A34" zoomScaleNormal="100" zoomScaleSheetLayoutView="100" workbookViewId="0">
      <selection activeCell="P20" sqref="P20"/>
    </sheetView>
  </sheetViews>
  <sheetFormatPr defaultRowHeight="15" x14ac:dyDescent="0.25"/>
  <cols>
    <col min="1" max="7" width="9.140625" style="69"/>
    <col min="8" max="9" width="9.140625" style="68"/>
    <col min="10" max="16384" width="9.140625" style="69"/>
  </cols>
  <sheetData>
    <row r="1" spans="1:10" ht="15" customHeight="1" thickBot="1" x14ac:dyDescent="0.3">
      <c r="A1" s="80"/>
      <c r="B1" s="80"/>
      <c r="C1" s="80"/>
      <c r="D1" s="80"/>
      <c r="E1" s="80"/>
      <c r="F1" s="80"/>
      <c r="G1" s="80"/>
      <c r="H1" s="81"/>
      <c r="I1" s="61" t="s">
        <v>24</v>
      </c>
    </row>
    <row r="2" spans="1:10" ht="15.75" thickTop="1" x14ac:dyDescent="0.25"/>
    <row r="3" spans="1:10" x14ac:dyDescent="0.25">
      <c r="A3" s="217" t="s">
        <v>95</v>
      </c>
      <c r="B3" s="217"/>
      <c r="C3" s="217"/>
      <c r="D3" s="217"/>
      <c r="E3" s="217"/>
      <c r="F3" s="217"/>
      <c r="G3" s="217"/>
      <c r="H3" s="217"/>
      <c r="I3" s="56" t="s">
        <v>122</v>
      </c>
    </row>
    <row r="4" spans="1:10" x14ac:dyDescent="0.25">
      <c r="A4" s="95"/>
      <c r="B4" s="95"/>
      <c r="C4" s="95"/>
      <c r="D4" s="95"/>
      <c r="E4" s="95"/>
      <c r="F4" s="95"/>
      <c r="G4" s="95"/>
      <c r="H4" s="95"/>
      <c r="I4" s="56"/>
    </row>
    <row r="5" spans="1:10" x14ac:dyDescent="0.25">
      <c r="A5" s="82" t="s">
        <v>96</v>
      </c>
      <c r="I5" s="67"/>
    </row>
    <row r="6" spans="1:10" ht="4.5" customHeight="1" x14ac:dyDescent="0.25">
      <c r="I6" s="67"/>
    </row>
    <row r="7" spans="1:10" ht="20.100000000000001" customHeight="1" x14ac:dyDescent="0.25">
      <c r="A7" s="69" t="s">
        <v>97</v>
      </c>
      <c r="I7" s="56" t="s">
        <v>123</v>
      </c>
    </row>
    <row r="8" spans="1:10" ht="20.100000000000001" customHeight="1" x14ac:dyDescent="0.25">
      <c r="A8" s="218" t="s">
        <v>98</v>
      </c>
      <c r="B8" s="218"/>
      <c r="C8" s="218"/>
      <c r="D8" s="218"/>
      <c r="E8" s="218"/>
      <c r="F8" s="218"/>
      <c r="G8" s="218"/>
      <c r="H8" s="218"/>
      <c r="I8" s="56" t="s">
        <v>124</v>
      </c>
    </row>
    <row r="9" spans="1:10" ht="20.100000000000001" customHeight="1" x14ac:dyDescent="0.25">
      <c r="A9" s="69" t="s">
        <v>99</v>
      </c>
      <c r="I9" s="56" t="s">
        <v>125</v>
      </c>
    </row>
    <row r="10" spans="1:10" ht="20.100000000000001" customHeight="1" x14ac:dyDescent="0.25">
      <c r="A10" s="69" t="s">
        <v>100</v>
      </c>
      <c r="I10" s="56" t="s">
        <v>126</v>
      </c>
    </row>
    <row r="11" spans="1:10" ht="30" customHeight="1" x14ac:dyDescent="0.25">
      <c r="A11" s="82" t="s">
        <v>101</v>
      </c>
      <c r="I11" s="67"/>
    </row>
    <row r="12" spans="1:10" ht="6" customHeight="1" x14ac:dyDescent="0.25">
      <c r="I12" s="67"/>
    </row>
    <row r="13" spans="1:10" x14ac:dyDescent="0.25">
      <c r="A13" s="83" t="s">
        <v>64</v>
      </c>
      <c r="H13" s="68" t="s">
        <v>25</v>
      </c>
      <c r="I13" s="67"/>
    </row>
    <row r="14" spans="1:10" ht="20.100000000000001" customHeight="1" x14ac:dyDescent="0.25">
      <c r="A14" s="84" t="s">
        <v>26</v>
      </c>
      <c r="B14" s="85"/>
      <c r="C14" s="59"/>
      <c r="D14" s="59"/>
      <c r="E14" s="59"/>
      <c r="F14" s="59"/>
      <c r="G14" s="59"/>
      <c r="H14" s="54"/>
      <c r="I14" s="55" t="s">
        <v>127</v>
      </c>
      <c r="J14" s="59"/>
    </row>
    <row r="15" spans="1:10" ht="20.100000000000001" customHeight="1" x14ac:dyDescent="0.25">
      <c r="A15" s="86" t="s">
        <v>27</v>
      </c>
      <c r="B15" s="59"/>
      <c r="C15" s="59"/>
      <c r="D15" s="59"/>
      <c r="E15" s="59"/>
      <c r="F15" s="59"/>
      <c r="G15" s="87">
        <v>1</v>
      </c>
      <c r="H15" s="54"/>
      <c r="I15" s="56" t="s">
        <v>128</v>
      </c>
      <c r="J15" s="59"/>
    </row>
    <row r="16" spans="1:10" ht="20.100000000000001" customHeight="1" x14ac:dyDescent="0.25">
      <c r="A16" s="86" t="s">
        <v>51</v>
      </c>
      <c r="B16" s="59"/>
      <c r="C16" s="59"/>
      <c r="D16" s="59"/>
      <c r="E16" s="59"/>
      <c r="F16" s="59"/>
      <c r="G16" s="87">
        <v>3</v>
      </c>
      <c r="H16" s="54"/>
      <c r="I16" s="56" t="s">
        <v>129</v>
      </c>
      <c r="J16" s="59"/>
    </row>
    <row r="17" spans="1:10" ht="20.100000000000001" customHeight="1" x14ac:dyDescent="0.25">
      <c r="A17" s="86" t="s">
        <v>171</v>
      </c>
      <c r="B17" s="59"/>
      <c r="C17" s="59"/>
      <c r="D17" s="59"/>
      <c r="E17" s="59"/>
      <c r="F17" s="59"/>
      <c r="G17" s="87">
        <v>4</v>
      </c>
      <c r="H17" s="54"/>
      <c r="I17" s="55" t="s">
        <v>130</v>
      </c>
      <c r="J17" s="59"/>
    </row>
    <row r="18" spans="1:10" ht="20.100000000000001" customHeight="1" x14ac:dyDescent="0.25">
      <c r="A18" s="86" t="s">
        <v>102</v>
      </c>
      <c r="B18" s="59"/>
      <c r="C18" s="59"/>
      <c r="D18" s="59"/>
      <c r="E18" s="59"/>
      <c r="F18" s="59"/>
      <c r="G18" s="87">
        <v>6</v>
      </c>
      <c r="H18" s="54"/>
      <c r="I18" s="55" t="s">
        <v>131</v>
      </c>
      <c r="J18" s="59"/>
    </row>
    <row r="19" spans="1:10" ht="20.100000000000001" customHeight="1" x14ac:dyDescent="0.25">
      <c r="A19" s="86" t="s">
        <v>28</v>
      </c>
      <c r="B19" s="59"/>
      <c r="C19" s="59"/>
      <c r="D19" s="59"/>
      <c r="E19" s="59"/>
      <c r="F19" s="59"/>
      <c r="G19" s="87">
        <v>7</v>
      </c>
      <c r="H19" s="54"/>
      <c r="I19" s="56" t="s">
        <v>132</v>
      </c>
      <c r="J19" s="59"/>
    </row>
    <row r="20" spans="1:10" ht="20.100000000000001" customHeight="1" x14ac:dyDescent="0.25">
      <c r="A20" s="219" t="s">
        <v>62</v>
      </c>
      <c r="B20" s="219"/>
      <c r="C20" s="219"/>
      <c r="D20" s="219"/>
      <c r="E20" s="219"/>
      <c r="F20" s="219"/>
      <c r="G20" s="88">
        <v>8</v>
      </c>
      <c r="H20" s="70"/>
      <c r="I20" s="71" t="s">
        <v>133</v>
      </c>
      <c r="J20" s="59"/>
    </row>
    <row r="21" spans="1:10" ht="20.100000000000001" customHeight="1" x14ac:dyDescent="0.25">
      <c r="A21" s="86" t="s">
        <v>29</v>
      </c>
      <c r="B21" s="59"/>
      <c r="C21" s="59"/>
      <c r="D21" s="59"/>
      <c r="E21" s="59"/>
      <c r="F21" s="59"/>
      <c r="G21" s="87">
        <v>9</v>
      </c>
      <c r="H21" s="54"/>
      <c r="I21" s="56" t="s">
        <v>134</v>
      </c>
      <c r="J21" s="59"/>
    </row>
    <row r="22" spans="1:10" ht="20.100000000000001" customHeight="1" x14ac:dyDescent="0.25">
      <c r="A22" s="86" t="s">
        <v>103</v>
      </c>
      <c r="B22" s="59"/>
      <c r="C22" s="59"/>
      <c r="D22" s="59"/>
      <c r="E22" s="59"/>
      <c r="F22" s="59"/>
      <c r="G22" s="85">
        <v>10</v>
      </c>
      <c r="H22" s="54"/>
      <c r="I22" s="56" t="s">
        <v>135</v>
      </c>
      <c r="J22" s="59"/>
    </row>
    <row r="23" spans="1:10" ht="20.100000000000001" customHeight="1" x14ac:dyDescent="0.25">
      <c r="A23" s="86" t="s">
        <v>30</v>
      </c>
      <c r="B23" s="59"/>
      <c r="C23" s="59"/>
      <c r="D23" s="59"/>
      <c r="E23" s="59"/>
      <c r="F23" s="59"/>
      <c r="G23" s="85">
        <v>11</v>
      </c>
      <c r="H23" s="54"/>
      <c r="I23" s="56" t="s">
        <v>136</v>
      </c>
      <c r="J23" s="59"/>
    </row>
    <row r="24" spans="1:10" ht="20.100000000000001" customHeight="1" x14ac:dyDescent="0.25">
      <c r="A24" s="86" t="s">
        <v>31</v>
      </c>
      <c r="B24" s="59"/>
      <c r="C24" s="59"/>
      <c r="D24" s="59"/>
      <c r="E24" s="59"/>
      <c r="F24" s="59"/>
      <c r="G24" s="85">
        <v>12</v>
      </c>
      <c r="H24" s="54"/>
      <c r="I24" s="56" t="s">
        <v>113</v>
      </c>
      <c r="J24" s="59"/>
    </row>
    <row r="25" spans="1:10" ht="20.100000000000001" customHeight="1" x14ac:dyDescent="0.25">
      <c r="A25" s="86" t="s">
        <v>104</v>
      </c>
      <c r="B25" s="59"/>
      <c r="C25" s="59"/>
      <c r="D25" s="59"/>
      <c r="E25" s="59"/>
      <c r="F25" s="59"/>
      <c r="G25" s="85">
        <v>13</v>
      </c>
      <c r="H25" s="54"/>
      <c r="I25" s="56" t="s">
        <v>137</v>
      </c>
      <c r="J25" s="59"/>
    </row>
    <row r="26" spans="1:10" ht="20.100000000000001" customHeight="1" x14ac:dyDescent="0.25">
      <c r="A26" s="86" t="s">
        <v>32</v>
      </c>
      <c r="B26" s="59"/>
      <c r="C26" s="59"/>
      <c r="D26" s="59"/>
      <c r="E26" s="59"/>
      <c r="F26" s="59"/>
      <c r="G26" s="85">
        <v>14</v>
      </c>
      <c r="H26" s="54"/>
      <c r="I26" s="56" t="s">
        <v>138</v>
      </c>
      <c r="J26" s="59"/>
    </row>
    <row r="27" spans="1:10" ht="20.100000000000001" customHeight="1" x14ac:dyDescent="0.25">
      <c r="A27" s="59" t="s">
        <v>33</v>
      </c>
      <c r="B27" s="59"/>
      <c r="C27" s="59"/>
      <c r="D27" s="59"/>
      <c r="E27" s="59"/>
      <c r="F27" s="59"/>
      <c r="G27" s="89">
        <v>16</v>
      </c>
      <c r="H27" s="54"/>
      <c r="I27" s="56" t="s">
        <v>139</v>
      </c>
      <c r="J27" s="59"/>
    </row>
    <row r="28" spans="1:10" ht="20.100000000000001" customHeight="1" x14ac:dyDescent="0.25">
      <c r="A28" s="59" t="s">
        <v>105</v>
      </c>
      <c r="B28" s="59"/>
      <c r="C28" s="59"/>
      <c r="D28" s="59"/>
      <c r="E28" s="59"/>
      <c r="F28" s="59"/>
      <c r="G28" s="89">
        <v>17</v>
      </c>
      <c r="H28" s="54"/>
      <c r="I28" s="56" t="s">
        <v>140</v>
      </c>
      <c r="J28" s="59"/>
    </row>
    <row r="29" spans="1:10" ht="20.100000000000001" customHeight="1" x14ac:dyDescent="0.25">
      <c r="A29" s="59" t="s">
        <v>106</v>
      </c>
      <c r="B29" s="59"/>
      <c r="C29" s="59"/>
      <c r="D29" s="59"/>
      <c r="E29" s="59"/>
      <c r="F29" s="59"/>
      <c r="G29" s="89">
        <v>18</v>
      </c>
      <c r="H29" s="54"/>
      <c r="I29" s="56" t="s">
        <v>141</v>
      </c>
      <c r="J29" s="59"/>
    </row>
    <row r="30" spans="1:10" ht="20.100000000000001" customHeight="1" x14ac:dyDescent="0.25">
      <c r="A30" s="59" t="s">
        <v>52</v>
      </c>
      <c r="B30" s="59"/>
      <c r="C30" s="59"/>
      <c r="D30" s="59"/>
      <c r="E30" s="59"/>
      <c r="F30" s="59"/>
      <c r="G30" s="89">
        <v>19</v>
      </c>
      <c r="H30" s="54"/>
      <c r="I30" s="56" t="s">
        <v>142</v>
      </c>
      <c r="J30" s="59"/>
    </row>
    <row r="31" spans="1:10" ht="20.100000000000001" customHeight="1" x14ac:dyDescent="0.25">
      <c r="A31" s="59" t="s">
        <v>63</v>
      </c>
      <c r="B31" s="59"/>
      <c r="C31" s="59"/>
      <c r="D31" s="59"/>
      <c r="E31" s="59"/>
      <c r="F31" s="59"/>
      <c r="G31" s="89">
        <v>20</v>
      </c>
      <c r="H31" s="54"/>
      <c r="I31" s="56" t="s">
        <v>143</v>
      </c>
      <c r="J31" s="59"/>
    </row>
    <row r="32" spans="1:10" s="92" customFormat="1" x14ac:dyDescent="0.25">
      <c r="A32" s="90"/>
      <c r="B32" s="90"/>
      <c r="C32" s="90"/>
      <c r="D32" s="90"/>
      <c r="E32" s="90"/>
      <c r="F32" s="90"/>
      <c r="G32" s="90"/>
      <c r="H32" s="91"/>
      <c r="I32" s="57"/>
    </row>
    <row r="33" spans="1:10" x14ac:dyDescent="0.25">
      <c r="A33" s="96" t="s">
        <v>65</v>
      </c>
      <c r="C33" s="92"/>
      <c r="D33" s="92"/>
      <c r="G33" s="92"/>
      <c r="H33" s="91" t="s">
        <v>25</v>
      </c>
      <c r="I33" s="97"/>
    </row>
    <row r="34" spans="1:10" ht="20.100000000000001" customHeight="1" x14ac:dyDescent="0.25">
      <c r="A34" s="84" t="s">
        <v>26</v>
      </c>
      <c r="B34" s="85"/>
      <c r="C34" s="59"/>
      <c r="D34" s="59"/>
      <c r="E34" s="59"/>
      <c r="F34" s="59"/>
      <c r="G34" s="59"/>
      <c r="H34" s="54"/>
      <c r="I34" s="55" t="s">
        <v>144</v>
      </c>
      <c r="J34" s="59"/>
    </row>
    <row r="35" spans="1:10" ht="20.100000000000001" customHeight="1" x14ac:dyDescent="0.25">
      <c r="A35" s="219" t="s">
        <v>62</v>
      </c>
      <c r="B35" s="219"/>
      <c r="C35" s="219"/>
      <c r="D35" s="219"/>
      <c r="E35" s="219"/>
      <c r="F35" s="219"/>
      <c r="G35" s="88">
        <v>8</v>
      </c>
      <c r="H35" s="70"/>
      <c r="I35" s="71" t="s">
        <v>145</v>
      </c>
      <c r="J35" s="59"/>
    </row>
    <row r="36" spans="1:10" ht="20.100000000000001" customHeight="1" x14ac:dyDescent="0.25">
      <c r="A36" s="86" t="s">
        <v>29</v>
      </c>
      <c r="B36" s="59"/>
      <c r="C36" s="59"/>
      <c r="D36" s="59"/>
      <c r="E36" s="59"/>
      <c r="F36" s="59"/>
      <c r="G36" s="87">
        <v>9</v>
      </c>
      <c r="H36" s="54"/>
      <c r="I36" s="56" t="s">
        <v>146</v>
      </c>
      <c r="J36" s="59"/>
    </row>
    <row r="37" spans="1:10" ht="20.100000000000001" customHeight="1" x14ac:dyDescent="0.25">
      <c r="A37" s="86" t="s">
        <v>103</v>
      </c>
      <c r="B37" s="59"/>
      <c r="C37" s="59"/>
      <c r="D37" s="59"/>
      <c r="E37" s="59"/>
      <c r="F37" s="59"/>
      <c r="G37" s="85">
        <v>10</v>
      </c>
      <c r="H37" s="54"/>
      <c r="I37" s="56" t="s">
        <v>147</v>
      </c>
      <c r="J37" s="59"/>
    </row>
    <row r="38" spans="1:10" ht="20.100000000000001" customHeight="1" x14ac:dyDescent="0.25">
      <c r="A38" s="86" t="s">
        <v>30</v>
      </c>
      <c r="B38" s="59"/>
      <c r="C38" s="59"/>
      <c r="D38" s="59"/>
      <c r="E38" s="59"/>
      <c r="F38" s="59"/>
      <c r="G38" s="85">
        <v>11</v>
      </c>
      <c r="H38" s="54"/>
      <c r="I38" s="56" t="s">
        <v>148</v>
      </c>
      <c r="J38" s="59"/>
    </row>
    <row r="39" spans="1:10" ht="20.100000000000001" customHeight="1" x14ac:dyDescent="0.25">
      <c r="A39" s="86" t="s">
        <v>31</v>
      </c>
      <c r="B39" s="59"/>
      <c r="C39" s="59"/>
      <c r="D39" s="59"/>
      <c r="E39" s="59"/>
      <c r="F39" s="59"/>
      <c r="G39" s="85">
        <v>12</v>
      </c>
      <c r="H39" s="54"/>
      <c r="I39" s="56" t="s">
        <v>149</v>
      </c>
      <c r="J39" s="59"/>
    </row>
    <row r="40" spans="1:10" ht="20.100000000000001" customHeight="1" x14ac:dyDescent="0.25">
      <c r="A40" s="86" t="s">
        <v>104</v>
      </c>
      <c r="B40" s="59"/>
      <c r="C40" s="59"/>
      <c r="D40" s="59"/>
      <c r="E40" s="59"/>
      <c r="F40" s="59"/>
      <c r="G40" s="85">
        <v>13</v>
      </c>
      <c r="H40" s="54"/>
      <c r="I40" s="56" t="s">
        <v>150</v>
      </c>
      <c r="J40" s="59"/>
    </row>
    <row r="41" spans="1:10" ht="15.75" thickBot="1" x14ac:dyDescent="0.3">
      <c r="A41" s="80"/>
      <c r="B41" s="80"/>
      <c r="C41" s="80"/>
      <c r="D41" s="80"/>
      <c r="E41" s="80"/>
      <c r="F41" s="80"/>
      <c r="G41" s="80"/>
      <c r="H41" s="81"/>
      <c r="I41" s="61" t="s">
        <v>24</v>
      </c>
    </row>
    <row r="42" spans="1:10" ht="20.100000000000001" customHeight="1" thickTop="1" x14ac:dyDescent="0.25">
      <c r="A42" s="86"/>
      <c r="B42" s="59"/>
      <c r="C42" s="59"/>
      <c r="D42" s="59"/>
      <c r="E42" s="59"/>
      <c r="F42" s="59"/>
      <c r="G42" s="85"/>
      <c r="H42" s="54"/>
      <c r="I42" s="56"/>
      <c r="J42" s="59"/>
    </row>
    <row r="43" spans="1:10" ht="20.100000000000001" customHeight="1" x14ac:dyDescent="0.25">
      <c r="A43" s="86" t="s">
        <v>32</v>
      </c>
      <c r="B43" s="59"/>
      <c r="C43" s="59"/>
      <c r="D43" s="59"/>
      <c r="E43" s="59"/>
      <c r="F43" s="59"/>
      <c r="G43" s="85">
        <v>14</v>
      </c>
      <c r="H43" s="54"/>
      <c r="I43" s="56" t="s">
        <v>114</v>
      </c>
      <c r="J43" s="59"/>
    </row>
    <row r="44" spans="1:10" ht="20.100000000000001" customHeight="1" x14ac:dyDescent="0.25">
      <c r="A44" s="59" t="s">
        <v>106</v>
      </c>
      <c r="B44" s="59"/>
      <c r="C44" s="59"/>
      <c r="D44" s="59"/>
      <c r="E44" s="59"/>
      <c r="F44" s="59"/>
      <c r="G44" s="89">
        <v>18</v>
      </c>
      <c r="H44" s="54"/>
      <c r="I44" s="56" t="s">
        <v>151</v>
      </c>
      <c r="J44" s="59"/>
    </row>
    <row r="45" spans="1:10" ht="19.5" customHeight="1" x14ac:dyDescent="0.25">
      <c r="A45" s="59" t="s">
        <v>121</v>
      </c>
      <c r="I45" s="68">
        <v>74</v>
      </c>
    </row>
    <row r="48" spans="1:10" x14ac:dyDescent="0.25">
      <c r="A48" s="83" t="s">
        <v>66</v>
      </c>
      <c r="B48" s="59"/>
      <c r="C48" s="59"/>
      <c r="D48" s="59"/>
      <c r="E48" s="59"/>
      <c r="F48" s="59"/>
      <c r="G48" s="59"/>
      <c r="H48" s="54"/>
      <c r="I48" s="67"/>
      <c r="J48" s="59"/>
    </row>
    <row r="49" spans="1:10" ht="20.100000000000001" customHeight="1" x14ac:dyDescent="0.25">
      <c r="A49" s="84" t="s">
        <v>26</v>
      </c>
      <c r="I49" s="56" t="s">
        <v>152</v>
      </c>
    </row>
    <row r="50" spans="1:10" ht="20.100000000000001" customHeight="1" x14ac:dyDescent="0.25">
      <c r="A50" s="86" t="s">
        <v>72</v>
      </c>
      <c r="D50" s="59"/>
      <c r="E50" s="59"/>
      <c r="F50" s="59"/>
      <c r="G50" s="87">
        <v>19</v>
      </c>
      <c r="I50" s="56" t="s">
        <v>153</v>
      </c>
    </row>
    <row r="51" spans="1:10" ht="20.100000000000001" customHeight="1" x14ac:dyDescent="0.25">
      <c r="A51" s="86" t="s">
        <v>34</v>
      </c>
      <c r="B51" s="59"/>
      <c r="C51" s="59"/>
      <c r="D51" s="59"/>
      <c r="E51" s="59"/>
      <c r="F51" s="59"/>
      <c r="G51" s="89">
        <v>19</v>
      </c>
      <c r="H51" s="54"/>
      <c r="I51" s="56" t="s">
        <v>154</v>
      </c>
      <c r="J51" s="59"/>
    </row>
    <row r="52" spans="1:10" ht="20.100000000000001" customHeight="1" x14ac:dyDescent="0.25">
      <c r="A52" s="86" t="s">
        <v>37</v>
      </c>
      <c r="D52" s="59"/>
      <c r="E52" s="59"/>
      <c r="F52" s="59"/>
      <c r="G52" s="87">
        <v>19</v>
      </c>
      <c r="I52" s="56" t="s">
        <v>155</v>
      </c>
      <c r="J52" s="59"/>
    </row>
    <row r="53" spans="1:10" ht="20.100000000000001" customHeight="1" x14ac:dyDescent="0.25">
      <c r="A53" s="86" t="s">
        <v>35</v>
      </c>
      <c r="B53" s="85"/>
      <c r="D53" s="59"/>
      <c r="E53" s="59"/>
      <c r="F53" s="59"/>
      <c r="G53" s="89">
        <v>19</v>
      </c>
      <c r="H53" s="54"/>
      <c r="I53" s="56" t="s">
        <v>156</v>
      </c>
      <c r="J53" s="59"/>
    </row>
    <row r="54" spans="1:10" ht="20.100000000000001" customHeight="1" x14ac:dyDescent="0.25">
      <c r="A54" s="86" t="s">
        <v>36</v>
      </c>
      <c r="D54" s="59"/>
      <c r="E54" s="59"/>
      <c r="F54" s="59"/>
      <c r="G54" s="87">
        <v>19</v>
      </c>
      <c r="I54" s="56" t="s">
        <v>157</v>
      </c>
      <c r="J54" s="59"/>
    </row>
    <row r="55" spans="1:10" ht="20.100000000000001" customHeight="1" x14ac:dyDescent="0.25">
      <c r="A55" s="86" t="s">
        <v>38</v>
      </c>
      <c r="D55" s="59"/>
      <c r="E55" s="59"/>
      <c r="F55" s="59"/>
      <c r="G55" s="87">
        <v>19</v>
      </c>
      <c r="I55" s="56" t="s">
        <v>158</v>
      </c>
      <c r="J55" s="59"/>
    </row>
    <row r="56" spans="1:10" x14ac:dyDescent="0.25">
      <c r="A56" s="59"/>
      <c r="D56" s="59"/>
      <c r="E56" s="59"/>
      <c r="F56" s="59"/>
      <c r="G56" s="87"/>
      <c r="I56" s="58"/>
      <c r="J56" s="59"/>
    </row>
    <row r="57" spans="1:10" x14ac:dyDescent="0.25">
      <c r="A57" s="83" t="s">
        <v>67</v>
      </c>
      <c r="B57" s="59"/>
      <c r="C57" s="59"/>
      <c r="D57" s="59"/>
      <c r="E57" s="59"/>
      <c r="F57" s="59"/>
      <c r="G57" s="59"/>
      <c r="H57" s="54"/>
      <c r="I57" s="56" t="s">
        <v>159</v>
      </c>
      <c r="J57" s="59"/>
    </row>
    <row r="58" spans="1:10" x14ac:dyDescent="0.25">
      <c r="A58" s="83"/>
      <c r="B58" s="59"/>
      <c r="C58" s="59"/>
      <c r="D58" s="59"/>
      <c r="E58" s="59"/>
      <c r="F58" s="59"/>
      <c r="G58" s="59"/>
      <c r="H58" s="54"/>
      <c r="I58" s="56"/>
      <c r="J58" s="59"/>
    </row>
    <row r="59" spans="1:10" x14ac:dyDescent="0.25">
      <c r="A59" s="215" t="s">
        <v>68</v>
      </c>
      <c r="B59" s="216"/>
      <c r="C59" s="216"/>
      <c r="D59" s="216"/>
      <c r="E59" s="216"/>
      <c r="F59" s="216"/>
      <c r="G59" s="216"/>
      <c r="H59" s="54"/>
      <c r="I59" s="56" t="s">
        <v>160</v>
      </c>
      <c r="J59" s="59"/>
    </row>
    <row r="60" spans="1:10" ht="15" customHeight="1" x14ac:dyDescent="0.25">
      <c r="A60" s="216"/>
      <c r="B60" s="216"/>
      <c r="C60" s="216"/>
      <c r="D60" s="216"/>
      <c r="E60" s="216"/>
      <c r="F60" s="216"/>
      <c r="G60" s="216"/>
      <c r="H60" s="54"/>
      <c r="I60" s="54"/>
      <c r="J60" s="59"/>
    </row>
    <row r="61" spans="1:10" x14ac:dyDescent="0.25">
      <c r="B61" s="59"/>
      <c r="C61" s="59"/>
      <c r="D61" s="59"/>
      <c r="E61" s="59"/>
      <c r="F61" s="59"/>
      <c r="G61" s="59"/>
      <c r="H61" s="54"/>
      <c r="I61" s="54"/>
      <c r="J61" s="59"/>
    </row>
    <row r="62" spans="1:10" x14ac:dyDescent="0.25">
      <c r="A62" s="82" t="s">
        <v>73</v>
      </c>
      <c r="B62" s="59"/>
      <c r="C62" s="59"/>
      <c r="D62" s="59"/>
      <c r="E62" s="59"/>
      <c r="F62" s="59"/>
      <c r="G62" s="59"/>
      <c r="H62" s="54"/>
      <c r="I62" s="56"/>
      <c r="J62" s="59"/>
    </row>
    <row r="63" spans="1:10" ht="20.100000000000001" customHeight="1" x14ac:dyDescent="0.25">
      <c r="A63" s="59" t="s">
        <v>74</v>
      </c>
      <c r="B63" s="59"/>
      <c r="C63" s="59"/>
      <c r="D63" s="59"/>
      <c r="E63" s="59"/>
      <c r="F63" s="59"/>
      <c r="G63" s="59"/>
      <c r="H63" s="54"/>
      <c r="I63" s="54">
        <v>96</v>
      </c>
      <c r="J63" s="59"/>
    </row>
    <row r="64" spans="1:10" ht="20.100000000000001" customHeight="1" x14ac:dyDescent="0.25">
      <c r="A64" s="59" t="s">
        <v>75</v>
      </c>
      <c r="B64" s="59"/>
      <c r="C64" s="59"/>
      <c r="D64" s="59"/>
      <c r="E64" s="59"/>
      <c r="F64" s="59"/>
      <c r="G64" s="59"/>
      <c r="H64" s="54"/>
      <c r="I64" s="54">
        <v>97</v>
      </c>
      <c r="J64" s="59"/>
    </row>
    <row r="65" spans="1:10" x14ac:dyDescent="0.25">
      <c r="A65" s="83"/>
      <c r="B65" s="59"/>
      <c r="C65" s="59"/>
      <c r="D65" s="59"/>
      <c r="E65" s="59"/>
      <c r="F65" s="59"/>
      <c r="G65" s="59"/>
      <c r="H65" s="54"/>
      <c r="I65" s="54"/>
      <c r="J65" s="59"/>
    </row>
    <row r="66" spans="1:10" x14ac:dyDescent="0.25">
      <c r="A66" s="82" t="s">
        <v>107</v>
      </c>
      <c r="B66" s="59"/>
      <c r="C66" s="59"/>
      <c r="D66" s="59"/>
      <c r="E66" s="59"/>
      <c r="F66" s="59"/>
      <c r="G66" s="59"/>
      <c r="H66" s="54"/>
      <c r="I66" s="69"/>
      <c r="J66" s="59"/>
    </row>
    <row r="67" spans="1:10" x14ac:dyDescent="0.25">
      <c r="A67" s="59" t="s">
        <v>26</v>
      </c>
      <c r="B67" s="59"/>
      <c r="C67" s="59"/>
      <c r="D67" s="59"/>
      <c r="E67" s="59"/>
      <c r="F67" s="59"/>
      <c r="G67" s="59"/>
      <c r="H67" s="54"/>
      <c r="I67" s="56" t="s">
        <v>161</v>
      </c>
      <c r="J67" s="59"/>
    </row>
    <row r="68" spans="1:10" ht="20.100000000000001" customHeight="1" x14ac:dyDescent="0.25">
      <c r="A68" s="59" t="s">
        <v>110</v>
      </c>
      <c r="B68" s="59"/>
      <c r="C68" s="59"/>
      <c r="D68" s="59"/>
      <c r="E68" s="59"/>
      <c r="F68" s="59"/>
      <c r="G68" s="59"/>
      <c r="H68" s="54"/>
      <c r="I68" s="54" t="s">
        <v>162</v>
      </c>
      <c r="J68" s="59"/>
    </row>
    <row r="69" spans="1:10" ht="20.100000000000001" customHeight="1" x14ac:dyDescent="0.25">
      <c r="A69" s="59" t="s">
        <v>108</v>
      </c>
      <c r="B69" s="59"/>
      <c r="C69" s="59"/>
      <c r="D69" s="59"/>
      <c r="E69" s="59"/>
      <c r="F69" s="59"/>
      <c r="G69" s="59"/>
      <c r="H69" s="54"/>
      <c r="I69" s="54" t="s">
        <v>163</v>
      </c>
      <c r="J69" s="59"/>
    </row>
    <row r="70" spans="1:10" ht="19.5" customHeight="1" x14ac:dyDescent="0.25">
      <c r="A70" s="214" t="s">
        <v>109</v>
      </c>
      <c r="B70" s="214"/>
      <c r="C70" s="214"/>
      <c r="D70" s="214"/>
      <c r="E70" s="214"/>
      <c r="F70" s="214"/>
      <c r="G70" s="214"/>
      <c r="H70" s="214"/>
      <c r="I70" s="54" t="s">
        <v>164</v>
      </c>
      <c r="J70" s="59"/>
    </row>
    <row r="71" spans="1:10" ht="19.5" hidden="1" customHeight="1" x14ac:dyDescent="0.25">
      <c r="A71" s="174"/>
      <c r="B71" s="174"/>
      <c r="C71" s="174"/>
      <c r="D71" s="174"/>
      <c r="E71" s="174"/>
      <c r="F71" s="174"/>
      <c r="G71" s="174"/>
      <c r="H71" s="174"/>
      <c r="I71" s="69"/>
      <c r="J71" s="59"/>
    </row>
    <row r="72" spans="1:10" hidden="1" x14ac:dyDescent="0.25">
      <c r="A72" s="93"/>
      <c r="B72" s="94"/>
      <c r="C72" s="94"/>
      <c r="D72" s="94"/>
      <c r="E72" s="59"/>
      <c r="F72" s="59"/>
      <c r="G72" s="59"/>
      <c r="H72" s="54"/>
      <c r="I72" s="56"/>
      <c r="J72" s="59"/>
    </row>
    <row r="73" spans="1:10" hidden="1" x14ac:dyDescent="0.25">
      <c r="A73" s="82" t="s">
        <v>76</v>
      </c>
      <c r="B73" s="94"/>
      <c r="C73" s="94"/>
      <c r="D73" s="94"/>
      <c r="E73" s="59"/>
      <c r="F73" s="59"/>
      <c r="G73" s="59"/>
      <c r="H73" s="54"/>
      <c r="I73" s="56"/>
      <c r="J73" s="59"/>
    </row>
    <row r="74" spans="1:10" ht="0.75" hidden="1" customHeight="1" x14ac:dyDescent="0.25">
      <c r="A74" s="82"/>
      <c r="B74" s="94"/>
      <c r="C74" s="94"/>
      <c r="D74" s="94"/>
      <c r="E74" s="59"/>
      <c r="F74" s="59"/>
      <c r="G74" s="59"/>
      <c r="H74" s="54"/>
      <c r="I74" s="56"/>
      <c r="J74" s="59"/>
    </row>
    <row r="75" spans="1:10" hidden="1" x14ac:dyDescent="0.25">
      <c r="A75" s="86" t="s">
        <v>77</v>
      </c>
      <c r="B75" s="59"/>
      <c r="C75" s="59"/>
      <c r="D75" s="59"/>
      <c r="E75" s="59"/>
      <c r="F75" s="59"/>
      <c r="G75" s="89">
        <v>19</v>
      </c>
      <c r="H75" s="54"/>
      <c r="I75" s="56" t="s">
        <v>78</v>
      </c>
      <c r="J75" s="59"/>
    </row>
    <row r="76" spans="1:10" ht="4.5" hidden="1" customHeight="1" x14ac:dyDescent="0.25">
      <c r="A76" s="86"/>
      <c r="B76" s="59"/>
      <c r="C76" s="59"/>
      <c r="D76" s="59"/>
      <c r="E76" s="59"/>
      <c r="F76" s="59"/>
      <c r="G76" s="89"/>
      <c r="H76" s="54"/>
      <c r="I76" s="54"/>
      <c r="J76" s="59"/>
    </row>
    <row r="77" spans="1:10" hidden="1" x14ac:dyDescent="0.25">
      <c r="A77" s="86" t="s">
        <v>79</v>
      </c>
      <c r="D77" s="59"/>
      <c r="E77" s="59"/>
      <c r="F77" s="59"/>
      <c r="G77" s="87">
        <v>19</v>
      </c>
      <c r="I77" s="56" t="s">
        <v>80</v>
      </c>
      <c r="J77" s="59"/>
    </row>
    <row r="78" spans="1:10" ht="4.5" hidden="1" customHeight="1" x14ac:dyDescent="0.25">
      <c r="A78" s="86"/>
      <c r="B78" s="85"/>
      <c r="D78" s="59"/>
      <c r="E78" s="59"/>
      <c r="F78" s="59"/>
      <c r="G78" s="89"/>
      <c r="H78" s="54"/>
      <c r="I78" s="60"/>
      <c r="J78" s="59"/>
    </row>
    <row r="79" spans="1:10" hidden="1" x14ac:dyDescent="0.25">
      <c r="A79" s="86" t="s">
        <v>81</v>
      </c>
      <c r="B79" s="85"/>
      <c r="D79" s="59"/>
      <c r="E79" s="59"/>
      <c r="F79" s="59"/>
      <c r="G79" s="89">
        <v>19</v>
      </c>
      <c r="H79" s="54"/>
      <c r="I79" s="56" t="s">
        <v>82</v>
      </c>
      <c r="J79" s="59"/>
    </row>
    <row r="80" spans="1:10" ht="3.75" hidden="1" customHeight="1" x14ac:dyDescent="0.25">
      <c r="A80" s="86"/>
      <c r="D80" s="59"/>
      <c r="E80" s="59"/>
      <c r="F80" s="59"/>
      <c r="G80" s="87"/>
      <c r="I80" s="60"/>
      <c r="J80" s="59"/>
    </row>
    <row r="81" spans="1:9" hidden="1" x14ac:dyDescent="0.25">
      <c r="A81" s="86" t="s">
        <v>83</v>
      </c>
      <c r="D81" s="59"/>
      <c r="E81" s="59"/>
      <c r="F81" s="59"/>
      <c r="G81" s="87">
        <v>19</v>
      </c>
      <c r="I81" s="56" t="s">
        <v>84</v>
      </c>
    </row>
    <row r="82" spans="1:9" ht="3" hidden="1" customHeight="1" x14ac:dyDescent="0.25">
      <c r="A82" s="86"/>
      <c r="D82" s="59"/>
      <c r="E82" s="59"/>
      <c r="F82" s="59"/>
      <c r="G82" s="87"/>
      <c r="I82" s="60"/>
    </row>
    <row r="83" spans="1:9" hidden="1" x14ac:dyDescent="0.25">
      <c r="A83" s="86" t="s">
        <v>85</v>
      </c>
      <c r="D83" s="59"/>
      <c r="E83" s="59"/>
      <c r="F83" s="59"/>
      <c r="G83" s="87">
        <v>19</v>
      </c>
      <c r="I83" s="56" t="s">
        <v>86</v>
      </c>
    </row>
    <row r="84" spans="1:9" hidden="1" x14ac:dyDescent="0.25"/>
    <row r="86" spans="1:9" x14ac:dyDescent="0.25">
      <c r="A86" s="82" t="s">
        <v>119</v>
      </c>
      <c r="I86" s="68" t="s">
        <v>165</v>
      </c>
    </row>
    <row r="88" spans="1:9" x14ac:dyDescent="0.25">
      <c r="A88" s="82" t="s">
        <v>120</v>
      </c>
      <c r="B88" s="94"/>
      <c r="C88" s="94"/>
      <c r="D88" s="94"/>
      <c r="E88" s="59"/>
      <c r="F88" s="59"/>
      <c r="G88" s="59"/>
      <c r="H88" s="54"/>
      <c r="I88" s="56"/>
    </row>
    <row r="89" spans="1:9" x14ac:dyDescent="0.25">
      <c r="A89" s="82"/>
      <c r="B89" s="94"/>
      <c r="C89" s="94"/>
      <c r="D89" s="94"/>
      <c r="E89" s="59"/>
      <c r="F89" s="59"/>
      <c r="G89" s="59"/>
      <c r="H89" s="54"/>
      <c r="I89" s="56"/>
    </row>
    <row r="90" spans="1:9" x14ac:dyDescent="0.25">
      <c r="A90" s="86" t="s">
        <v>77</v>
      </c>
      <c r="B90" s="59"/>
      <c r="C90" s="59"/>
      <c r="D90" s="59"/>
      <c r="E90" s="59"/>
      <c r="F90" s="59"/>
      <c r="G90" s="89">
        <v>19</v>
      </c>
      <c r="H90" s="54"/>
      <c r="I90" s="56" t="s">
        <v>166</v>
      </c>
    </row>
    <row r="91" spans="1:9" x14ac:dyDescent="0.25">
      <c r="A91" s="86"/>
      <c r="B91" s="59"/>
      <c r="C91" s="59"/>
      <c r="D91" s="59"/>
      <c r="E91" s="59"/>
      <c r="F91" s="59"/>
      <c r="G91" s="89"/>
      <c r="H91" s="54"/>
      <c r="I91" s="54"/>
    </row>
    <row r="92" spans="1:9" x14ac:dyDescent="0.25">
      <c r="A92" s="86" t="s">
        <v>79</v>
      </c>
      <c r="D92" s="59"/>
      <c r="E92" s="59"/>
      <c r="F92" s="59"/>
      <c r="G92" s="87">
        <v>19</v>
      </c>
      <c r="I92" s="56" t="s">
        <v>167</v>
      </c>
    </row>
    <row r="93" spans="1:9" x14ac:dyDescent="0.25">
      <c r="A93" s="86"/>
      <c r="B93" s="85"/>
      <c r="D93" s="59"/>
      <c r="E93" s="59"/>
      <c r="F93" s="59"/>
      <c r="G93" s="89"/>
      <c r="H93" s="54"/>
      <c r="I93" s="60"/>
    </row>
    <row r="94" spans="1:9" x14ac:dyDescent="0.25">
      <c r="A94" s="86" t="s">
        <v>81</v>
      </c>
      <c r="B94" s="85"/>
      <c r="D94" s="59"/>
      <c r="E94" s="59"/>
      <c r="F94" s="59"/>
      <c r="G94" s="89">
        <v>19</v>
      </c>
      <c r="H94" s="54"/>
      <c r="I94" s="56" t="s">
        <v>168</v>
      </c>
    </row>
    <row r="95" spans="1:9" x14ac:dyDescent="0.25">
      <c r="A95" s="86"/>
      <c r="D95" s="59"/>
      <c r="E95" s="59"/>
      <c r="F95" s="59"/>
      <c r="G95" s="87"/>
      <c r="I95" s="60"/>
    </row>
    <row r="96" spans="1:9" x14ac:dyDescent="0.25">
      <c r="A96" s="86" t="s">
        <v>83</v>
      </c>
      <c r="D96" s="59"/>
      <c r="E96" s="59"/>
      <c r="F96" s="59"/>
      <c r="G96" s="87">
        <v>19</v>
      </c>
      <c r="I96" s="56" t="s">
        <v>169</v>
      </c>
    </row>
    <row r="97" spans="1:9" x14ac:dyDescent="0.25">
      <c r="A97" s="86"/>
      <c r="D97" s="59"/>
      <c r="E97" s="59"/>
      <c r="F97" s="59"/>
      <c r="G97" s="87"/>
      <c r="I97" s="60"/>
    </row>
    <row r="98" spans="1:9" x14ac:dyDescent="0.25">
      <c r="A98" s="86" t="s">
        <v>85</v>
      </c>
      <c r="D98" s="59"/>
      <c r="E98" s="59"/>
      <c r="F98" s="59"/>
      <c r="G98" s="87">
        <v>19</v>
      </c>
      <c r="I98" s="56" t="s">
        <v>170</v>
      </c>
    </row>
  </sheetData>
  <mergeCells count="6">
    <mergeCell ref="A70:H70"/>
    <mergeCell ref="A59:G60"/>
    <mergeCell ref="A3:H3"/>
    <mergeCell ref="A8:H8"/>
    <mergeCell ref="A20:F20"/>
    <mergeCell ref="A35:F35"/>
  </mergeCells>
  <pageMargins left="0.70866141732283472" right="0.70866141732283472" top="0.78740157480314965" bottom="0.78740157480314965" header="0.31496062992125984" footer="0.31496062992125984"/>
  <pageSetup paperSize="9" scale="96" firstPageNumber="4" orientation="portrait" useFirstPageNumber="1" r:id="rId1"/>
  <headerFooter>
    <oddFooter>&amp;L&amp;"-,Kurzíva"Zastupitelstvo Olomouckého kraje 18-12-2017
6. - Rozpočet Olomouckého kraje 2018 - návrh rozpočtu&amp;R&amp;"-,Kurzíva"Strana &amp;P (celkem 171)</oddFooter>
  </headerFooter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topLeftCell="A49" zoomScaleNormal="100" zoomScaleSheetLayoutView="100" workbookViewId="0">
      <selection activeCell="H28" sqref="H28"/>
    </sheetView>
  </sheetViews>
  <sheetFormatPr defaultRowHeight="15" x14ac:dyDescent="0.25"/>
  <cols>
    <col min="1" max="1" width="5.28515625" style="33" customWidth="1"/>
    <col min="2" max="2" width="56.28515625" style="1" customWidth="1"/>
    <col min="3" max="4" width="18.140625" style="1" hidden="1" customWidth="1"/>
    <col min="5" max="5" width="22.7109375" style="1" customWidth="1"/>
    <col min="6" max="6" width="23.28515625" style="1" hidden="1" customWidth="1"/>
    <col min="7" max="7" width="23.28515625" style="47" hidden="1" customWidth="1"/>
    <col min="8" max="8" width="22.7109375" style="47" customWidth="1"/>
    <col min="9" max="9" width="9.42578125" style="1" customWidth="1"/>
    <col min="10" max="10" width="9.140625" style="1"/>
    <col min="11" max="11" width="11.7109375" style="10" bestFit="1" customWidth="1"/>
    <col min="12" max="16384" width="9.140625" style="1"/>
  </cols>
  <sheetData>
    <row r="1" spans="1:11" ht="16.5" x14ac:dyDescent="0.25">
      <c r="A1" s="78" t="s">
        <v>93</v>
      </c>
      <c r="B1" s="77"/>
      <c r="C1" s="77"/>
      <c r="D1" s="77"/>
      <c r="E1" s="77"/>
    </row>
    <row r="2" spans="1:11" ht="16.5" thickBot="1" x14ac:dyDescent="0.3">
      <c r="A2" s="38" t="s">
        <v>42</v>
      </c>
      <c r="I2" s="2" t="s">
        <v>0</v>
      </c>
    </row>
    <row r="3" spans="1:11" ht="36" customHeight="1" thickTop="1" thickBot="1" x14ac:dyDescent="0.3">
      <c r="A3" s="32" t="s">
        <v>1</v>
      </c>
      <c r="B3" s="27" t="s">
        <v>40</v>
      </c>
      <c r="C3" s="23" t="s">
        <v>87</v>
      </c>
      <c r="D3" s="23" t="s">
        <v>88</v>
      </c>
      <c r="E3" s="23" t="s">
        <v>89</v>
      </c>
      <c r="F3" s="23" t="s">
        <v>90</v>
      </c>
      <c r="G3" s="43" t="s">
        <v>115</v>
      </c>
      <c r="H3" s="212" t="s">
        <v>117</v>
      </c>
      <c r="I3" s="19" t="s">
        <v>2</v>
      </c>
    </row>
    <row r="4" spans="1:11" s="3" customFormat="1" ht="12.75" thickTop="1" thickBot="1" x14ac:dyDescent="0.25">
      <c r="A4" s="20">
        <v>1</v>
      </c>
      <c r="B4" s="21">
        <v>2</v>
      </c>
      <c r="C4" s="22">
        <v>3</v>
      </c>
      <c r="D4" s="22">
        <v>4</v>
      </c>
      <c r="E4" s="22">
        <v>3</v>
      </c>
      <c r="F4" s="25">
        <v>6</v>
      </c>
      <c r="G4" s="28">
        <v>7</v>
      </c>
      <c r="H4" s="28">
        <v>4</v>
      </c>
      <c r="I4" s="24" t="s">
        <v>118</v>
      </c>
      <c r="K4" s="30"/>
    </row>
    <row r="5" spans="1:11" s="107" customFormat="1" ht="17.100000000000001" customHeight="1" thickTop="1" x14ac:dyDescent="0.25">
      <c r="A5" s="4">
        <v>1</v>
      </c>
      <c r="B5" s="139" t="s">
        <v>3</v>
      </c>
      <c r="C5" s="138">
        <f>790223+32010+94954+882612+1728918</f>
        <v>3528717</v>
      </c>
      <c r="D5" s="138">
        <f>897745+24607+96841+1000783+2056630</f>
        <v>4076606</v>
      </c>
      <c r="E5" s="138">
        <f>SUM([1]Příjmy!$D$12)</f>
        <v>4100000</v>
      </c>
      <c r="F5" s="138">
        <f>SUM([1]Příjmy!$D$12)</f>
        <v>4100000</v>
      </c>
      <c r="G5" s="45">
        <v>4405000</v>
      </c>
      <c r="H5" s="45">
        <f>SUM([1]Příjmy!$G$12)</f>
        <v>4425000</v>
      </c>
      <c r="I5" s="140">
        <f>H5/E5*100</f>
        <v>107.92682926829269</v>
      </c>
      <c r="K5" s="106"/>
    </row>
    <row r="6" spans="1:11" s="107" customFormat="1" ht="17.100000000000001" customHeight="1" x14ac:dyDescent="0.25">
      <c r="A6" s="6">
        <v>2</v>
      </c>
      <c r="B6" s="7" t="s">
        <v>4</v>
      </c>
      <c r="C6" s="141">
        <v>1343</v>
      </c>
      <c r="D6" s="141">
        <f>149+57+3+291+214+902+127+1</f>
        <v>1744</v>
      </c>
      <c r="E6" s="141">
        <f>SUM([1]Příjmy!$D$13:$D$14)</f>
        <v>1290</v>
      </c>
      <c r="F6" s="141">
        <f>SUM([1]Příjmy!$E$13:$E$14)</f>
        <v>3290</v>
      </c>
      <c r="G6" s="146">
        <f>SUM([1]Příjmy!$G$13:$G$14)</f>
        <v>3330</v>
      </c>
      <c r="H6" s="141">
        <f>SUM([1]Příjmy!$G$13:$G$14)</f>
        <v>3330</v>
      </c>
      <c r="I6" s="140">
        <f>H6/E6*100</f>
        <v>258.13953488372096</v>
      </c>
      <c r="K6" s="106"/>
    </row>
    <row r="7" spans="1:11" s="107" customFormat="1" ht="17.100000000000001" customHeight="1" x14ac:dyDescent="0.25">
      <c r="A7" s="4">
        <v>3</v>
      </c>
      <c r="B7" s="7" t="s">
        <v>53</v>
      </c>
      <c r="C7" s="141">
        <f>907+304</f>
        <v>1211</v>
      </c>
      <c r="D7" s="141">
        <f>1210+7+374</f>
        <v>1591</v>
      </c>
      <c r="E7" s="141">
        <f>SUM([1]Příjmy!$D$15:$D$16)</f>
        <v>1310</v>
      </c>
      <c r="F7" s="142">
        <f>SUM([1]Příjmy!$E$15:$E$16)</f>
        <v>1310</v>
      </c>
      <c r="G7" s="146">
        <f>SUM([1]Příjmy!$G$15:$G$16)</f>
        <v>100</v>
      </c>
      <c r="H7" s="141">
        <f>SUM([1]Příjmy!$G$15:$G$16)</f>
        <v>100</v>
      </c>
      <c r="I7" s="140">
        <f>H7/E7*100</f>
        <v>7.6335877862595423</v>
      </c>
      <c r="K7" s="106"/>
    </row>
    <row r="8" spans="1:11" s="107" customFormat="1" ht="17.100000000000001" customHeight="1" x14ac:dyDescent="0.25">
      <c r="A8" s="6">
        <v>4</v>
      </c>
      <c r="B8" s="8" t="s">
        <v>11</v>
      </c>
      <c r="C8" s="143">
        <v>161961</v>
      </c>
      <c r="D8" s="143">
        <v>168785</v>
      </c>
      <c r="E8" s="143">
        <f>SUM([1]Příjmy!$D$17)</f>
        <v>170165</v>
      </c>
      <c r="F8" s="142">
        <f>SUM([1]Příjmy!$E$17)</f>
        <v>205607</v>
      </c>
      <c r="G8" s="146">
        <v>187619</v>
      </c>
      <c r="H8" s="143">
        <f>SUM([1]Příjmy!$G$17)</f>
        <v>210492</v>
      </c>
      <c r="I8" s="140">
        <f>H8/E8*100</f>
        <v>123.69876296535716</v>
      </c>
      <c r="K8" s="106"/>
    </row>
    <row r="9" spans="1:11" s="107" customFormat="1" ht="17.100000000000001" customHeight="1" x14ac:dyDescent="0.25">
      <c r="A9" s="4">
        <v>5</v>
      </c>
      <c r="B9" s="7" t="s">
        <v>5</v>
      </c>
      <c r="C9" s="141">
        <f>432+37900+157</f>
        <v>38489</v>
      </c>
      <c r="D9" s="141">
        <f>247+30793+131</f>
        <v>31171</v>
      </c>
      <c r="E9" s="144">
        <f>SUM([1]Příjmy!$D$18:$D$21)</f>
        <v>31179.200000000001</v>
      </c>
      <c r="F9" s="145">
        <f>SUM([1]Příjmy!$E$18:$E$21)</f>
        <v>31921.200000000001</v>
      </c>
      <c r="G9" s="146">
        <f>SUM([1]Příjmy!$G$18:$G$21)</f>
        <v>32033.200000000001</v>
      </c>
      <c r="H9" s="146">
        <f>SUM([1]Příjmy!$G$18:$G$21)</f>
        <v>32033.200000000001</v>
      </c>
      <c r="I9" s="140">
        <f t="shared" ref="I9:I15" si="0">H9/E9*100</f>
        <v>102.73900549084006</v>
      </c>
      <c r="K9" s="106"/>
    </row>
    <row r="10" spans="1:11" s="107" customFormat="1" ht="17.100000000000001" customHeight="1" x14ac:dyDescent="0.25">
      <c r="A10" s="6">
        <v>6</v>
      </c>
      <c r="B10" s="7" t="s">
        <v>6</v>
      </c>
      <c r="C10" s="141">
        <f t="shared" ref="C10" si="1">512+3443</f>
        <v>3955</v>
      </c>
      <c r="D10" s="141">
        <f>646+3181</f>
        <v>3827</v>
      </c>
      <c r="E10" s="141">
        <f>SUM([1]Příjmy!$D$22:$D$25)</f>
        <v>2480</v>
      </c>
      <c r="F10" s="142">
        <f>SUM([1]Příjmy!$E$22:$E$25)</f>
        <v>2594</v>
      </c>
      <c r="G10" s="146">
        <f>SUM([1]Příjmy!$G$22:$G$25)</f>
        <v>5340.1</v>
      </c>
      <c r="H10" s="146">
        <f>SUM([1]Příjmy!$G$22:$G$25)</f>
        <v>5340.1</v>
      </c>
      <c r="I10" s="140">
        <f>H10/E10*100</f>
        <v>215.32661290322582</v>
      </c>
      <c r="K10" s="106"/>
    </row>
    <row r="11" spans="1:11" s="107" customFormat="1" ht="17.100000000000001" customHeight="1" x14ac:dyDescent="0.25">
      <c r="A11" s="4">
        <v>7</v>
      </c>
      <c r="B11" s="74" t="s">
        <v>7</v>
      </c>
      <c r="C11" s="141">
        <f>41073</f>
        <v>41073</v>
      </c>
      <c r="D11" s="141">
        <v>40469</v>
      </c>
      <c r="E11" s="141">
        <f>SUM([1]Příjmy!$D$26:$D$29)</f>
        <v>40192</v>
      </c>
      <c r="F11" s="142">
        <f>SUM([1]Příjmy!$E$26:$E$29)</f>
        <v>40382</v>
      </c>
      <c r="G11" s="146">
        <f>SUM([1]Příjmy!$G$26:$G$29)</f>
        <v>67173</v>
      </c>
      <c r="H11" s="141">
        <f>SUM([1]Příjmy!$G$26:$G$29)</f>
        <v>67173</v>
      </c>
      <c r="I11" s="147">
        <f t="shared" si="0"/>
        <v>167.13027468152865</v>
      </c>
      <c r="K11" s="106"/>
    </row>
    <row r="12" spans="1:11" s="113" customFormat="1" ht="17.100000000000001" customHeight="1" x14ac:dyDescent="0.25">
      <c r="A12" s="6">
        <v>8</v>
      </c>
      <c r="B12" s="148" t="s">
        <v>14</v>
      </c>
      <c r="C12" s="141">
        <v>12615</v>
      </c>
      <c r="D12" s="141">
        <v>2818</v>
      </c>
      <c r="E12" s="141">
        <f>SUM([1]Příjmy!$D$30)</f>
        <v>6600</v>
      </c>
      <c r="F12" s="142">
        <f>SUM([1]Příjmy!$E$30)</f>
        <v>6600</v>
      </c>
      <c r="G12" s="146">
        <f>SUM([1]Příjmy!$G$30)</f>
        <v>700</v>
      </c>
      <c r="H12" s="141">
        <f>SUM([1]Příjmy!$G$30)</f>
        <v>700</v>
      </c>
      <c r="I12" s="140">
        <f>H12/E12*100</f>
        <v>10.606060606060606</v>
      </c>
      <c r="K12" s="112"/>
    </row>
    <row r="13" spans="1:11" s="107" customFormat="1" ht="17.100000000000001" customHeight="1" x14ac:dyDescent="0.25">
      <c r="A13" s="4">
        <v>9</v>
      </c>
      <c r="B13" s="139" t="s">
        <v>8</v>
      </c>
      <c r="C13" s="138">
        <f>238+14957+75</f>
        <v>15270</v>
      </c>
      <c r="D13" s="138">
        <f>9347+61787+2+28150</f>
        <v>99286</v>
      </c>
      <c r="E13" s="138">
        <f>SUM([1]Příjmy!$D$31:$D$32)</f>
        <v>13200</v>
      </c>
      <c r="F13" s="149">
        <f>SUM([1]Příjmy!$E$31:$E$32)</f>
        <v>13200</v>
      </c>
      <c r="G13" s="193">
        <f>SUM([1]Příjmy!$G$31:$G$32)</f>
        <v>7138</v>
      </c>
      <c r="H13" s="141">
        <f>SUM([1]Příjmy!$G$31:$G$32)</f>
        <v>7138</v>
      </c>
      <c r="I13" s="140">
        <f>H13/E13*100</f>
        <v>54.075757575757578</v>
      </c>
      <c r="K13" s="106"/>
    </row>
    <row r="14" spans="1:11" s="107" customFormat="1" ht="17.100000000000001" customHeight="1" x14ac:dyDescent="0.25">
      <c r="A14" s="6">
        <v>10</v>
      </c>
      <c r="B14" s="7" t="s">
        <v>9</v>
      </c>
      <c r="C14" s="141">
        <v>636</v>
      </c>
      <c r="D14" s="141">
        <v>659</v>
      </c>
      <c r="E14" s="144">
        <f>SUM([1]Příjmy!$D$33)</f>
        <v>1000.4</v>
      </c>
      <c r="F14" s="145">
        <f>SUM([1]Příjmy!$E$33)</f>
        <v>1000.4</v>
      </c>
      <c r="G14" s="146">
        <f>SUM([1]Příjmy!$G$33)</f>
        <v>200</v>
      </c>
      <c r="H14" s="141">
        <f>SUM([1]Příjmy!$G$33)</f>
        <v>200</v>
      </c>
      <c r="I14" s="140">
        <f t="shared" si="0"/>
        <v>19.992003198720511</v>
      </c>
      <c r="K14" s="106"/>
    </row>
    <row r="15" spans="1:11" s="107" customFormat="1" ht="17.100000000000001" customHeight="1" x14ac:dyDescent="0.25">
      <c r="A15" s="4">
        <v>11</v>
      </c>
      <c r="B15" s="8" t="s">
        <v>10</v>
      </c>
      <c r="C15" s="143">
        <v>73854</v>
      </c>
      <c r="D15" s="143">
        <v>76028</v>
      </c>
      <c r="E15" s="150">
        <f>SUM([1]Příjmy!$D$34)</f>
        <v>81145.399999999994</v>
      </c>
      <c r="F15" s="145">
        <f>SUM([1]Příjmy!$E$34)</f>
        <v>81145.399999999994</v>
      </c>
      <c r="G15" s="146">
        <f>SUM([1]Příjmy!$G$34)</f>
        <v>85202.7</v>
      </c>
      <c r="H15" s="146">
        <f>SUM([1]Příjmy!$G$34)</f>
        <v>85202.7</v>
      </c>
      <c r="I15" s="140">
        <f t="shared" si="0"/>
        <v>105.0000369706724</v>
      </c>
      <c r="K15" s="106"/>
    </row>
    <row r="16" spans="1:11" s="107" customFormat="1" ht="17.100000000000001" customHeight="1" x14ac:dyDescent="0.25">
      <c r="A16" s="4">
        <v>12</v>
      </c>
      <c r="B16" s="8" t="s">
        <v>60</v>
      </c>
      <c r="C16" s="143"/>
      <c r="D16" s="143">
        <v>2942</v>
      </c>
      <c r="E16" s="143">
        <f>SUM([1]Příjmy!$D$35)</f>
        <v>6291</v>
      </c>
      <c r="F16" s="142">
        <f>SUM([1]Příjmy!$E$35)</f>
        <v>3346</v>
      </c>
      <c r="G16" s="146">
        <v>0</v>
      </c>
      <c r="H16" s="141">
        <v>0</v>
      </c>
      <c r="I16" s="140"/>
      <c r="K16" s="106"/>
    </row>
    <row r="17" spans="1:12" s="107" customFormat="1" ht="17.100000000000001" customHeight="1" x14ac:dyDescent="0.25">
      <c r="A17" s="4">
        <v>13</v>
      </c>
      <c r="B17" s="151" t="s">
        <v>61</v>
      </c>
      <c r="C17" s="143">
        <v>0</v>
      </c>
      <c r="D17" s="143">
        <v>0</v>
      </c>
      <c r="E17" s="143">
        <f>SUM([1]Příjmy!$D$36)</f>
        <v>50000</v>
      </c>
      <c r="F17" s="142">
        <f>SUM([1]Příjmy!$E$36)</f>
        <v>50000</v>
      </c>
      <c r="G17" s="146">
        <v>0</v>
      </c>
      <c r="H17" s="141">
        <v>0</v>
      </c>
      <c r="I17" s="140"/>
      <c r="K17" s="106"/>
    </row>
    <row r="18" spans="1:12" s="107" customFormat="1" ht="17.100000000000001" customHeight="1" x14ac:dyDescent="0.25">
      <c r="A18" s="6">
        <v>14</v>
      </c>
      <c r="B18" s="8" t="s">
        <v>12</v>
      </c>
      <c r="C18" s="143">
        <v>7280</v>
      </c>
      <c r="D18" s="143">
        <v>7780</v>
      </c>
      <c r="E18" s="143">
        <v>8242</v>
      </c>
      <c r="F18" s="142">
        <f>SUM([1]Příjmy!$E$47)</f>
        <v>0</v>
      </c>
      <c r="G18" s="146">
        <f>SUM([1]Příjmy!$G$47)</f>
        <v>0</v>
      </c>
      <c r="H18" s="141">
        <v>9418</v>
      </c>
      <c r="I18" s="140">
        <f>H18/E18*100</f>
        <v>114.26838146081049</v>
      </c>
      <c r="K18" s="106"/>
    </row>
    <row r="19" spans="1:12" s="134" customFormat="1" ht="27.75" customHeight="1" x14ac:dyDescent="0.2">
      <c r="A19" s="4">
        <v>15</v>
      </c>
      <c r="B19" s="8" t="s">
        <v>13</v>
      </c>
      <c r="C19" s="143">
        <v>63636</v>
      </c>
      <c r="D19" s="143">
        <v>65018</v>
      </c>
      <c r="E19" s="143">
        <v>50000</v>
      </c>
      <c r="F19" s="143">
        <f>SUM([1]Příjmy!$E$64)</f>
        <v>0</v>
      </c>
      <c r="G19" s="14">
        <f>SUM([1]Příjmy!$G$64)</f>
        <v>0</v>
      </c>
      <c r="H19" s="14">
        <v>50000</v>
      </c>
      <c r="I19" s="157">
        <f>H19/E19*100</f>
        <v>100</v>
      </c>
      <c r="K19" s="135"/>
    </row>
    <row r="20" spans="1:12" s="136" customFormat="1" ht="24.95" customHeight="1" x14ac:dyDescent="0.25">
      <c r="A20" s="9">
        <v>16</v>
      </c>
      <c r="B20" s="183" t="s">
        <v>15</v>
      </c>
      <c r="C20" s="158">
        <f t="shared" ref="C20:H20" si="2">SUM(C5:C19)</f>
        <v>3950040</v>
      </c>
      <c r="D20" s="158">
        <f t="shared" si="2"/>
        <v>4578724</v>
      </c>
      <c r="E20" s="158">
        <f t="shared" si="2"/>
        <v>4563095.0000000009</v>
      </c>
      <c r="F20" s="158">
        <f t="shared" si="2"/>
        <v>4540396.0000000009</v>
      </c>
      <c r="G20" s="158">
        <f t="shared" si="2"/>
        <v>4793836</v>
      </c>
      <c r="H20" s="158">
        <f t="shared" si="2"/>
        <v>4896127</v>
      </c>
      <c r="I20" s="159">
        <f t="shared" ref="I20:I21" si="3">H20/E20*100</f>
        <v>107.29837971815179</v>
      </c>
      <c r="K20" s="137"/>
    </row>
    <row r="21" spans="1:12" s="116" customFormat="1" ht="17.100000000000001" customHeight="1" x14ac:dyDescent="0.2">
      <c r="A21" s="9">
        <v>17</v>
      </c>
      <c r="B21" s="184" t="s">
        <v>16</v>
      </c>
      <c r="C21" s="152">
        <v>-6424</v>
      </c>
      <c r="D21" s="152">
        <v>-7171</v>
      </c>
      <c r="E21" s="152">
        <v>-8240</v>
      </c>
      <c r="F21" s="154">
        <v>-8312</v>
      </c>
      <c r="G21" s="154">
        <v>-9416</v>
      </c>
      <c r="H21" s="154">
        <v>-9416</v>
      </c>
      <c r="I21" s="160">
        <f t="shared" si="3"/>
        <v>114.27184466019418</v>
      </c>
      <c r="K21" s="26"/>
    </row>
    <row r="22" spans="1:12" s="107" customFormat="1" ht="24.75" customHeight="1" thickBot="1" x14ac:dyDescent="0.3">
      <c r="A22" s="185">
        <v>18</v>
      </c>
      <c r="B22" s="186" t="s">
        <v>20</v>
      </c>
      <c r="C22" s="161">
        <f t="shared" ref="C22:D22" si="4">SUM(C20:C21)</f>
        <v>3943616</v>
      </c>
      <c r="D22" s="161">
        <f t="shared" si="4"/>
        <v>4571553</v>
      </c>
      <c r="E22" s="161">
        <f>SUM(E20:E21)</f>
        <v>4554855.0000000009</v>
      </c>
      <c r="F22" s="161">
        <f>SUM(F20:F21)</f>
        <v>4532084.0000000009</v>
      </c>
      <c r="G22" s="161">
        <f>SUM(G20:G21)</f>
        <v>4784420</v>
      </c>
      <c r="H22" s="161">
        <f>SUM(H20:H21)</f>
        <v>4886711</v>
      </c>
      <c r="I22" s="162">
        <f>H22/E22*100</f>
        <v>107.28576431082874</v>
      </c>
      <c r="J22" s="106"/>
      <c r="K22" s="106"/>
    </row>
    <row r="23" spans="1:12" ht="15.75" thickTop="1" x14ac:dyDescent="0.25">
      <c r="C23" s="47"/>
    </row>
    <row r="24" spans="1:12" ht="16.5" thickBot="1" x14ac:dyDescent="0.3">
      <c r="A24" s="37" t="s">
        <v>41</v>
      </c>
      <c r="B24" s="11"/>
      <c r="C24" s="47"/>
      <c r="I24" s="2" t="s">
        <v>0</v>
      </c>
    </row>
    <row r="25" spans="1:12" s="12" customFormat="1" ht="33.75" customHeight="1" thickTop="1" thickBot="1" x14ac:dyDescent="0.25">
      <c r="A25" s="34" t="s">
        <v>1</v>
      </c>
      <c r="B25" s="18" t="s">
        <v>17</v>
      </c>
      <c r="C25" s="23" t="s">
        <v>87</v>
      </c>
      <c r="D25" s="23" t="s">
        <v>88</v>
      </c>
      <c r="E25" s="23" t="s">
        <v>89</v>
      </c>
      <c r="F25" s="23" t="s">
        <v>90</v>
      </c>
      <c r="G25" s="43" t="s">
        <v>115</v>
      </c>
      <c r="H25" s="43" t="s">
        <v>117</v>
      </c>
      <c r="I25" s="19" t="s">
        <v>2</v>
      </c>
      <c r="J25" s="62"/>
      <c r="K25" s="31"/>
    </row>
    <row r="26" spans="1:12" s="3" customFormat="1" ht="12.75" thickTop="1" thickBot="1" x14ac:dyDescent="0.25">
      <c r="A26" s="20">
        <v>1</v>
      </c>
      <c r="B26" s="21">
        <v>2</v>
      </c>
      <c r="C26" s="22">
        <v>3</v>
      </c>
      <c r="D26" s="22">
        <v>4</v>
      </c>
      <c r="E26" s="22">
        <v>3</v>
      </c>
      <c r="F26" s="25">
        <v>6</v>
      </c>
      <c r="G26" s="28">
        <v>7</v>
      </c>
      <c r="H26" s="28">
        <v>4</v>
      </c>
      <c r="I26" s="24" t="s">
        <v>118</v>
      </c>
      <c r="J26" s="63"/>
      <c r="K26" s="30"/>
    </row>
    <row r="27" spans="1:12" s="47" customFormat="1" ht="17.100000000000001" customHeight="1" thickTop="1" x14ac:dyDescent="0.25">
      <c r="A27" s="4">
        <v>1</v>
      </c>
      <c r="B27" s="132" t="s">
        <v>92</v>
      </c>
      <c r="C27" s="40">
        <f>SUM([2]celkem!$D$24)</f>
        <v>529104</v>
      </c>
      <c r="D27" s="40">
        <f>SUM([2]celkem!$E$24)</f>
        <v>561055</v>
      </c>
      <c r="E27" s="40">
        <f>SUM([2]celkem!$F$24)</f>
        <v>686314</v>
      </c>
      <c r="F27" s="40">
        <f>SUM([2]celkem!$G$24)</f>
        <v>739386</v>
      </c>
      <c r="G27" s="199">
        <v>751044</v>
      </c>
      <c r="H27" s="207">
        <f>SUM([2]celkem!$I$24)</f>
        <v>769971</v>
      </c>
      <c r="I27" s="66">
        <f>H27/E27*100</f>
        <v>112.1893185917816</v>
      </c>
      <c r="J27" s="124"/>
      <c r="K27" s="125"/>
    </row>
    <row r="28" spans="1:12" s="104" customFormat="1" ht="17.100000000000001" customHeight="1" x14ac:dyDescent="0.25">
      <c r="A28" s="100">
        <v>2</v>
      </c>
      <c r="B28" s="101" t="s">
        <v>57</v>
      </c>
      <c r="C28" s="45">
        <v>276809</v>
      </c>
      <c r="D28" s="45">
        <f>SUM([3]rekapitulace!$E$108)</f>
        <v>0</v>
      </c>
      <c r="E28" s="45">
        <v>289230</v>
      </c>
      <c r="F28" s="213">
        <f>SUM([3]rekapitulace!$G$108)</f>
        <v>0</v>
      </c>
      <c r="G28" s="199">
        <v>493394</v>
      </c>
      <c r="H28" s="207">
        <f>[3]rekapitulace!$G$105</f>
        <v>347820</v>
      </c>
      <c r="I28" s="133">
        <f>H28/E28*100</f>
        <v>120.2572347266881</v>
      </c>
      <c r="J28" s="102"/>
      <c r="K28" s="103"/>
    </row>
    <row r="29" spans="1:12" s="47" customFormat="1" ht="17.100000000000001" customHeight="1" x14ac:dyDescent="0.25">
      <c r="A29" s="72">
        <v>3</v>
      </c>
      <c r="B29" s="74" t="s">
        <v>70</v>
      </c>
      <c r="C29" s="13">
        <f>SUM(C30,C37)</f>
        <v>2297356</v>
      </c>
      <c r="D29" s="13">
        <f t="shared" ref="D29:H29" si="5">SUM(D30,D37)</f>
        <v>2401685</v>
      </c>
      <c r="E29" s="13">
        <f t="shared" si="5"/>
        <v>2496931</v>
      </c>
      <c r="F29" s="13">
        <f>SUM(F30,F37)</f>
        <v>2632507</v>
      </c>
      <c r="G29" s="13">
        <f t="shared" ref="G29" si="6">SUM(G30,G37)</f>
        <v>2887421</v>
      </c>
      <c r="H29" s="195">
        <f t="shared" si="5"/>
        <v>2933349</v>
      </c>
      <c r="I29" s="66">
        <f>H29/E29*100</f>
        <v>117.47817620911431</v>
      </c>
      <c r="J29" s="124"/>
      <c r="K29" s="125"/>
      <c r="L29" s="125"/>
    </row>
    <row r="30" spans="1:12" s="47" customFormat="1" ht="17.100000000000001" customHeight="1" x14ac:dyDescent="0.25">
      <c r="A30" s="73"/>
      <c r="B30" s="74" t="s">
        <v>71</v>
      </c>
      <c r="C30" s="42">
        <f>SUM(C31:C36)</f>
        <v>1412556</v>
      </c>
      <c r="D30" s="42">
        <f t="shared" ref="D30:H30" si="7">SUM(D31:D36)</f>
        <v>1483580</v>
      </c>
      <c r="E30" s="42">
        <f t="shared" si="7"/>
        <v>1559619</v>
      </c>
      <c r="F30" s="42">
        <f t="shared" si="7"/>
        <v>1631867</v>
      </c>
      <c r="G30" s="42">
        <f t="shared" ref="G30" si="8">SUM(G31:G36)</f>
        <v>1786959</v>
      </c>
      <c r="H30" s="196">
        <f t="shared" si="7"/>
        <v>1832887</v>
      </c>
      <c r="I30" s="79">
        <f>H30/E30*100</f>
        <v>117.52145876653208</v>
      </c>
      <c r="J30" s="124"/>
      <c r="K30" s="125"/>
      <c r="L30" s="125"/>
    </row>
    <row r="31" spans="1:12" s="47" customFormat="1" ht="17.100000000000001" customHeight="1" x14ac:dyDescent="0.25">
      <c r="A31" s="73"/>
      <c r="B31" s="75" t="s">
        <v>43</v>
      </c>
      <c r="C31" s="35">
        <v>911473</v>
      </c>
      <c r="D31" s="35">
        <v>936931</v>
      </c>
      <c r="E31" s="35">
        <v>962615</v>
      </c>
      <c r="F31" s="126">
        <v>989347</v>
      </c>
      <c r="G31" s="126">
        <v>1151062</v>
      </c>
      <c r="H31" s="46">
        <v>1183040</v>
      </c>
      <c r="I31" s="36">
        <f>H31/E31*100</f>
        <v>122.8985627691237</v>
      </c>
      <c r="J31" s="124"/>
      <c r="K31" s="125"/>
    </row>
    <row r="32" spans="1:12" s="47" customFormat="1" ht="17.100000000000001" customHeight="1" x14ac:dyDescent="0.25">
      <c r="A32" s="73"/>
      <c r="B32" s="75" t="s">
        <v>45</v>
      </c>
      <c r="C32" s="35">
        <v>203064</v>
      </c>
      <c r="D32" s="35">
        <v>214886</v>
      </c>
      <c r="E32" s="35">
        <v>215434</v>
      </c>
      <c r="F32" s="126">
        <v>238313</v>
      </c>
      <c r="G32" s="126">
        <v>250138</v>
      </c>
      <c r="H32" s="46">
        <v>268238</v>
      </c>
      <c r="I32" s="36">
        <f t="shared" ref="I32:I36" si="9">H32/E32*100</f>
        <v>124.51052294438203</v>
      </c>
      <c r="J32" s="124"/>
      <c r="K32" s="125"/>
    </row>
    <row r="33" spans="1:11" s="47" customFormat="1" ht="17.100000000000001" customHeight="1" x14ac:dyDescent="0.25">
      <c r="A33" s="73"/>
      <c r="B33" s="75" t="s">
        <v>44</v>
      </c>
      <c r="C33" s="35">
        <v>286197</v>
      </c>
      <c r="D33" s="35">
        <v>309963</v>
      </c>
      <c r="E33" s="35">
        <v>323749</v>
      </c>
      <c r="F33" s="126">
        <v>323749</v>
      </c>
      <c r="G33" s="126">
        <v>356474</v>
      </c>
      <c r="H33" s="46">
        <v>356474</v>
      </c>
      <c r="I33" s="36">
        <f t="shared" si="9"/>
        <v>110.1081393301601</v>
      </c>
      <c r="J33" s="124"/>
      <c r="K33" s="125"/>
    </row>
    <row r="34" spans="1:11" s="47" customFormat="1" ht="17.100000000000001" customHeight="1" x14ac:dyDescent="0.25">
      <c r="A34" s="127"/>
      <c r="B34" s="76" t="s">
        <v>55</v>
      </c>
      <c r="C34" s="128">
        <v>1793</v>
      </c>
      <c r="D34" s="128">
        <v>19856</v>
      </c>
      <c r="E34" s="128">
        <v>5890</v>
      </c>
      <c r="F34" s="129">
        <v>14196</v>
      </c>
      <c r="G34" s="200">
        <v>12240</v>
      </c>
      <c r="H34" s="208">
        <v>8090</v>
      </c>
      <c r="I34" s="36">
        <f t="shared" si="9"/>
        <v>137.35144312393888</v>
      </c>
      <c r="K34" s="125"/>
    </row>
    <row r="35" spans="1:11" s="47" customFormat="1" ht="17.100000000000001" customHeight="1" x14ac:dyDescent="0.25">
      <c r="A35" s="73"/>
      <c r="B35" s="75" t="s">
        <v>46</v>
      </c>
      <c r="C35" s="35">
        <f>9849+180</f>
        <v>10029</v>
      </c>
      <c r="D35" s="35">
        <f>1744+200</f>
        <v>1944</v>
      </c>
      <c r="E35" s="35">
        <f>1731+180+20</f>
        <v>1931</v>
      </c>
      <c r="F35" s="126">
        <f>1731+180+20</f>
        <v>1931</v>
      </c>
      <c r="G35" s="126">
        <f>1845+180+20</f>
        <v>2045</v>
      </c>
      <c r="H35" s="46">
        <f>1845+180+20</f>
        <v>2045</v>
      </c>
      <c r="I35" s="36">
        <f>H35/E35*100</f>
        <v>105.90367685137234</v>
      </c>
      <c r="J35" s="124"/>
      <c r="K35" s="125"/>
    </row>
    <row r="36" spans="1:11" s="47" customFormat="1" ht="17.100000000000001" customHeight="1" x14ac:dyDescent="0.25">
      <c r="A36" s="73"/>
      <c r="B36" s="75" t="s">
        <v>56</v>
      </c>
      <c r="C36" s="35">
        <v>0</v>
      </c>
      <c r="D36" s="35">
        <v>0</v>
      </c>
      <c r="E36" s="35">
        <v>50000</v>
      </c>
      <c r="F36" s="126">
        <v>64331</v>
      </c>
      <c r="G36" s="126">
        <v>15000</v>
      </c>
      <c r="H36" s="46">
        <v>15000</v>
      </c>
      <c r="I36" s="36">
        <f t="shared" si="9"/>
        <v>30</v>
      </c>
      <c r="J36" s="124"/>
      <c r="K36" s="125"/>
    </row>
    <row r="37" spans="1:11" s="47" customFormat="1" ht="17.100000000000001" customHeight="1" x14ac:dyDescent="0.25">
      <c r="A37" s="73"/>
      <c r="B37" s="75" t="s">
        <v>91</v>
      </c>
      <c r="C37" s="42">
        <v>884800</v>
      </c>
      <c r="D37" s="42">
        <v>918105</v>
      </c>
      <c r="E37" s="42">
        <v>937312</v>
      </c>
      <c r="F37" s="42">
        <v>1000640</v>
      </c>
      <c r="G37" s="196">
        <v>1100462</v>
      </c>
      <c r="H37" s="130">
        <v>1100462</v>
      </c>
      <c r="I37" s="131">
        <f>H37/E37*100</f>
        <v>117.40615718138679</v>
      </c>
      <c r="J37" s="124"/>
      <c r="K37" s="125"/>
    </row>
    <row r="38" spans="1:11" s="107" customFormat="1" ht="17.100000000000001" customHeight="1" x14ac:dyDescent="0.25">
      <c r="A38" s="4">
        <v>4</v>
      </c>
      <c r="B38" s="7" t="s">
        <v>18</v>
      </c>
      <c r="C38" s="13">
        <v>6748</v>
      </c>
      <c r="D38" s="13">
        <v>8561</v>
      </c>
      <c r="E38" s="13">
        <v>8242</v>
      </c>
      <c r="F38" s="29">
        <v>9424</v>
      </c>
      <c r="G38" s="201">
        <v>9418</v>
      </c>
      <c r="H38" s="98">
        <v>9418</v>
      </c>
      <c r="I38" s="5">
        <f>H38/E38*100</f>
        <v>114.26838146081049</v>
      </c>
      <c r="J38" s="105"/>
      <c r="K38" s="106"/>
    </row>
    <row r="39" spans="1:11" s="123" customFormat="1" ht="31.5" customHeight="1" x14ac:dyDescent="0.2">
      <c r="A39" s="6">
        <v>5</v>
      </c>
      <c r="B39" s="8" t="s">
        <v>13</v>
      </c>
      <c r="C39" s="14">
        <v>76597</v>
      </c>
      <c r="D39" s="14">
        <v>54670</v>
      </c>
      <c r="E39" s="14">
        <v>50000</v>
      </c>
      <c r="F39" s="41">
        <v>74156</v>
      </c>
      <c r="G39" s="202">
        <v>50000</v>
      </c>
      <c r="H39" s="99">
        <v>50000</v>
      </c>
      <c r="I39" s="120">
        <f t="shared" ref="I39:I40" si="10">H39/E39*100</f>
        <v>100</v>
      </c>
      <c r="J39" s="121"/>
      <c r="K39" s="122"/>
    </row>
    <row r="40" spans="1:11" s="113" customFormat="1" ht="17.100000000000001" customHeight="1" x14ac:dyDescent="0.25">
      <c r="A40" s="6">
        <v>6</v>
      </c>
      <c r="B40" s="187" t="s">
        <v>69</v>
      </c>
      <c r="C40" s="220">
        <v>915943</v>
      </c>
      <c r="D40" s="220">
        <v>937630</v>
      </c>
      <c r="E40" s="14">
        <f>SUM(E41:E44)</f>
        <v>1099313</v>
      </c>
      <c r="F40" s="110">
        <v>1183042</v>
      </c>
      <c r="G40" s="14">
        <f>SUM(G41:G44)</f>
        <v>1767193</v>
      </c>
      <c r="H40" s="197">
        <f>SUM(H41:H44)</f>
        <v>1334610</v>
      </c>
      <c r="I40" s="5">
        <f t="shared" si="10"/>
        <v>121.40400413712928</v>
      </c>
      <c r="J40" s="111"/>
      <c r="K40" s="112"/>
    </row>
    <row r="41" spans="1:11" s="113" customFormat="1" ht="17.100000000000001" customHeight="1" x14ac:dyDescent="0.25">
      <c r="A41" s="4"/>
      <c r="B41" s="188" t="s">
        <v>58</v>
      </c>
      <c r="C41" s="221"/>
      <c r="D41" s="221"/>
      <c r="E41" s="172">
        <v>494050</v>
      </c>
      <c r="F41" s="108"/>
      <c r="G41" s="172">
        <v>572797</v>
      </c>
      <c r="H41" s="209">
        <v>539120</v>
      </c>
      <c r="I41" s="36">
        <f>H41/E41*100</f>
        <v>109.12255844550147</v>
      </c>
      <c r="J41" s="111"/>
      <c r="K41" s="112"/>
    </row>
    <row r="42" spans="1:11" s="113" customFormat="1" ht="17.100000000000001" customHeight="1" x14ac:dyDescent="0.25">
      <c r="A42" s="4"/>
      <c r="B42" s="188" t="s">
        <v>94</v>
      </c>
      <c r="C42" s="221"/>
      <c r="D42" s="221"/>
      <c r="E42" s="172">
        <v>205263</v>
      </c>
      <c r="F42" s="108"/>
      <c r="G42" s="172">
        <v>440872</v>
      </c>
      <c r="H42" s="209">
        <v>450024</v>
      </c>
      <c r="I42" s="36">
        <f t="shared" ref="I42" si="11">H42/E42*100</f>
        <v>219.24263018663859</v>
      </c>
      <c r="J42" s="111"/>
      <c r="K42" s="112"/>
    </row>
    <row r="43" spans="1:11" s="113" customFormat="1" ht="17.100000000000001" customHeight="1" x14ac:dyDescent="0.25">
      <c r="A43" s="4"/>
      <c r="B43" s="188" t="s">
        <v>59</v>
      </c>
      <c r="C43" s="221"/>
      <c r="D43" s="221"/>
      <c r="E43" s="172"/>
      <c r="F43" s="108"/>
      <c r="G43" s="172">
        <v>741775</v>
      </c>
      <c r="H43" s="209">
        <v>345466</v>
      </c>
      <c r="I43" s="36"/>
      <c r="J43" s="111"/>
      <c r="K43" s="112"/>
    </row>
    <row r="44" spans="1:11" s="113" customFormat="1" ht="17.100000000000001" customHeight="1" x14ac:dyDescent="0.25">
      <c r="A44" s="4"/>
      <c r="B44" s="189" t="s">
        <v>116</v>
      </c>
      <c r="C44" s="222"/>
      <c r="D44" s="222"/>
      <c r="E44" s="173">
        <v>400000</v>
      </c>
      <c r="F44" s="114"/>
      <c r="G44" s="173">
        <v>11749</v>
      </c>
      <c r="H44" s="198"/>
      <c r="I44" s="109"/>
      <c r="J44" s="111"/>
      <c r="K44" s="112"/>
    </row>
    <row r="45" spans="1:11" s="47" customFormat="1" ht="24.95" customHeight="1" x14ac:dyDescent="0.25">
      <c r="A45" s="9">
        <v>7</v>
      </c>
      <c r="B45" s="15" t="s">
        <v>19</v>
      </c>
      <c r="C45" s="16">
        <f>SUM(C27,C28,C29,C38,C39,C40)</f>
        <v>4102557</v>
      </c>
      <c r="D45" s="16">
        <f>SUM(D27,D28,D29,D38,D39,D40)</f>
        <v>3963601</v>
      </c>
      <c r="E45" s="16">
        <f>SUM(E27:E29,E38:E40)</f>
        <v>4630030</v>
      </c>
      <c r="F45" s="16">
        <f>SUM(F27:F29,F38:F40)</f>
        <v>4638515</v>
      </c>
      <c r="G45" s="16">
        <f>SUM(G27:G29,G38:G40)</f>
        <v>5958470</v>
      </c>
      <c r="H45" s="210">
        <f>SUM(H27:H29,H38:H40)</f>
        <v>5445168</v>
      </c>
      <c r="I45" s="17">
        <f>H45/E45*100</f>
        <v>117.60545827996796</v>
      </c>
      <c r="J45" s="124"/>
      <c r="K45" s="125"/>
    </row>
    <row r="46" spans="1:11" s="116" customFormat="1" ht="17.100000000000001" customHeight="1" x14ac:dyDescent="0.2">
      <c r="A46" s="9">
        <v>8</v>
      </c>
      <c r="B46" s="190" t="s">
        <v>16</v>
      </c>
      <c r="C46" s="153">
        <v>-6424</v>
      </c>
      <c r="D46" s="153">
        <v>-7171</v>
      </c>
      <c r="E46" s="153">
        <v>-8240</v>
      </c>
      <c r="F46" s="155">
        <v>-8312</v>
      </c>
      <c r="G46" s="203">
        <v>-9416</v>
      </c>
      <c r="H46" s="156">
        <v>-9416</v>
      </c>
      <c r="I46" s="175">
        <f>H46/E46*100</f>
        <v>114.27184466019418</v>
      </c>
      <c r="J46" s="115"/>
      <c r="K46" s="26"/>
    </row>
    <row r="47" spans="1:11" s="119" customFormat="1" ht="24.95" customHeight="1" thickBot="1" x14ac:dyDescent="0.3">
      <c r="A47" s="191">
        <v>9</v>
      </c>
      <c r="B47" s="192" t="s">
        <v>39</v>
      </c>
      <c r="C47" s="171">
        <f t="shared" ref="C47" si="12">SUM(C45:C46)</f>
        <v>4096133</v>
      </c>
      <c r="D47" s="171">
        <f>SUM(D45:D46)</f>
        <v>3956430</v>
      </c>
      <c r="E47" s="171">
        <f>SUM(E45:E46)</f>
        <v>4621790</v>
      </c>
      <c r="F47" s="44">
        <f t="shared" ref="F47" si="13">SUM(F45:F46)</f>
        <v>4630203</v>
      </c>
      <c r="G47" s="171">
        <f>SUM(G45:G46)</f>
        <v>5949054</v>
      </c>
      <c r="H47" s="211">
        <f>SUM(H45:H46)</f>
        <v>5435752</v>
      </c>
      <c r="I47" s="176">
        <f>H47/E47*100</f>
        <v>117.61140164308634</v>
      </c>
      <c r="J47" s="117"/>
      <c r="K47" s="118"/>
    </row>
    <row r="48" spans="1:11" ht="15.75" thickTop="1" x14ac:dyDescent="0.25">
      <c r="A48" s="1"/>
      <c r="E48" s="10"/>
      <c r="F48" s="10"/>
      <c r="G48" s="125"/>
      <c r="H48" s="125"/>
      <c r="I48" s="10"/>
      <c r="J48" s="64"/>
    </row>
    <row r="49" spans="1:11" ht="16.5" thickBot="1" x14ac:dyDescent="0.3">
      <c r="A49" s="39" t="s">
        <v>47</v>
      </c>
      <c r="B49" s="11"/>
      <c r="I49" s="2" t="s">
        <v>0</v>
      </c>
      <c r="J49" s="64"/>
    </row>
    <row r="50" spans="1:11" s="12" customFormat="1" ht="33.75" customHeight="1" thickTop="1" thickBot="1" x14ac:dyDescent="0.25">
      <c r="A50" s="34" t="s">
        <v>1</v>
      </c>
      <c r="B50" s="18" t="s">
        <v>17</v>
      </c>
      <c r="C50" s="23" t="s">
        <v>87</v>
      </c>
      <c r="D50" s="23" t="s">
        <v>88</v>
      </c>
      <c r="E50" s="23" t="s">
        <v>89</v>
      </c>
      <c r="F50" s="23" t="s">
        <v>90</v>
      </c>
      <c r="G50" s="43" t="s">
        <v>115</v>
      </c>
      <c r="H50" s="43" t="s">
        <v>117</v>
      </c>
      <c r="I50" s="19" t="s">
        <v>2</v>
      </c>
      <c r="J50" s="62"/>
      <c r="K50" s="31"/>
    </row>
    <row r="51" spans="1:11" s="3" customFormat="1" ht="12.75" thickTop="1" thickBot="1" x14ac:dyDescent="0.25">
      <c r="A51" s="20">
        <v>1</v>
      </c>
      <c r="B51" s="21">
        <v>2</v>
      </c>
      <c r="C51" s="22">
        <v>3</v>
      </c>
      <c r="D51" s="22">
        <v>4</v>
      </c>
      <c r="E51" s="22">
        <v>3</v>
      </c>
      <c r="F51" s="25">
        <v>6</v>
      </c>
      <c r="G51" s="28">
        <v>7</v>
      </c>
      <c r="H51" s="28">
        <v>4</v>
      </c>
      <c r="I51" s="24" t="s">
        <v>118</v>
      </c>
      <c r="J51" s="63"/>
      <c r="K51" s="30"/>
    </row>
    <row r="52" spans="1:11" s="116" customFormat="1" ht="31.5" customHeight="1" thickTop="1" x14ac:dyDescent="0.2">
      <c r="A52" s="169">
        <v>1</v>
      </c>
      <c r="B52" s="170" t="s">
        <v>22</v>
      </c>
      <c r="C52" s="168">
        <v>818235</v>
      </c>
      <c r="D52" s="168">
        <v>530440</v>
      </c>
      <c r="E52" s="168">
        <f>SUM('[4]zůstatek na účtu'!$D$14)</f>
        <v>247878</v>
      </c>
      <c r="F52" s="168">
        <v>853891</v>
      </c>
      <c r="G52" s="40">
        <v>5200</v>
      </c>
      <c r="H52" s="40">
        <f>393200+9000</f>
        <v>402200</v>
      </c>
      <c r="I52" s="204">
        <f>H52/E52*100</f>
        <v>162.25723944843836</v>
      </c>
      <c r="J52" s="115"/>
      <c r="K52" s="26"/>
    </row>
    <row r="53" spans="1:11" s="116" customFormat="1" ht="17.100000000000001" customHeight="1" x14ac:dyDescent="0.2">
      <c r="A53" s="6">
        <v>2</v>
      </c>
      <c r="B53" s="148" t="s">
        <v>111</v>
      </c>
      <c r="C53" s="142"/>
      <c r="D53" s="142"/>
      <c r="E53" s="142"/>
      <c r="F53" s="142"/>
      <c r="G53" s="195">
        <v>0</v>
      </c>
      <c r="H53" s="195">
        <f>SUM('[4]zůstatek na účtu'!$G$22:$H$22)</f>
        <v>100000</v>
      </c>
      <c r="I53" s="205"/>
      <c r="J53" s="115"/>
      <c r="K53" s="26"/>
    </row>
    <row r="54" spans="1:11" s="116" customFormat="1" ht="17.100000000000001" customHeight="1" x14ac:dyDescent="0.2">
      <c r="A54" s="6">
        <v>3</v>
      </c>
      <c r="B54" s="148" t="s">
        <v>112</v>
      </c>
      <c r="C54" s="142"/>
      <c r="D54" s="142"/>
      <c r="E54" s="142"/>
      <c r="F54" s="142"/>
      <c r="G54" s="195">
        <v>0</v>
      </c>
      <c r="H54" s="195">
        <v>300000</v>
      </c>
      <c r="I54" s="205"/>
      <c r="J54" s="115"/>
      <c r="K54" s="26"/>
    </row>
    <row r="55" spans="1:11" s="116" customFormat="1" ht="17.100000000000001" customHeight="1" x14ac:dyDescent="0.2">
      <c r="A55" s="6">
        <v>4</v>
      </c>
      <c r="B55" s="148" t="s">
        <v>54</v>
      </c>
      <c r="C55" s="142">
        <v>36656</v>
      </c>
      <c r="D55" s="142">
        <v>26000</v>
      </c>
      <c r="E55" s="142">
        <v>72216</v>
      </c>
      <c r="F55" s="142"/>
      <c r="G55" s="206">
        <v>0</v>
      </c>
      <c r="H55" s="206">
        <v>0</v>
      </c>
      <c r="I55" s="205">
        <f>H55/E55*100</f>
        <v>0</v>
      </c>
      <c r="J55" s="115"/>
      <c r="K55" s="26"/>
    </row>
    <row r="56" spans="1:11" s="116" customFormat="1" ht="17.100000000000001" customHeight="1" x14ac:dyDescent="0.2">
      <c r="A56" s="163">
        <v>5</v>
      </c>
      <c r="B56" s="164" t="s">
        <v>21</v>
      </c>
      <c r="C56" s="165">
        <v>-237433</v>
      </c>
      <c r="D56" s="165">
        <v>-219030</v>
      </c>
      <c r="E56" s="165">
        <f>-SUM('[4]Splátky úvěrů'!$D$15)</f>
        <v>-253159</v>
      </c>
      <c r="F56" s="165">
        <f>-SUM('[4]Splátky úvěrů'!$E$15)</f>
        <v>-258715</v>
      </c>
      <c r="G56" s="166">
        <f>-SUM('[4]Splátky úvěrů'!$G$15)</f>
        <v>-253159</v>
      </c>
      <c r="H56" s="166">
        <f>-SUM('[4]Splátky úvěrů'!$G$15)</f>
        <v>-253159</v>
      </c>
      <c r="I56" s="167">
        <f>H56/E56*100</f>
        <v>100</v>
      </c>
      <c r="J56" s="115"/>
      <c r="K56" s="26"/>
    </row>
    <row r="57" spans="1:11" s="182" customFormat="1" ht="24.95" customHeight="1" thickBot="1" x14ac:dyDescent="0.3">
      <c r="A57" s="178">
        <v>6</v>
      </c>
      <c r="B57" s="179" t="s">
        <v>23</v>
      </c>
      <c r="C57" s="171">
        <f>C52+C55+C56</f>
        <v>617458</v>
      </c>
      <c r="D57" s="171">
        <f>D52+D55+D56</f>
        <v>337410</v>
      </c>
      <c r="E57" s="171">
        <f>E52+E56+E55</f>
        <v>66935</v>
      </c>
      <c r="F57" s="171">
        <f>SUM(F52:F56)</f>
        <v>595176</v>
      </c>
      <c r="G57" s="171">
        <f>SUM(G52:G56)</f>
        <v>-247959</v>
      </c>
      <c r="H57" s="171">
        <f>SUM(H52:H56)</f>
        <v>549041</v>
      </c>
      <c r="I57" s="177">
        <f>H57/E57*100</f>
        <v>820.25995368641225</v>
      </c>
      <c r="J57" s="180"/>
      <c r="K57" s="181"/>
    </row>
    <row r="58" spans="1:11" ht="15.75" thickTop="1" x14ac:dyDescent="0.25">
      <c r="I58" s="51"/>
      <c r="J58" s="65"/>
    </row>
    <row r="59" spans="1:11" x14ac:dyDescent="0.25">
      <c r="A59" s="1"/>
    </row>
    <row r="60" spans="1:11" ht="15.75" x14ac:dyDescent="0.25">
      <c r="B60" s="49" t="s">
        <v>48</v>
      </c>
      <c r="C60" s="50">
        <f>SUM(C22,C52:D55)</f>
        <v>5354947</v>
      </c>
      <c r="D60" s="50">
        <f>SUM(D22,D52:D55)</f>
        <v>5127993</v>
      </c>
      <c r="E60" s="50">
        <f>SUM(E22,E52:E55)</f>
        <v>4874949.0000000009</v>
      </c>
      <c r="F60" s="50">
        <f>SUM(F22,F52:F55)</f>
        <v>5385975.0000000009</v>
      </c>
      <c r="G60" s="194">
        <f>SUM(G22,G52:G55)</f>
        <v>4789620</v>
      </c>
      <c r="H60" s="194">
        <f>SUM(H22,H52:H55)</f>
        <v>5688911</v>
      </c>
    </row>
    <row r="61" spans="1:11" ht="15.75" x14ac:dyDescent="0.25">
      <c r="B61" s="49" t="s">
        <v>49</v>
      </c>
      <c r="C61" s="50">
        <f>SUM(C47-C56)</f>
        <v>4333566</v>
      </c>
      <c r="D61" s="50">
        <f>SUM(D47-D56)</f>
        <v>4175460</v>
      </c>
      <c r="E61" s="50">
        <f>E47-E56</f>
        <v>4874949</v>
      </c>
      <c r="F61" s="50">
        <f>F47-F56</f>
        <v>4888918</v>
      </c>
      <c r="G61" s="194">
        <f>G47-G56</f>
        <v>6202213</v>
      </c>
      <c r="H61" s="194">
        <f>H47-H56</f>
        <v>5688911</v>
      </c>
    </row>
    <row r="62" spans="1:11" ht="15.75" x14ac:dyDescent="0.25">
      <c r="B62" s="49" t="s">
        <v>50</v>
      </c>
      <c r="C62" s="50">
        <f t="shared" ref="C62:D62" si="14">C61-C60</f>
        <v>-1021381</v>
      </c>
      <c r="D62" s="50">
        <f t="shared" si="14"/>
        <v>-952533</v>
      </c>
      <c r="E62" s="50">
        <f>E61-E60</f>
        <v>0</v>
      </c>
      <c r="F62" s="50">
        <f t="shared" ref="F62" si="15">F61-F60</f>
        <v>-497057.00000000093</v>
      </c>
      <c r="G62" s="194">
        <f>G60-G61</f>
        <v>-1412593</v>
      </c>
      <c r="H62" s="194">
        <f>H60-H61</f>
        <v>0</v>
      </c>
    </row>
    <row r="63" spans="1:11" x14ac:dyDescent="0.25">
      <c r="B63" s="52"/>
      <c r="C63" s="53"/>
      <c r="D63" s="53"/>
      <c r="E63" s="53"/>
      <c r="F63" s="53"/>
      <c r="G63" s="48"/>
      <c r="H63" s="48"/>
    </row>
  </sheetData>
  <mergeCells count="2">
    <mergeCell ref="D40:D44"/>
    <mergeCell ref="C40:C4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firstPageNumber="6" orientation="portrait" useFirstPageNumber="1" r:id="rId1"/>
  <headerFooter>
    <oddFooter>&amp;L&amp;"Arial,Kurzíva"Zastupitelstvo Olomouckého kraje 18-12-2017
6. - Rozpočet Olomouckého kraje 2018 - návrh rozpočtu&amp;R&amp;"Arial,Kurzíva"Strana &amp;P (celkem 171)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2017-11-28T12:33:12Z</cp:lastPrinted>
  <dcterms:created xsi:type="dcterms:W3CDTF">2012-11-29T09:19:31Z</dcterms:created>
  <dcterms:modified xsi:type="dcterms:W3CDTF">2017-11-28T12:35:55Z</dcterms:modified>
</cp:coreProperties>
</file>