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8385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Příjmy!$A$1:$F$33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Výdaje!$A$1:$F$232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F79" i="2" l="1"/>
  <c r="D222" i="2" l="1"/>
  <c r="J223" i="2"/>
  <c r="J224" i="2" s="1"/>
  <c r="I224" i="2"/>
  <c r="I223" i="2"/>
  <c r="E222" i="2"/>
  <c r="D13" i="1"/>
  <c r="D15" i="1" s="1"/>
  <c r="D17" i="1" s="1"/>
  <c r="D76" i="2" l="1"/>
  <c r="D75" i="2"/>
  <c r="F152" i="2" l="1"/>
  <c r="E81" i="2" l="1"/>
  <c r="I169" i="2" l="1"/>
  <c r="J142" i="2"/>
  <c r="J111" i="2"/>
  <c r="J99" i="2"/>
  <c r="J89" i="2"/>
  <c r="J123" i="2" s="1"/>
  <c r="J49" i="2"/>
  <c r="F49" i="2"/>
  <c r="D86" i="2" l="1"/>
  <c r="E12" i="2" l="1"/>
  <c r="F111" i="2"/>
  <c r="F99" i="2"/>
  <c r="F94" i="2"/>
  <c r="F48" i="2"/>
  <c r="F31" i="2" l="1"/>
  <c r="F116" i="2" l="1"/>
  <c r="E29" i="2"/>
  <c r="H151" i="2" l="1"/>
  <c r="H169" i="2"/>
  <c r="I142" i="2"/>
  <c r="I121" i="2"/>
  <c r="I111" i="2"/>
  <c r="I99" i="2"/>
  <c r="I89" i="2"/>
  <c r="I49" i="2"/>
  <c r="I48" i="2"/>
  <c r="H48" i="2"/>
  <c r="I179" i="2" l="1"/>
  <c r="I123" i="2"/>
  <c r="I222" i="2" l="1"/>
  <c r="F161" i="2"/>
  <c r="F122" i="2"/>
  <c r="F123" i="2"/>
  <c r="F112" i="2"/>
  <c r="E31" i="1"/>
  <c r="F137" i="2" l="1"/>
  <c r="F78" i="2"/>
  <c r="F46" i="2" l="1"/>
  <c r="J178" i="2" l="1"/>
  <c r="I178" i="2"/>
  <c r="H178" i="2"/>
  <c r="F165" i="2" l="1"/>
  <c r="F164" i="2" l="1"/>
  <c r="E163" i="2"/>
  <c r="E158" i="2" s="1"/>
  <c r="D163" i="2"/>
  <c r="E160" i="2"/>
  <c r="D160" i="2"/>
  <c r="C163" i="2"/>
  <c r="C160" i="2"/>
  <c r="F160" i="2" l="1"/>
  <c r="D158" i="2"/>
  <c r="F163" i="2"/>
  <c r="C158" i="2"/>
  <c r="C76" i="2" l="1"/>
  <c r="I156" i="2"/>
  <c r="H156" i="2"/>
  <c r="I151" i="2"/>
  <c r="J179" i="2" s="1"/>
  <c r="J222" i="2" s="1"/>
  <c r="C13" i="1" l="1"/>
  <c r="C15" i="1" s="1"/>
  <c r="C17" i="1" s="1"/>
  <c r="C28" i="1" s="1"/>
  <c r="F169" i="2" l="1"/>
  <c r="F158" i="2"/>
  <c r="F170" i="2" l="1"/>
  <c r="D34" i="2" l="1"/>
  <c r="D12" i="2"/>
  <c r="H179" i="2"/>
  <c r="E54" i="2" l="1"/>
  <c r="D54" i="2"/>
  <c r="C54" i="2"/>
  <c r="E53" i="2"/>
  <c r="D53" i="2"/>
  <c r="C53" i="2"/>
  <c r="E52" i="2"/>
  <c r="D52" i="2"/>
  <c r="C52" i="2"/>
  <c r="E51" i="2"/>
  <c r="D51" i="2"/>
  <c r="C51" i="2"/>
  <c r="E50" i="2"/>
  <c r="D50" i="2"/>
  <c r="C50" i="2"/>
  <c r="H49" i="2"/>
  <c r="J48" i="2"/>
  <c r="B33" i="1"/>
  <c r="F110" i="2" l="1"/>
  <c r="F121" i="2" l="1"/>
  <c r="E153" i="2" l="1"/>
  <c r="D153" i="2"/>
  <c r="F153" i="2" l="1"/>
  <c r="F14" i="2"/>
  <c r="I122" i="2" l="1"/>
  <c r="I221" i="2" s="1"/>
  <c r="F155" i="2"/>
  <c r="F15" i="2"/>
  <c r="B13" i="1" l="1"/>
  <c r="F138" i="2" l="1"/>
  <c r="C153" i="2"/>
  <c r="F95" i="2"/>
  <c r="E45" i="2" l="1"/>
  <c r="D45" i="2"/>
  <c r="E39" i="2"/>
  <c r="D39" i="2"/>
  <c r="E34" i="2"/>
  <c r="D29" i="2"/>
  <c r="E23" i="2"/>
  <c r="D23" i="2"/>
  <c r="E18" i="2"/>
  <c r="D18" i="2"/>
  <c r="E7" i="2"/>
  <c r="D7" i="2"/>
  <c r="E57" i="2" l="1"/>
  <c r="D57" i="2"/>
  <c r="E76" i="2"/>
  <c r="D81" i="2"/>
  <c r="E86" i="2"/>
  <c r="D92" i="2"/>
  <c r="E92" i="2"/>
  <c r="D97" i="2"/>
  <c r="E97" i="2"/>
  <c r="D103" i="2"/>
  <c r="E103" i="2"/>
  <c r="D108" i="2"/>
  <c r="E108" i="2"/>
  <c r="D114" i="2"/>
  <c r="E114" i="2"/>
  <c r="D119" i="2"/>
  <c r="E119" i="2"/>
  <c r="D91" i="2" l="1"/>
  <c r="D113" i="2"/>
  <c r="E91" i="2"/>
  <c r="F76" i="2"/>
  <c r="E113" i="2"/>
  <c r="E102" i="2"/>
  <c r="D102" i="2"/>
  <c r="E75" i="2"/>
  <c r="F8" i="2"/>
  <c r="F75" i="2" l="1"/>
  <c r="J121" i="2" l="1"/>
  <c r="J47" i="2"/>
  <c r="I47" i="2"/>
  <c r="I15" i="2"/>
  <c r="D140" i="2" l="1"/>
  <c r="D135" i="2" l="1"/>
  <c r="H10" i="2" l="1"/>
  <c r="D179" i="2" l="1"/>
  <c r="C179" i="2"/>
  <c r="F154" i="2"/>
  <c r="C44" i="5" l="1"/>
  <c r="G38" i="5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D166" i="2" l="1"/>
  <c r="E166" i="2" l="1"/>
  <c r="E179" i="2"/>
  <c r="F87" i="2" l="1"/>
  <c r="H123" i="2" l="1"/>
  <c r="H43" i="2"/>
  <c r="H37" i="2" l="1"/>
  <c r="C29" i="2" l="1"/>
  <c r="C48" i="5" l="1"/>
  <c r="G30" i="5"/>
  <c r="C3" i="5" l="1"/>
  <c r="F92" i="2" l="1"/>
  <c r="E135" i="2"/>
  <c r="F47" i="2"/>
  <c r="J122" i="2"/>
  <c r="I43" i="2"/>
  <c r="H222" i="2"/>
  <c r="C222" i="2" s="1"/>
  <c r="F17" i="2"/>
  <c r="F143" i="2"/>
  <c r="F12" i="2"/>
  <c r="C12" i="2"/>
  <c r="H15" i="2"/>
  <c r="I10" i="2"/>
  <c r="I37" i="2"/>
  <c r="I32" i="2"/>
  <c r="I27" i="2"/>
  <c r="I21" i="2"/>
  <c r="D148" i="2"/>
  <c r="D172" i="2"/>
  <c r="F114" i="2"/>
  <c r="E140" i="2"/>
  <c r="F18" i="2"/>
  <c r="E148" i="2"/>
  <c r="E172" i="2"/>
  <c r="E175" i="2"/>
  <c r="C175" i="2"/>
  <c r="H122" i="2"/>
  <c r="H221" i="2" s="1"/>
  <c r="C166" i="2"/>
  <c r="D175" i="2"/>
  <c r="C148" i="2"/>
  <c r="C97" i="2"/>
  <c r="C92" i="2"/>
  <c r="C140" i="2"/>
  <c r="C135" i="2"/>
  <c r="C119" i="2"/>
  <c r="C114" i="2"/>
  <c r="C108" i="2"/>
  <c r="C103" i="2"/>
  <c r="C86" i="2"/>
  <c r="C81" i="2"/>
  <c r="C7" i="2"/>
  <c r="C18" i="2"/>
  <c r="C23" i="2"/>
  <c r="C34" i="2"/>
  <c r="C39" i="2"/>
  <c r="C45" i="2"/>
  <c r="C172" i="2"/>
  <c r="C226" i="2" s="1"/>
  <c r="H21" i="2"/>
  <c r="H27" i="2"/>
  <c r="H32" i="2"/>
  <c r="F35" i="2"/>
  <c r="B15" i="1"/>
  <c r="B17" i="1" s="1"/>
  <c r="E7" i="8" s="1"/>
  <c r="E32" i="1"/>
  <c r="F179" i="2"/>
  <c r="F181" i="2"/>
  <c r="F225" i="2"/>
  <c r="F224" i="2"/>
  <c r="F176" i="2"/>
  <c r="F174" i="2"/>
  <c r="F173" i="2"/>
  <c r="F168" i="2"/>
  <c r="F167" i="2"/>
  <c r="F150" i="2"/>
  <c r="F149" i="2"/>
  <c r="F142" i="2"/>
  <c r="F141" i="2"/>
  <c r="F136" i="2"/>
  <c r="F120" i="2"/>
  <c r="F115" i="2"/>
  <c r="F109" i="2"/>
  <c r="F105" i="2"/>
  <c r="F104" i="2"/>
  <c r="F100" i="2"/>
  <c r="F98" i="2"/>
  <c r="F93" i="2"/>
  <c r="F89" i="2"/>
  <c r="F84" i="2"/>
  <c r="F82" i="2"/>
  <c r="F77" i="2"/>
  <c r="F42" i="2"/>
  <c r="F41" i="2"/>
  <c r="F30" i="2"/>
  <c r="F25" i="2"/>
  <c r="F20" i="2"/>
  <c r="F19" i="2"/>
  <c r="F13" i="2"/>
  <c r="E30" i="1"/>
  <c r="E9" i="1"/>
  <c r="E14" i="1"/>
  <c r="E16" i="1"/>
  <c r="E11" i="1"/>
  <c r="E12" i="1"/>
  <c r="E10" i="1"/>
  <c r="C183" i="2"/>
  <c r="C186" i="2" s="1"/>
  <c r="D183" i="2"/>
  <c r="D186" i="2" s="1"/>
  <c r="K183" i="2"/>
  <c r="K186" i="2" s="1"/>
  <c r="C184" i="2"/>
  <c r="D184" i="2"/>
  <c r="K184" i="2"/>
  <c r="C185" i="2"/>
  <c r="D185" i="2"/>
  <c r="K185" i="2"/>
  <c r="K188" i="2" s="1"/>
  <c r="K187" i="2"/>
  <c r="C189" i="2"/>
  <c r="C191" i="2" s="1"/>
  <c r="D189" i="2"/>
  <c r="D191" i="2" s="1"/>
  <c r="K189" i="2"/>
  <c r="K191" i="2" s="1"/>
  <c r="C57" i="2" l="1"/>
  <c r="C75" i="2"/>
  <c r="C102" i="2"/>
  <c r="E134" i="2"/>
  <c r="E178" i="2" s="1"/>
  <c r="C187" i="2"/>
  <c r="C113" i="2"/>
  <c r="D33" i="1"/>
  <c r="G41" i="3" s="1"/>
  <c r="F172" i="2"/>
  <c r="F97" i="2"/>
  <c r="G7" i="8"/>
  <c r="F81" i="2"/>
  <c r="C91" i="2"/>
  <c r="F108" i="2"/>
  <c r="D134" i="2"/>
  <c r="D178" i="2" s="1"/>
  <c r="F175" i="2"/>
  <c r="E226" i="2"/>
  <c r="D226" i="2"/>
  <c r="F103" i="2"/>
  <c r="C134" i="2"/>
  <c r="F119" i="2"/>
  <c r="D187" i="2"/>
  <c r="F29" i="2"/>
  <c r="F23" i="2"/>
  <c r="F39" i="2"/>
  <c r="F148" i="2"/>
  <c r="F45" i="2"/>
  <c r="F34" i="2"/>
  <c r="D55" i="2"/>
  <c r="C55" i="2"/>
  <c r="F7" i="2"/>
  <c r="G7" i="3"/>
  <c r="B6" i="4" s="1"/>
  <c r="C33" i="1"/>
  <c r="E15" i="1"/>
  <c r="E13" i="1"/>
  <c r="E7" i="3"/>
  <c r="B4" i="4" s="1"/>
  <c r="E41" i="8"/>
  <c r="F86" i="2"/>
  <c r="F102" i="2"/>
  <c r="F135" i="2"/>
  <c r="F166" i="2"/>
  <c r="F140" i="2"/>
  <c r="F113" i="2"/>
  <c r="F91" i="2"/>
  <c r="J221" i="2"/>
  <c r="E55" i="2"/>
  <c r="C178" i="2" l="1"/>
  <c r="C182" i="2" s="1"/>
  <c r="C221" i="2" s="1"/>
  <c r="E9" i="3" s="1"/>
  <c r="E180" i="2"/>
  <c r="E182" i="2"/>
  <c r="D182" i="2"/>
  <c r="F134" i="2"/>
  <c r="B35" i="4"/>
  <c r="G41" i="8"/>
  <c r="F226" i="2"/>
  <c r="F7" i="8"/>
  <c r="H7" i="8" s="1"/>
  <c r="E17" i="1"/>
  <c r="B33" i="4"/>
  <c r="E41" i="3"/>
  <c r="D221" i="2" l="1"/>
  <c r="D180" i="2"/>
  <c r="F178" i="2"/>
  <c r="C4" i="4"/>
  <c r="E9" i="8"/>
  <c r="C180" i="2"/>
  <c r="C227" i="2"/>
  <c r="E28" i="1"/>
  <c r="F41" i="8"/>
  <c r="H41" i="8" s="1"/>
  <c r="F7" i="3"/>
  <c r="F9" i="8" l="1"/>
  <c r="D227" i="2"/>
  <c r="F42" i="8" s="1"/>
  <c r="F222" i="2"/>
  <c r="E221" i="2"/>
  <c r="E227" i="2" s="1"/>
  <c r="F180" i="2"/>
  <c r="F9" i="3"/>
  <c r="C5" i="4" s="1"/>
  <c r="E42" i="3"/>
  <c r="E42" i="8"/>
  <c r="C33" i="4"/>
  <c r="B5" i="4"/>
  <c r="H7" i="3"/>
  <c r="E33" i="1"/>
  <c r="B34" i="4"/>
  <c r="F41" i="3"/>
  <c r="H41" i="3" s="1"/>
  <c r="F182" i="2"/>
  <c r="F42" i="3" l="1"/>
  <c r="C34" i="4"/>
  <c r="G42" i="8"/>
  <c r="G9" i="8"/>
  <c r="F221" i="2"/>
  <c r="G9" i="3"/>
  <c r="C6" i="4" s="1"/>
  <c r="G42" i="3" l="1"/>
  <c r="G43" i="3" s="1"/>
  <c r="H42" i="8"/>
  <c r="G43" i="8"/>
  <c r="F227" i="2"/>
  <c r="C35" i="4"/>
  <c r="H9" i="8"/>
  <c r="G11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>8123,8223,8115-z RU
8905-skutečnost</t>
        </r>
      </text>
    </comment>
    <comment ref="F28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 U SR - 8123,8223, 8113
včetně SFDI, 8115-zapojení tranže z ÚR u KB a EIB nevyčerpané v roce předcházejícím (zbytek z 8115 jde do vl.příjmů-přebytek hospodaření)</t>
        </r>
      </text>
    </comment>
    <comment ref="F32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4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79" authorId="1">
      <text>
        <r>
          <rPr>
            <sz val="9"/>
            <color indexed="81"/>
            <rFont val="Tahoma"/>
            <family val="2"/>
            <charset val="238"/>
          </rPr>
          <t xml:space="preserve">ÚZ 15340
Muzeum Komenského Přerov, Měst.úřad Šumperk, NNO
</t>
        </r>
      </text>
    </comment>
    <comment ref="D95" authorId="1">
      <text>
        <r>
          <rPr>
            <sz val="9"/>
            <color indexed="81"/>
            <rFont val="Tahoma"/>
            <family val="2"/>
            <charset val="238"/>
          </rPr>
          <t xml:space="preserve">z toho 1179 tis. Kč  poskytnuto PO odboru zdrav-OLU Paseka, ORG 1700
</t>
        </r>
      </text>
    </comment>
    <comment ref="D115" authorId="1">
      <text>
        <r>
          <rPr>
            <sz val="9"/>
            <color indexed="81"/>
            <rFont val="Tahoma"/>
            <family val="2"/>
            <charset val="238"/>
          </rPr>
          <t>příspěvek pod ÚZ 212 školské PO  ORG 1301
30 tis.kč</t>
        </r>
      </text>
    </comment>
    <comment ref="E115" authorId="1">
      <text>
        <r>
          <rPr>
            <sz val="9"/>
            <color indexed="81"/>
            <rFont val="Tahoma"/>
            <family val="2"/>
            <charset val="238"/>
          </rPr>
          <t>příspěvek pod ÚZ 212 školské PO  ORG 1301
30 000,- Kč</t>
        </r>
      </text>
    </comment>
    <comment ref="G167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G179" authorId="1">
      <text>
        <r>
          <rPr>
            <sz val="8"/>
            <color indexed="81"/>
            <rFont val="Tahoma"/>
            <family val="2"/>
            <charset val="238"/>
          </rPr>
          <t>5345 za ORJ 30-75 + 5345 za ORJ 11 + rozdíl mezi 4134 a 5345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81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81" authorId="2">
      <text>
        <r>
          <rPr>
            <sz val="8"/>
            <color indexed="81"/>
            <rFont val="Tahoma"/>
            <family val="2"/>
            <charset val="238"/>
          </rPr>
          <t xml:space="preserve">pol.8124,8224,8114
</t>
        </r>
      </text>
    </comment>
    <comment ref="G222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24" authorId="2">
      <text>
        <r>
          <rPr>
            <sz val="8"/>
            <color indexed="81"/>
            <rFont val="Tahoma"/>
            <family val="2"/>
            <charset val="238"/>
          </rPr>
          <t xml:space="preserve">EIB-úroky+KB(bez pol.5141)+SFDI(ÚZ 91628 a 91252)+ČSP(ÚZ xx891, 51 rezerva)
</t>
        </r>
      </text>
    </comment>
    <comment ref="G225" authorId="2">
      <text>
        <r>
          <rPr>
            <sz val="8"/>
            <color indexed="81"/>
            <rFont val="Tahoma"/>
            <family val="2"/>
            <charset val="238"/>
          </rPr>
          <t xml:space="preserve">spl.8124, 8224, 8114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<sst xmlns="http://schemas.openxmlformats.org/spreadsheetml/2006/main" count="360" uniqueCount="148">
  <si>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</si>
  <si>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</si>
  <si>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</si>
  <si>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</si>
  <si>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</si>
  <si>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</si>
  <si>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</si>
  <si>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</si>
  <si>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</si>
  <si>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</si>
  <si>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</si>
  <si>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</si>
  <si>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</si>
  <si>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</si>
  <si>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</si>
  <si>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</si>
  <si>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</si>
  <si>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</si>
  <si>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</si>
  <si>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</si>
  <si>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</si>
  <si>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</si>
  <si>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</si>
  <si>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</si>
  <si>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</si>
  <si>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</si>
  <si>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majetkový a právní</t>
  </si>
  <si>
    <t>Odbor ekonomický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</si>
  <si>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</si>
  <si>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</si>
  <si>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</si>
  <si>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</si>
  <si>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</si>
  <si>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</si>
  <si>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</si>
  <si>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</si>
  <si>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 školství, mládeže a tělovýchovy</t>
  </si>
  <si>
    <t>odbor</t>
  </si>
  <si>
    <t>celkem</t>
  </si>
  <si>
    <t>příspěvkové organizace</t>
  </si>
  <si>
    <t>Odbor sociálních věcí</t>
  </si>
  <si>
    <t>Odbor dopravy a silničního hospodářství</t>
  </si>
  <si>
    <t>Odbor kultury a památkové péče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</si>
  <si>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</si>
  <si>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</si>
  <si>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</si>
  <si>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</si>
  <si>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</si>
  <si>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</si>
  <si>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</si>
  <si>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</si>
  <si>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</si>
  <si>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</si>
  <si>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</si>
  <si>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Rekapitulace: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</si>
  <si>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</si>
  <si>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</si>
  <si>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</si>
  <si>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</si>
  <si>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</si>
  <si>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</si>
  <si>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</si>
  <si>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</si>
  <si>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</si>
  <si>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</si>
  <si>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</si>
  <si>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</si>
  <si>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</si>
  <si>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</si>
  <si>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</si>
  <si>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</si>
  <si>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</si>
  <si>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</si>
  <si>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</si>
  <si>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</si>
  <si>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</si>
  <si>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</si>
  <si>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dotace</t>
  </si>
  <si>
    <t>provoz +inv.-voda</t>
  </si>
  <si>
    <t>provoz +inv.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</si>
  <si>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</si>
  <si>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</si>
  <si>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</si>
  <si>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</si>
  <si>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</si>
  <si>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t>(hrazené z vlastních příjmů, z úvěrů, splátky úvěrů, úroky)</t>
  </si>
  <si>
    <t xml:space="preserve">Fond - odběr podzemní vody   </t>
  </si>
  <si>
    <t>SFDI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</si>
  <si>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</si>
  <si>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</si>
  <si>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</si>
  <si>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</si>
  <si>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</si>
  <si>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</si>
  <si>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</si>
  <si>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</si>
  <si>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</si>
  <si>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</si>
  <si>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</si>
  <si>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</si>
  <si>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</si>
  <si>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</si>
  <si>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</si>
  <si>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</si>
  <si>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</si>
  <si>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</si>
  <si>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</si>
  <si>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</si>
  <si>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</si>
  <si>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</si>
  <si>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</si>
  <si>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</si>
  <si>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</si>
  <si>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</si>
  <si>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</si>
  <si>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</si>
  <si>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</si>
  <si>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</si>
  <si>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</si>
  <si>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</si>
  <si>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</si>
  <si>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</si>
  <si>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</si>
  <si>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</si>
  <si>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</si>
  <si>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</si>
  <si>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</si>
  <si>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</si>
  <si>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</si>
  <si>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</si>
  <si>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informačních technologií</t>
  </si>
  <si>
    <r>
      <t>Příjmy - účelové dotace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</si>
  <si>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r>
      <t xml:space="preserve">Financování   </t>
    </r>
    <r>
      <rPr>
        <sz val="1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</t>
    </r>
    <r>
      <rPr>
        <sz val="13"/>
        <rFont val="Arial"/>
        <family val="2"/>
        <charset val="238"/>
      </rPr>
      <t>s</t>
    </r>
    <r>
      <rPr>
        <sz val="9"/>
        <rFont val="Arial"/>
        <family val="2"/>
        <charset val="238"/>
      </rPr>
      <t>plátky úvěrů)</t>
    </r>
  </si>
  <si>
    <t>30-75</t>
  </si>
  <si>
    <r>
      <t xml:space="preserve">Financování celkem                                  </t>
    </r>
    <r>
      <rPr>
        <sz val="11"/>
        <rFont val="Arial CE"/>
        <charset val="238"/>
      </rPr>
      <t xml:space="preserve"> (přijaté úvěry, zůst.na BÚ)</t>
    </r>
  </si>
  <si>
    <r>
      <t>Financování  (</t>
    </r>
    <r>
      <rPr>
        <sz val="9"/>
        <rFont val="Arial CE"/>
        <charset val="238"/>
      </rPr>
      <t>úvěr u KB, EIB, ČSP, zůst.na BÚ</t>
    </r>
    <r>
      <rPr>
        <sz val="11"/>
        <rFont val="Arial CE"/>
        <charset val="238"/>
      </rPr>
      <t>)</t>
    </r>
  </si>
  <si>
    <t>Odbor správní, legislativní a Krajský živnostenský úřad</t>
  </si>
  <si>
    <t>Odbor strategického rozvoje kraje, územního plánování a stavebního řádu</t>
  </si>
  <si>
    <t>Odbor veřejných zakázek a investic</t>
  </si>
  <si>
    <t>Odbor podpory řízení příspěvkových organizací</t>
  </si>
  <si>
    <t>Odbor kancelář ředitele</t>
  </si>
  <si>
    <t>Odbor Krajský živnostenský úřad</t>
  </si>
  <si>
    <t>(ukončeno k 28.2.2015 a sloučeno pod ORJ 05)</t>
  </si>
  <si>
    <r>
      <t xml:space="preserve">Financování (inv.akce hrazené </t>
    </r>
    <r>
      <rPr>
        <sz val="9"/>
        <rFont val="Arial"/>
        <family val="2"/>
        <charset val="238"/>
      </rPr>
      <t>z úvěru u KB,EIB,ČSP</t>
    </r>
    <r>
      <rPr>
        <sz val="11"/>
        <rFont val="Arial"/>
        <family val="2"/>
        <charset val="238"/>
      </rPr>
      <t>)</t>
    </r>
  </si>
  <si>
    <t>Přehled celkových příjmů Olomouckého kraje, které zahrnují  příjmy běžné (daňové, nedaňové, kapitálové) přijaté účelové dotace ze státního rozpočtu, zapojení úvěrů (úvěr z EIB,  z KB, z  ČSP), zapojení přebytku hospodaření.</t>
  </si>
  <si>
    <t>1. Plnění rozpočtu příjmů Olomouckého kraje k 31. 10. 2015</t>
  </si>
  <si>
    <t>2. Plnění rozpočtu výdajů Olomouckého kraje k 31. 10. 2015</t>
  </si>
  <si>
    <t>Rekapitulace příjmů a výdajů k 31. 10. 2015: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</si>
</sst>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68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3" fontId="0" fillId="0" borderId="0"/>
    <xf numFmtId="0" fontId="16" fillId="0" borderId="0"/>
  </cellStyleXfs>
  <cellXfs count="386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" fillId="0" borderId="0" xfId="0" applyFont="1" applyFill="1"/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0" fontId="4" fillId="0" borderId="18" xfId="1" applyFont="1" applyFill="1" applyBorder="1"/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0" fontId="4" fillId="0" borderId="20" xfId="1" applyFont="1" applyFill="1" applyBorder="1"/>
    <xf numFmtId="166" fontId="16" fillId="0" borderId="19" xfId="1" applyNumberFormat="1" applyFont="1" applyFill="1" applyBorder="1" applyAlignment="1">
      <alignment horizontal="center"/>
    </xf>
    <xf numFmtId="3" fontId="16" fillId="0" borderId="0" xfId="1" applyNumberFormat="1" applyFont="1" applyFill="1" applyBorder="1"/>
    <xf numFmtId="0" fontId="20" fillId="0" borderId="5" xfId="1" applyFont="1" applyFill="1" applyBorder="1"/>
    <xf numFmtId="0" fontId="20" fillId="0" borderId="21" xfId="1" applyFont="1" applyFill="1" applyBorder="1"/>
    <xf numFmtId="3" fontId="21" fillId="0" borderId="0" xfId="1" applyNumberFormat="1" applyFont="1" applyFill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5" fillId="0" borderId="0" xfId="1" applyNumberFormat="1" applyFont="1" applyFill="1"/>
    <xf numFmtId="3" fontId="20" fillId="0" borderId="0" xfId="1" applyNumberFormat="1" applyFont="1" applyFill="1"/>
    <xf numFmtId="3" fontId="36" fillId="0" borderId="0" xfId="1" applyNumberFormat="1" applyFont="1" applyFill="1"/>
    <xf numFmtId="4" fontId="37" fillId="0" borderId="0" xfId="1" applyNumberFormat="1" applyFont="1" applyFill="1"/>
    <xf numFmtId="4" fontId="38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9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0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4" fillId="0" borderId="0" xfId="1" applyNumberFormat="1" applyFont="1" applyFill="1" applyBorder="1"/>
    <xf numFmtId="4" fontId="33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3" fontId="16" fillId="2" borderId="0" xfId="1" applyNumberFormat="1" applyFont="1" applyFill="1" applyBorder="1"/>
    <xf numFmtId="4" fontId="20" fillId="2" borderId="0" xfId="1" applyNumberFormat="1" applyFont="1" applyFill="1" applyBorder="1"/>
    <xf numFmtId="4" fontId="33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29" fillId="0" borderId="0" xfId="1" applyNumberFormat="1" applyFont="1" applyFill="1" applyBorder="1"/>
    <xf numFmtId="4" fontId="30" fillId="0" borderId="0" xfId="1" applyNumberFormat="1" applyFont="1" applyFill="1" applyBorder="1"/>
    <xf numFmtId="0" fontId="31" fillId="0" borderId="0" xfId="1" applyFont="1" applyFill="1" applyBorder="1"/>
    <xf numFmtId="0" fontId="20" fillId="0" borderId="12" xfId="1" applyFont="1" applyFill="1" applyBorder="1"/>
    <xf numFmtId="3" fontId="9" fillId="0" borderId="23" xfId="0" applyFont="1" applyBorder="1" applyAlignment="1">
      <alignment horizontal="right"/>
    </xf>
    <xf numFmtId="3" fontId="9" fillId="0" borderId="24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13" fillId="0" borderId="26" xfId="0" applyFont="1" applyBorder="1" applyAlignment="1">
      <alignment horizontal="right"/>
    </xf>
    <xf numFmtId="3" fontId="13" fillId="0" borderId="27" xfId="0" applyFont="1" applyBorder="1" applyAlignment="1">
      <alignment horizontal="right"/>
    </xf>
    <xf numFmtId="3" fontId="9" fillId="0" borderId="28" xfId="0" applyFont="1" applyBorder="1" applyAlignment="1">
      <alignment horizontal="right"/>
    </xf>
    <xf numFmtId="3" fontId="9" fillId="0" borderId="25" xfId="0" applyFont="1" applyBorder="1" applyAlignment="1">
      <alignment horizontal="right"/>
    </xf>
    <xf numFmtId="3" fontId="33" fillId="0" borderId="11" xfId="1" applyNumberFormat="1" applyFont="1" applyFill="1" applyBorder="1"/>
    <xf numFmtId="3" fontId="33" fillId="0" borderId="29" xfId="1" applyNumberFormat="1" applyFont="1" applyFill="1" applyBorder="1"/>
    <xf numFmtId="3" fontId="20" fillId="0" borderId="30" xfId="1" applyNumberFormat="1" applyFont="1" applyFill="1" applyBorder="1"/>
    <xf numFmtId="0" fontId="32" fillId="0" borderId="32" xfId="1" applyFont="1" applyFill="1" applyBorder="1" applyAlignment="1">
      <alignment vertical="top"/>
    </xf>
    <xf numFmtId="3" fontId="45" fillId="0" borderId="0" xfId="1" applyNumberFormat="1" applyFont="1" applyFill="1" applyBorder="1"/>
    <xf numFmtId="3" fontId="7" fillId="0" borderId="0" xfId="1" applyNumberFormat="1" applyFont="1" applyFill="1" applyBorder="1"/>
    <xf numFmtId="3" fontId="44" fillId="0" borderId="0" xfId="1" applyNumberFormat="1" applyFont="1" applyFill="1" applyBorder="1"/>
    <xf numFmtId="3" fontId="46" fillId="0" borderId="0" xfId="1" applyNumberFormat="1" applyFont="1" applyFill="1"/>
    <xf numFmtId="0" fontId="16" fillId="0" borderId="0" xfId="1" applyFont="1" applyFill="1" applyAlignment="1">
      <alignment horizontal="right"/>
    </xf>
    <xf numFmtId="3" fontId="47" fillId="0" borderId="0" xfId="1" applyNumberFormat="1" applyFont="1" applyFill="1"/>
    <xf numFmtId="164" fontId="48" fillId="0" borderId="0" xfId="1" applyNumberFormat="1" applyFont="1" applyFill="1" applyBorder="1"/>
    <xf numFmtId="1" fontId="49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2" xfId="0" applyFont="1" applyFill="1" applyBorder="1" applyAlignment="1"/>
    <xf numFmtId="3" fontId="3" fillId="3" borderId="22" xfId="0" applyFont="1" applyFill="1" applyBorder="1" applyAlignment="1">
      <alignment horizontal="right"/>
    </xf>
    <xf numFmtId="3" fontId="2" fillId="4" borderId="22" xfId="0" applyFont="1" applyFill="1" applyBorder="1" applyAlignment="1">
      <alignment horizontal="right"/>
    </xf>
    <xf numFmtId="3" fontId="3" fillId="3" borderId="33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31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1" fillId="5" borderId="34" xfId="0" applyNumberFormat="1" applyFont="1" applyFill="1" applyBorder="1" applyAlignment="1">
      <alignment horizontal="left"/>
    </xf>
    <xf numFmtId="3" fontId="52" fillId="5" borderId="35" xfId="0" applyFont="1" applyFill="1" applyBorder="1"/>
    <xf numFmtId="3" fontId="53" fillId="5" borderId="35" xfId="0" applyFont="1" applyFill="1" applyBorder="1"/>
    <xf numFmtId="1" fontId="51" fillId="5" borderId="7" xfId="0" applyNumberFormat="1" applyFont="1" applyFill="1" applyBorder="1" applyAlignment="1">
      <alignment horizontal="left"/>
    </xf>
    <xf numFmtId="3" fontId="52" fillId="5" borderId="0" xfId="0" applyFont="1" applyFill="1" applyBorder="1"/>
    <xf numFmtId="3" fontId="53" fillId="5" borderId="0" xfId="0" applyFont="1" applyFill="1" applyBorder="1"/>
    <xf numFmtId="4" fontId="55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30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3" fontId="21" fillId="0" borderId="31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4" xfId="0" applyNumberFormat="1" applyFont="1" applyFill="1" applyBorder="1" applyAlignment="1">
      <alignment horizontal="left"/>
    </xf>
    <xf numFmtId="3" fontId="4" fillId="6" borderId="35" xfId="0" applyFont="1" applyFill="1" applyBorder="1"/>
    <xf numFmtId="3" fontId="8" fillId="5" borderId="36" xfId="0" applyNumberFormat="1" applyFont="1" applyFill="1" applyBorder="1" applyAlignment="1">
      <alignment horizontal="right"/>
    </xf>
    <xf numFmtId="1" fontId="50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7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7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7" xfId="0" applyFont="1" applyFill="1" applyBorder="1" applyAlignment="1">
      <alignment horizontal="right"/>
    </xf>
    <xf numFmtId="3" fontId="7" fillId="0" borderId="0" xfId="1" applyNumberFormat="1" applyFont="1" applyFill="1"/>
    <xf numFmtId="164" fontId="37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4" fillId="0" borderId="10" xfId="1" applyFont="1" applyFill="1" applyBorder="1" applyAlignment="1">
      <alignment wrapText="1"/>
    </xf>
    <xf numFmtId="166" fontId="33" fillId="0" borderId="38" xfId="1" applyNumberFormat="1" applyFont="1" applyFill="1" applyBorder="1" applyAlignment="1">
      <alignment horizontal="center"/>
    </xf>
    <xf numFmtId="0" fontId="32" fillId="0" borderId="34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8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6" xfId="0" applyFont="1" applyBorder="1" applyAlignment="1">
      <alignment horizontal="right"/>
    </xf>
    <xf numFmtId="3" fontId="9" fillId="0" borderId="37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3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2" xfId="0" applyFont="1" applyFill="1" applyBorder="1"/>
    <xf numFmtId="3" fontId="5" fillId="0" borderId="43" xfId="0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/>
    <xf numFmtId="0" fontId="20" fillId="0" borderId="10" xfId="1" applyFont="1" applyFill="1" applyBorder="1"/>
    <xf numFmtId="166" fontId="16" fillId="0" borderId="32" xfId="1" applyNumberFormat="1" applyFont="1" applyFill="1" applyBorder="1" applyAlignment="1">
      <alignment horizontal="center"/>
    </xf>
    <xf numFmtId="166" fontId="16" fillId="0" borderId="38" xfId="1" applyNumberFormat="1" applyFont="1" applyFill="1" applyBorder="1" applyAlignment="1">
      <alignment horizontal="center"/>
    </xf>
    <xf numFmtId="3" fontId="7" fillId="0" borderId="30" xfId="1" applyNumberFormat="1" applyFont="1" applyFill="1" applyBorder="1"/>
    <xf numFmtId="3" fontId="20" fillId="0" borderId="11" xfId="1" applyNumberFormat="1" applyFont="1" applyFill="1" applyBorder="1"/>
    <xf numFmtId="3" fontId="5" fillId="0" borderId="44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2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5" xfId="0" applyFont="1" applyFill="1" applyBorder="1" applyAlignment="1"/>
    <xf numFmtId="3" fontId="8" fillId="6" borderId="30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7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2" fillId="5" borderId="48" xfId="0" applyFont="1" applyFill="1" applyBorder="1" applyAlignment="1">
      <alignment horizontal="right"/>
    </xf>
    <xf numFmtId="3" fontId="52" fillId="5" borderId="49" xfId="0" applyFont="1" applyFill="1" applyBorder="1" applyAlignment="1">
      <alignment horizontal="right"/>
    </xf>
    <xf numFmtId="3" fontId="54" fillId="5" borderId="24" xfId="0" applyFont="1" applyFill="1" applyBorder="1" applyAlignment="1">
      <alignment horizontal="right"/>
    </xf>
    <xf numFmtId="3" fontId="54" fillId="5" borderId="23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/>
    </xf>
    <xf numFmtId="166" fontId="17" fillId="0" borderId="43" xfId="1" applyNumberFormat="1" applyFont="1" applyFill="1" applyBorder="1" applyAlignment="1">
      <alignment horizontal="center" vertical="center"/>
    </xf>
    <xf numFmtId="1" fontId="59" fillId="0" borderId="44" xfId="0" applyNumberFormat="1" applyFont="1" applyFill="1" applyBorder="1" applyAlignment="1">
      <alignment horizontal="left"/>
    </xf>
    <xf numFmtId="3" fontId="5" fillId="0" borderId="47" xfId="0" applyFont="1" applyFill="1" applyBorder="1"/>
    <xf numFmtId="3" fontId="5" fillId="0" borderId="43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6" fillId="0" borderId="0" xfId="1" applyNumberFormat="1" applyFont="1" applyFill="1" applyBorder="1"/>
    <xf numFmtId="3" fontId="57" fillId="0" borderId="0" xfId="1" applyNumberFormat="1" applyFont="1" applyFill="1" applyBorder="1"/>
    <xf numFmtId="3" fontId="56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9" fillId="7" borderId="6" xfId="0" applyNumberFormat="1" applyFont="1" applyFill="1" applyBorder="1"/>
    <xf numFmtId="3" fontId="8" fillId="7" borderId="9" xfId="0" applyNumberFormat="1" applyFont="1" applyFill="1" applyBorder="1"/>
    <xf numFmtId="3" fontId="8" fillId="7" borderId="11" xfId="0" applyNumberFormat="1" applyFont="1" applyFill="1" applyBorder="1"/>
    <xf numFmtId="3" fontId="9" fillId="7" borderId="6" xfId="0" applyFont="1" applyFill="1" applyBorder="1"/>
    <xf numFmtId="3" fontId="13" fillId="3" borderId="38" xfId="0" applyFont="1" applyFill="1" applyBorder="1" applyAlignment="1"/>
    <xf numFmtId="3" fontId="62" fillId="4" borderId="11" xfId="0" applyFont="1" applyFill="1" applyBorder="1" applyAlignment="1">
      <alignment horizontal="right"/>
    </xf>
    <xf numFmtId="3" fontId="54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3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5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6" fillId="0" borderId="0" xfId="1" applyNumberFormat="1" applyFont="1" applyFill="1" applyBorder="1"/>
    <xf numFmtId="3" fontId="37" fillId="0" borderId="0" xfId="1" applyNumberFormat="1" applyFont="1" applyFill="1" applyBorder="1"/>
    <xf numFmtId="4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6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7" fillId="0" borderId="0" xfId="1" applyNumberFormat="1" applyFont="1" applyFill="1" applyBorder="1"/>
    <xf numFmtId="4" fontId="19" fillId="0" borderId="0" xfId="1" applyNumberFormat="1" applyFont="1" applyFill="1" applyBorder="1"/>
    <xf numFmtId="0" fontId="32" fillId="0" borderId="0" xfId="1" applyFont="1" applyFill="1" applyBorder="1" applyAlignment="1">
      <alignment vertical="top"/>
    </xf>
    <xf numFmtId="3" fontId="34" fillId="0" borderId="0" xfId="1" applyNumberFormat="1" applyFont="1" applyFill="1" applyBorder="1" applyAlignment="1"/>
    <xf numFmtId="3" fontId="64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4" fillId="0" borderId="0" xfId="1" applyFont="1" applyFill="1" applyBorder="1" applyAlignment="1">
      <alignment wrapText="1"/>
    </xf>
    <xf numFmtId="166" fontId="33" fillId="0" borderId="0" xfId="1" applyNumberFormat="1" applyFont="1" applyFill="1" applyBorder="1" applyAlignment="1">
      <alignment horizontal="center"/>
    </xf>
    <xf numFmtId="3" fontId="33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50" xfId="1" applyFont="1" applyFill="1" applyBorder="1"/>
    <xf numFmtId="3" fontId="13" fillId="0" borderId="51" xfId="0" applyFont="1" applyBorder="1" applyAlignment="1">
      <alignment horizontal="right"/>
    </xf>
    <xf numFmtId="0" fontId="16" fillId="0" borderId="52" xfId="1" applyFont="1" applyFill="1" applyBorder="1"/>
    <xf numFmtId="3" fontId="9" fillId="0" borderId="53" xfId="0" applyFont="1" applyBorder="1" applyAlignment="1">
      <alignment horizontal="right"/>
    </xf>
    <xf numFmtId="0" fontId="4" fillId="0" borderId="54" xfId="1" applyFont="1" applyFill="1" applyBorder="1"/>
    <xf numFmtId="0" fontId="4" fillId="0" borderId="55" xfId="1" applyFont="1" applyFill="1" applyBorder="1"/>
    <xf numFmtId="166" fontId="19" fillId="0" borderId="56" xfId="1" applyNumberFormat="1" applyFont="1" applyFill="1" applyBorder="1" applyAlignment="1">
      <alignment horizontal="center"/>
    </xf>
    <xf numFmtId="3" fontId="7" fillId="0" borderId="56" xfId="1" applyNumberFormat="1" applyFont="1" applyFill="1" applyBorder="1"/>
    <xf numFmtId="3" fontId="9" fillId="0" borderId="57" xfId="0" applyFont="1" applyBorder="1" applyAlignment="1">
      <alignment horizontal="right"/>
    </xf>
    <xf numFmtId="3" fontId="7" fillId="0" borderId="19" xfId="1" applyNumberFormat="1" applyFont="1" applyFill="1" applyBorder="1" applyProtection="1">
      <protection locked="0"/>
    </xf>
    <xf numFmtId="3" fontId="56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13" fillId="0" borderId="5" xfId="0" applyFont="1" applyFill="1" applyBorder="1" applyAlignment="1">
      <alignment wrapText="1"/>
    </xf>
    <xf numFmtId="3" fontId="9" fillId="0" borderId="37" xfId="0" applyFont="1" applyBorder="1" applyAlignment="1">
      <alignment horizontal="right" vertical="top"/>
    </xf>
    <xf numFmtId="3" fontId="9" fillId="0" borderId="5" xfId="0" applyFont="1" applyFill="1" applyBorder="1" applyAlignment="1">
      <alignment vertical="top" wrapText="1"/>
    </xf>
    <xf numFmtId="3" fontId="13" fillId="0" borderId="58" xfId="0" applyFont="1" applyBorder="1" applyAlignment="1">
      <alignment horizontal="right"/>
    </xf>
    <xf numFmtId="3" fontId="25" fillId="0" borderId="0" xfId="1" applyNumberFormat="1" applyFont="1" applyFill="1"/>
    <xf numFmtId="3" fontId="9" fillId="7" borderId="9" xfId="0" applyNumberFormat="1" applyFont="1" applyFill="1" applyBorder="1"/>
    <xf numFmtId="3" fontId="13" fillId="7" borderId="6" xfId="0" applyNumberFormat="1" applyFont="1" applyFill="1" applyBorder="1"/>
    <xf numFmtId="3" fontId="9" fillId="7" borderId="30" xfId="0" applyFont="1" applyFill="1" applyBorder="1"/>
    <xf numFmtId="3" fontId="9" fillId="7" borderId="6" xfId="0" applyFont="1" applyFill="1" applyBorder="1" applyAlignment="1">
      <alignment vertical="top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3" fontId="26" fillId="0" borderId="24" xfId="0" applyFont="1" applyBorder="1" applyAlignment="1">
      <alignment horizontal="right"/>
    </xf>
    <xf numFmtId="3" fontId="7" fillId="7" borderId="6" xfId="1" applyNumberFormat="1" applyFont="1" applyFill="1" applyBorder="1"/>
    <xf numFmtId="3" fontId="20" fillId="0" borderId="31" xfId="1" applyNumberFormat="1" applyFont="1" applyFill="1" applyBorder="1"/>
    <xf numFmtId="3" fontId="34" fillId="0" borderId="6" xfId="1" applyNumberFormat="1" applyFont="1" applyFill="1" applyBorder="1" applyAlignment="1"/>
    <xf numFmtId="3" fontId="13" fillId="0" borderId="59" xfId="0" applyFont="1" applyBorder="1" applyAlignment="1">
      <alignment horizontal="right"/>
    </xf>
    <xf numFmtId="0" fontId="16" fillId="0" borderId="8" xfId="1" applyFont="1" applyFill="1" applyBorder="1"/>
    <xf numFmtId="0" fontId="7" fillId="0" borderId="0" xfId="1" applyFont="1" applyFill="1"/>
    <xf numFmtId="0" fontId="7" fillId="0" borderId="34" xfId="1" applyFont="1" applyFill="1" applyBorder="1"/>
    <xf numFmtId="3" fontId="7" fillId="0" borderId="5" xfId="0" applyFont="1" applyFill="1" applyBorder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7" fillId="0" borderId="8" xfId="0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0" borderId="11" xfId="0" applyNumberFormat="1" applyFont="1" applyFill="1" applyBorder="1"/>
    <xf numFmtId="3" fontId="13" fillId="0" borderId="0" xfId="0" applyNumberFormat="1" applyFont="1" applyFill="1" applyBorder="1"/>
    <xf numFmtId="3" fontId="0" fillId="0" borderId="0" xfId="0" applyFont="1" applyFill="1"/>
    <xf numFmtId="3" fontId="0" fillId="7" borderId="0" xfId="0" applyFont="1" applyFill="1"/>
    <xf numFmtId="3" fontId="0" fillId="7" borderId="0" xfId="0" applyFont="1" applyFill="1" applyAlignment="1">
      <alignment horizontal="right"/>
    </xf>
    <xf numFmtId="3" fontId="0" fillId="0" borderId="0" xfId="0" applyFont="1" applyFill="1" applyAlignment="1">
      <alignment horizontal="right"/>
    </xf>
    <xf numFmtId="3" fontId="0" fillId="0" borderId="3" xfId="0" applyFont="1" applyFill="1" applyBorder="1"/>
    <xf numFmtId="3" fontId="9" fillId="0" borderId="30" xfId="0" applyFont="1" applyFill="1" applyBorder="1"/>
    <xf numFmtId="3" fontId="9" fillId="0" borderId="6" xfId="0" applyFont="1" applyFill="1" applyBorder="1"/>
    <xf numFmtId="3" fontId="9" fillId="0" borderId="6" xfId="0" applyFont="1" applyFill="1" applyBorder="1" applyAlignment="1">
      <alignment vertical="top"/>
    </xf>
    <xf numFmtId="165" fontId="9" fillId="0" borderId="6" xfId="0" applyNumberFormat="1" applyFont="1" applyBorder="1" applyAlignment="1">
      <alignment horizontal="right"/>
    </xf>
    <xf numFmtId="3" fontId="8" fillId="7" borderId="11" xfId="0" applyFont="1" applyFill="1" applyBorder="1"/>
    <xf numFmtId="164" fontId="66" fillId="0" borderId="0" xfId="1" applyNumberFormat="1" applyFont="1" applyFill="1" applyBorder="1"/>
    <xf numFmtId="3" fontId="8" fillId="0" borderId="11" xfId="0" applyFont="1" applyFill="1" applyBorder="1"/>
    <xf numFmtId="3" fontId="20" fillId="0" borderId="16" xfId="1" applyNumberFormat="1" applyFont="1" applyFill="1" applyBorder="1" applyProtection="1">
      <protection locked="0"/>
    </xf>
    <xf numFmtId="3" fontId="25" fillId="7" borderId="6" xfId="1" applyNumberFormat="1" applyFont="1" applyFill="1" applyBorder="1"/>
    <xf numFmtId="3" fontId="67" fillId="0" borderId="0" xfId="1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2" fillId="0" borderId="39" xfId="1" applyFont="1" applyFill="1" applyBorder="1" applyAlignment="1"/>
    <xf numFmtId="0" fontId="32" fillId="0" borderId="40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0" fontId="7" fillId="0" borderId="7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left" vertical="top" wrapText="1"/>
    </xf>
    <xf numFmtId="3" fontId="4" fillId="0" borderId="0" xfId="0" applyFont="1" applyAlignment="1">
      <alignment vertical="top" wrapText="1"/>
    </xf>
    <xf numFmtId="0" fontId="20" fillId="0" borderId="15" xfId="1" applyFont="1" applyFill="1" applyBorder="1" applyAlignment="1">
      <alignment wrapText="1"/>
    </xf>
    <xf numFmtId="3" fontId="4" fillId="0" borderId="5" xfId="0" applyFont="1" applyBorder="1" applyAlignment="1">
      <alignment wrapText="1"/>
    </xf>
    <xf numFmtId="0" fontId="13" fillId="0" borderId="15" xfId="1" applyFont="1" applyFill="1" applyBorder="1" applyAlignment="1">
      <alignment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41" xfId="0" applyFont="1" applyBorder="1" applyAlignment="1">
      <alignment horizontal="center"/>
    </xf>
    <xf numFmtId="3" fontId="5" fillId="0" borderId="46" xfId="0" applyFont="1" applyBorder="1" applyAlignment="1">
      <alignment horizontal="center"/>
    </xf>
    <xf numFmtId="0" fontId="16" fillId="0" borderId="0" xfId="1" applyFill="1" applyAlignment="1">
      <alignment horizontal="left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2">
    <cellStyle name="Normální" xfId="0" builtinId="0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4197903</c:v>
                </c:pt>
                <c:pt idx="1">
                  <c:v>4197903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4772714</c:v>
                </c:pt>
                <c:pt idx="1">
                  <c:v>4751034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3989334</c:v>
                </c:pt>
                <c:pt idx="1">
                  <c:v>3198545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57568"/>
        <c:axId val="104571648"/>
      </c:barChart>
      <c:catAx>
        <c:axId val="10455756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571648"/>
        <c:crosses val="autoZero"/>
        <c:auto val="1"/>
        <c:lblAlgn val="ctr"/>
        <c:lblOffset val="100"/>
        <c:tickMarkSkip val="1"/>
        <c:noMultiLvlLbl val="0"/>
      </c:catAx>
      <c:valAx>
        <c:axId val="104571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557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4237903</c:v>
                </c:pt>
                <c:pt idx="1">
                  <c:v>4237903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12304185</c:v>
                </c:pt>
                <c:pt idx="1">
                  <c:v>12304185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11272254</c:v>
                </c:pt>
                <c:pt idx="1">
                  <c:v>9374864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01632"/>
        <c:axId val="104503168"/>
      </c:barChart>
      <c:catAx>
        <c:axId val="10450163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503168"/>
        <c:crosses val="autoZero"/>
        <c:auto val="1"/>
        <c:lblAlgn val="ctr"/>
        <c:lblOffset val="100"/>
        <c:tickMarkSkip val="1"/>
        <c:noMultiLvlLbl val="0"/>
      </c:catAx>
      <c:valAx>
        <c:axId val="104503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501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4197903</c:v>
                </c:pt>
                <c:pt idx="1">
                  <c:v>4197903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4772714</c:v>
                </c:pt>
                <c:pt idx="1">
                  <c:v>4751034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3989334</c:v>
                </c:pt>
                <c:pt idx="1">
                  <c:v>3198545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26784"/>
        <c:axId val="107128320"/>
      </c:barChart>
      <c:catAx>
        <c:axId val="1071267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128320"/>
        <c:crosses val="autoZero"/>
        <c:auto val="1"/>
        <c:lblAlgn val="ctr"/>
        <c:lblOffset val="100"/>
        <c:tickMarkSkip val="1"/>
        <c:noMultiLvlLbl val="0"/>
      </c:catAx>
      <c:valAx>
        <c:axId val="10712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126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4237903</c:v>
                </c:pt>
                <c:pt idx="1">
                  <c:v>4237903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12304185</c:v>
                </c:pt>
                <c:pt idx="1">
                  <c:v>12304185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11272254</c:v>
                </c:pt>
                <c:pt idx="1">
                  <c:v>9374864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05088"/>
        <c:axId val="107706624"/>
      </c:barChart>
      <c:catAx>
        <c:axId val="10770508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706624"/>
        <c:crosses val="autoZero"/>
        <c:auto val="1"/>
        <c:lblAlgn val="ctr"/>
        <c:lblOffset val="100"/>
        <c:tickMarkSkip val="1"/>
        <c:noMultiLvlLbl val="0"/>
      </c:catAx>
      <c:valAx>
        <c:axId val="10770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705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4197903</c:v>
                </c:pt>
                <c:pt idx="1">
                  <c:v>4197903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4772714</c:v>
                </c:pt>
                <c:pt idx="1">
                  <c:v>4751034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3989334</c:v>
                </c:pt>
                <c:pt idx="1">
                  <c:v>3198545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662784"/>
        <c:axId val="114500736"/>
      </c:barChart>
      <c:catAx>
        <c:axId val="1146627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500736"/>
        <c:crosses val="autoZero"/>
        <c:auto val="1"/>
        <c:lblAlgn val="ctr"/>
        <c:lblOffset val="100"/>
        <c:tickMarkSkip val="1"/>
        <c:noMultiLvlLbl val="0"/>
      </c:catAx>
      <c:valAx>
        <c:axId val="11450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66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4237903</c:v>
                </c:pt>
                <c:pt idx="1">
                  <c:v>4237903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12304185</c:v>
                </c:pt>
                <c:pt idx="1">
                  <c:v>12304185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11272254</c:v>
                </c:pt>
                <c:pt idx="1">
                  <c:v>9374864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541312"/>
        <c:axId val="114542848"/>
      </c:barChart>
      <c:catAx>
        <c:axId val="11454131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542848"/>
        <c:crosses val="autoZero"/>
        <c:auto val="1"/>
        <c:lblAlgn val="ctr"/>
        <c:lblOffset val="100"/>
        <c:tickMarkSkip val="1"/>
        <c:noMultiLvlLbl val="0"/>
      </c:catAx>
      <c:valAx>
        <c:axId val="114542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541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40"/>
  <sheetViews>
    <sheetView showGridLines="0" tabSelected="1" view="pageLayout" topLeftCell="A37" zoomScaleNormal="100" workbookViewId="0">
      <selection activeCell="A50" sqref="A50:A55"/>
    </sheetView>
  </sheetViews>
  <sheetFormatPr defaultRowHeight="12.75" x14ac:dyDescent="0.2"/>
  <cols>
    <col min="1" max="1" width="40.5703125" style="2" customWidth="1"/>
    <col min="2" max="2" width="15.85546875" style="2" customWidth="1"/>
    <col min="3" max="3" width="15.5703125" style="257" customWidth="1"/>
    <col min="4" max="4" width="15.7109375" style="257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145</v>
      </c>
    </row>
    <row r="3" spans="1:7" x14ac:dyDescent="0.2">
      <c r="A3" s="365" t="s">
        <v>144</v>
      </c>
      <c r="B3" s="365"/>
      <c r="C3" s="365"/>
      <c r="D3" s="365"/>
      <c r="E3" s="365"/>
    </row>
    <row r="4" spans="1:7" ht="30.75" customHeight="1" x14ac:dyDescent="0.2">
      <c r="A4" s="365"/>
      <c r="B4" s="365"/>
      <c r="C4" s="365"/>
      <c r="D4" s="365"/>
      <c r="E4" s="365"/>
    </row>
    <row r="6" spans="1:7" ht="13.5" thickBot="1" x14ac:dyDescent="0.25">
      <c r="B6" s="13"/>
      <c r="C6" s="267"/>
      <c r="D6" s="258"/>
      <c r="E6" s="3" t="s">
        <v>0</v>
      </c>
    </row>
    <row r="7" spans="1:7" s="15" customFormat="1" ht="18.75" customHeight="1" thickTop="1" thickBot="1" x14ac:dyDescent="0.25">
      <c r="A7" s="14" t="s">
        <v>1</v>
      </c>
      <c r="B7" s="4" t="s">
        <v>2</v>
      </c>
      <c r="C7" s="259" t="s">
        <v>3</v>
      </c>
      <c r="D7" s="259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259">
        <v>3</v>
      </c>
      <c r="D8" s="259">
        <v>4</v>
      </c>
      <c r="E8" s="8" t="s">
        <v>6</v>
      </c>
    </row>
    <row r="9" spans="1:7" ht="18.95" customHeight="1" thickTop="1" x14ac:dyDescent="0.2">
      <c r="A9" s="341" t="s">
        <v>12</v>
      </c>
      <c r="B9" s="342">
        <v>3365867</v>
      </c>
      <c r="C9" s="260">
        <v>3378059</v>
      </c>
      <c r="D9" s="260">
        <v>2842443</v>
      </c>
      <c r="E9" s="126">
        <f t="shared" ref="E9:E17" si="0">(D9/C9)*100</f>
        <v>84.144267462468832</v>
      </c>
    </row>
    <row r="10" spans="1:7" ht="18.95" customHeight="1" x14ac:dyDescent="0.2">
      <c r="A10" s="341" t="s">
        <v>13</v>
      </c>
      <c r="B10" s="343">
        <v>275059</v>
      </c>
      <c r="C10" s="260">
        <v>320598</v>
      </c>
      <c r="D10" s="260">
        <v>286132</v>
      </c>
      <c r="E10" s="127">
        <f>(D10/C10)*100</f>
        <v>89.249465062165072</v>
      </c>
    </row>
    <row r="11" spans="1:7" ht="18.95" customHeight="1" x14ac:dyDescent="0.2">
      <c r="A11" s="341" t="s">
        <v>14</v>
      </c>
      <c r="B11" s="343">
        <v>15800</v>
      </c>
      <c r="C11" s="260">
        <v>15875</v>
      </c>
      <c r="D11" s="260">
        <v>5114</v>
      </c>
      <c r="E11" s="127">
        <f t="shared" si="0"/>
        <v>32.214173228346453</v>
      </c>
    </row>
    <row r="12" spans="1:7" ht="18.95" customHeight="1" x14ac:dyDescent="0.2">
      <c r="A12" s="344" t="s">
        <v>15</v>
      </c>
      <c r="B12" s="345">
        <v>80620</v>
      </c>
      <c r="C12" s="327">
        <v>7578274</v>
      </c>
      <c r="D12" s="327">
        <v>7558606</v>
      </c>
      <c r="E12" s="127">
        <f t="shared" si="0"/>
        <v>99.74046860802342</v>
      </c>
      <c r="G12" s="16"/>
    </row>
    <row r="13" spans="1:7" ht="18.95" customHeight="1" x14ac:dyDescent="0.25">
      <c r="A13" s="17" t="s">
        <v>10</v>
      </c>
      <c r="B13" s="346">
        <f>SUM(B9:B12)</f>
        <v>3737346</v>
      </c>
      <c r="C13" s="261">
        <f>SUM(C9:C12)</f>
        <v>11292806</v>
      </c>
      <c r="D13" s="261">
        <f>SUM(D9:D12)</f>
        <v>10692295</v>
      </c>
      <c r="E13" s="131">
        <f t="shared" si="0"/>
        <v>94.682357954258663</v>
      </c>
    </row>
    <row r="14" spans="1:7" s="9" customFormat="1" ht="21.75" customHeight="1" x14ac:dyDescent="0.2">
      <c r="A14" s="10" t="s">
        <v>7</v>
      </c>
      <c r="B14" s="342">
        <v>6766</v>
      </c>
      <c r="C14" s="347">
        <v>6856</v>
      </c>
      <c r="D14" s="260">
        <v>257498</v>
      </c>
      <c r="E14" s="127">
        <f t="shared" si="0"/>
        <v>3755.8051341890314</v>
      </c>
    </row>
    <row r="15" spans="1:7" s="9" customFormat="1" ht="52.5" customHeight="1" thickBot="1" x14ac:dyDescent="0.3">
      <c r="A15" s="12" t="s">
        <v>8</v>
      </c>
      <c r="B15" s="348">
        <f>B13-B14</f>
        <v>3730580</v>
      </c>
      <c r="C15" s="262">
        <f>C13-C14</f>
        <v>11285950</v>
      </c>
      <c r="D15" s="262">
        <f>D13-D14</f>
        <v>10434797</v>
      </c>
      <c r="E15" s="130">
        <f t="shared" si="0"/>
        <v>92.45829549129671</v>
      </c>
    </row>
    <row r="16" spans="1:7" s="11" customFormat="1" ht="30" customHeight="1" thickTop="1" x14ac:dyDescent="0.25">
      <c r="A16" s="322" t="s">
        <v>134</v>
      </c>
      <c r="B16" s="349">
        <v>507323</v>
      </c>
      <c r="C16" s="328">
        <v>1018235</v>
      </c>
      <c r="D16" s="328">
        <v>837457</v>
      </c>
      <c r="E16" s="325">
        <f t="shared" si="0"/>
        <v>82.245945189470021</v>
      </c>
    </row>
    <row r="17" spans="1:7" s="9" customFormat="1" ht="34.5" customHeight="1" thickBot="1" x14ac:dyDescent="0.3">
      <c r="A17" s="12" t="s">
        <v>9</v>
      </c>
      <c r="B17" s="348">
        <f>B15+B16</f>
        <v>4237903</v>
      </c>
      <c r="C17" s="262">
        <f>C15+C16</f>
        <v>12304185</v>
      </c>
      <c r="D17" s="262">
        <f>D15+D16</f>
        <v>11272254</v>
      </c>
      <c r="E17" s="129">
        <f t="shared" si="0"/>
        <v>91.613170640721023</v>
      </c>
    </row>
    <row r="18" spans="1:7" ht="13.5" thickTop="1" x14ac:dyDescent="0.2">
      <c r="A18" s="350"/>
      <c r="B18" s="350"/>
      <c r="C18" s="351"/>
      <c r="D18" s="351"/>
      <c r="E18" s="350"/>
    </row>
    <row r="19" spans="1:7" x14ac:dyDescent="0.2">
      <c r="A19" s="350"/>
      <c r="B19" s="350"/>
      <c r="C19" s="351"/>
      <c r="D19" s="351"/>
      <c r="E19" s="350"/>
    </row>
    <row r="20" spans="1:7" x14ac:dyDescent="0.2">
      <c r="A20" s="366" t="s">
        <v>11</v>
      </c>
      <c r="B20" s="366"/>
      <c r="C20" s="366"/>
      <c r="D20" s="366"/>
      <c r="E20" s="366"/>
    </row>
    <row r="21" spans="1:7" x14ac:dyDescent="0.2">
      <c r="A21" s="366"/>
      <c r="B21" s="366"/>
      <c r="C21" s="366"/>
      <c r="D21" s="366"/>
      <c r="E21" s="366"/>
      <c r="F21" s="18"/>
      <c r="G21" s="18"/>
    </row>
    <row r="22" spans="1:7" x14ac:dyDescent="0.2">
      <c r="A22" s="350"/>
      <c r="B22" s="350"/>
      <c r="C22" s="351"/>
      <c r="D22" s="351"/>
      <c r="E22" s="350"/>
      <c r="F22" s="18"/>
      <c r="G22" s="18"/>
    </row>
    <row r="23" spans="1:7" x14ac:dyDescent="0.2">
      <c r="A23" s="350"/>
      <c r="B23" s="350"/>
      <c r="C23" s="351"/>
      <c r="D23" s="351"/>
      <c r="E23" s="350"/>
      <c r="F23" s="18"/>
      <c r="G23" s="18"/>
    </row>
    <row r="24" spans="1:7" ht="15" x14ac:dyDescent="0.25">
      <c r="A24" s="253" t="s">
        <v>55</v>
      </c>
      <c r="B24" s="350"/>
      <c r="C24" s="351"/>
      <c r="D24" s="351"/>
      <c r="E24" s="350"/>
    </row>
    <row r="25" spans="1:7" ht="13.5" thickBot="1" x14ac:dyDescent="0.25">
      <c r="A25" s="350"/>
      <c r="B25" s="350"/>
      <c r="C25" s="352"/>
      <c r="D25" s="351"/>
      <c r="E25" s="353" t="s">
        <v>0</v>
      </c>
    </row>
    <row r="26" spans="1:7" s="15" customFormat="1" ht="18.75" customHeight="1" thickTop="1" thickBot="1" x14ac:dyDescent="0.25">
      <c r="A26" s="354"/>
      <c r="B26" s="4" t="s">
        <v>2</v>
      </c>
      <c r="C26" s="259" t="s">
        <v>3</v>
      </c>
      <c r="D26" s="259" t="s">
        <v>4</v>
      </c>
      <c r="E26" s="8" t="s">
        <v>5</v>
      </c>
    </row>
    <row r="27" spans="1:7" s="6" customFormat="1" thickTop="1" thickBot="1" x14ac:dyDescent="0.25">
      <c r="A27" s="7">
        <v>1</v>
      </c>
      <c r="B27" s="4">
        <v>2</v>
      </c>
      <c r="C27" s="259">
        <v>3</v>
      </c>
      <c r="D27" s="259">
        <v>4</v>
      </c>
      <c r="E27" s="8" t="s">
        <v>6</v>
      </c>
    </row>
    <row r="28" spans="1:7" ht="15.75" customHeight="1" thickTop="1" x14ac:dyDescent="0.2">
      <c r="A28" s="367" t="s">
        <v>57</v>
      </c>
      <c r="B28" s="355">
        <v>3966915</v>
      </c>
      <c r="C28" s="329">
        <f>C17-C30-C31-C32</f>
        <v>4572714</v>
      </c>
      <c r="D28" s="329">
        <v>3970111</v>
      </c>
      <c r="E28" s="208">
        <f t="shared" ref="E28:E33" si="1">(D28/C28)*100</f>
        <v>86.821764929973753</v>
      </c>
    </row>
    <row r="29" spans="1:7" ht="14.25" x14ac:dyDescent="0.2">
      <c r="A29" s="368"/>
      <c r="B29" s="356"/>
      <c r="C29" s="263"/>
      <c r="D29" s="263"/>
      <c r="E29" s="209"/>
    </row>
    <row r="30" spans="1:7" ht="28.5" customHeight="1" x14ac:dyDescent="0.2">
      <c r="A30" s="324" t="s">
        <v>131</v>
      </c>
      <c r="B30" s="357">
        <v>0</v>
      </c>
      <c r="C30" s="330">
        <v>7491471</v>
      </c>
      <c r="D30" s="330">
        <v>7230011</v>
      </c>
      <c r="E30" s="323">
        <f t="shared" si="1"/>
        <v>96.509897722356527</v>
      </c>
    </row>
    <row r="31" spans="1:7" ht="16.5" customHeight="1" x14ac:dyDescent="0.2">
      <c r="A31" s="212" t="s">
        <v>135</v>
      </c>
      <c r="B31" s="356">
        <v>230988</v>
      </c>
      <c r="C31" s="263">
        <v>200000</v>
      </c>
      <c r="D31" s="263">
        <v>19223</v>
      </c>
      <c r="E31" s="323">
        <f t="shared" si="1"/>
        <v>9.6115000000000013</v>
      </c>
    </row>
    <row r="32" spans="1:7" ht="16.5" customHeight="1" x14ac:dyDescent="0.25">
      <c r="A32" s="213" t="s">
        <v>68</v>
      </c>
      <c r="B32" s="358">
        <v>40000</v>
      </c>
      <c r="C32" s="263">
        <v>40000</v>
      </c>
      <c r="D32" s="263">
        <v>52909</v>
      </c>
      <c r="E32" s="209">
        <f t="shared" si="1"/>
        <v>132.27249999999998</v>
      </c>
      <c r="F32" s="157"/>
      <c r="G32" s="158"/>
    </row>
    <row r="33" spans="1:5" ht="16.5" thickBot="1" x14ac:dyDescent="0.3">
      <c r="A33" s="214" t="s">
        <v>56</v>
      </c>
      <c r="B33" s="361">
        <f>B28+B30+B31+B32</f>
        <v>4237903</v>
      </c>
      <c r="C33" s="359">
        <f>C28+C30+C31+C32</f>
        <v>12304185</v>
      </c>
      <c r="D33" s="359">
        <f>D28+D30+D31+D32</f>
        <v>11272254</v>
      </c>
      <c r="E33" s="211">
        <f t="shared" si="1"/>
        <v>91.613170640721023</v>
      </c>
    </row>
    <row r="34" spans="1:5" ht="13.5" thickTop="1" x14ac:dyDescent="0.2">
      <c r="A34" s="350"/>
      <c r="B34" s="350"/>
      <c r="C34" s="351"/>
      <c r="D34" s="351"/>
      <c r="E34" s="350"/>
    </row>
    <row r="40" spans="1:5" x14ac:dyDescent="0.2">
      <c r="C40" s="2"/>
      <c r="D40" s="2"/>
    </row>
  </sheetData>
  <mergeCells count="3">
    <mergeCell ref="A3:E4"/>
    <mergeCell ref="A20:E21"/>
    <mergeCell ref="A28:A29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31. 10. 2015</oddHeader>
    <oddFooter xml:space="preserve">&amp;L&amp;"Arial CE,Kurzíva"Zastupitelstvo Olomouckého kraje 18-12-2015
4.3.-Rozpočet Olomouckého kraje 2015-plnění rozpočtu k 31. 10. 2015
Příloha č. 1-Plnění rozpočtu příjmů Olomouckého kraje k 31. 10. 2015&amp;R&amp;"Arial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28"/>
  <sheetViews>
    <sheetView showGridLines="0" view="pageLayout" topLeftCell="A170" zoomScaleNormal="100" workbookViewId="0">
      <selection activeCell="B192" sqref="B192:C192"/>
    </sheetView>
  </sheetViews>
  <sheetFormatPr defaultRowHeight="14.25" x14ac:dyDescent="0.2"/>
  <cols>
    <col min="1" max="1" width="42" style="339" customWidth="1"/>
    <col min="2" max="2" width="5.140625" style="169" customWidth="1"/>
    <col min="3" max="3" width="14.85546875" style="186" customWidth="1"/>
    <col min="4" max="4" width="17.140625" style="186" customWidth="1"/>
    <col min="5" max="5" width="15.7109375" style="186" customWidth="1"/>
    <col min="6" max="6" width="7.28515625" style="186" customWidth="1"/>
    <col min="7" max="8" width="16.28515625" style="25" customWidth="1"/>
    <col min="9" max="9" width="16.7109375" style="25" customWidth="1"/>
    <col min="10" max="10" width="18.140625" style="20" customWidth="1"/>
    <col min="11" max="11" width="21" style="26" customWidth="1"/>
    <col min="12" max="12" width="2.7109375" style="22" customWidth="1"/>
    <col min="13" max="13" width="16.5703125" style="22" customWidth="1"/>
    <col min="14" max="14" width="17.5703125" style="21" customWidth="1"/>
    <col min="15" max="16" width="9.140625" style="22"/>
    <col min="17" max="17" width="11.140625" style="22" bestFit="1" customWidth="1"/>
    <col min="18" max="16384" width="9.140625" style="22"/>
  </cols>
  <sheetData>
    <row r="1" spans="1:14" ht="23.25" x14ac:dyDescent="0.35">
      <c r="A1" s="371" t="s">
        <v>146</v>
      </c>
      <c r="B1" s="372"/>
      <c r="C1" s="372"/>
      <c r="D1" s="372"/>
      <c r="E1" s="372"/>
      <c r="F1" s="372"/>
      <c r="G1" s="19"/>
      <c r="H1" s="19"/>
      <c r="I1" s="19"/>
      <c r="K1" s="21"/>
    </row>
    <row r="2" spans="1:14" ht="23.25" x14ac:dyDescent="0.35">
      <c r="A2" s="373"/>
      <c r="B2" s="373"/>
      <c r="C2" s="373"/>
      <c r="D2" s="373"/>
      <c r="E2" s="373"/>
      <c r="F2" s="373"/>
      <c r="G2" s="23"/>
      <c r="H2" s="23"/>
      <c r="I2" s="23"/>
      <c r="K2" s="21"/>
    </row>
    <row r="3" spans="1:14" ht="15" x14ac:dyDescent="0.25">
      <c r="A3" s="24"/>
    </row>
    <row r="4" spans="1:14" ht="15" thickBot="1" x14ac:dyDescent="0.25">
      <c r="F4" s="28" t="s">
        <v>0</v>
      </c>
      <c r="G4" s="28"/>
      <c r="H4" s="28"/>
      <c r="I4" s="28"/>
    </row>
    <row r="5" spans="1:14" s="30" customFormat="1" thickTop="1" thickBot="1" x14ac:dyDescent="0.25">
      <c r="A5" s="243" t="s">
        <v>16</v>
      </c>
      <c r="B5" s="244" t="s">
        <v>17</v>
      </c>
      <c r="C5" s="245" t="s">
        <v>18</v>
      </c>
      <c r="D5" s="245" t="s">
        <v>19</v>
      </c>
      <c r="E5" s="245" t="s">
        <v>4</v>
      </c>
      <c r="F5" s="246" t="s">
        <v>5</v>
      </c>
      <c r="G5" s="29"/>
      <c r="H5" s="29"/>
      <c r="I5" s="29"/>
      <c r="J5" s="110"/>
      <c r="K5" s="101"/>
      <c r="N5" s="31"/>
    </row>
    <row r="6" spans="1:14" s="30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16" t="s">
        <v>116</v>
      </c>
      <c r="G6" s="29"/>
      <c r="H6" s="29"/>
      <c r="I6" s="29"/>
      <c r="J6" s="110"/>
      <c r="K6" s="101"/>
      <c r="N6" s="31"/>
    </row>
    <row r="7" spans="1:14" s="24" customFormat="1" ht="15.75" thickTop="1" x14ac:dyDescent="0.25">
      <c r="A7" s="32" t="s">
        <v>20</v>
      </c>
      <c r="B7" s="170">
        <v>1</v>
      </c>
      <c r="C7" s="136">
        <f>C8+C9+C10+C11</f>
        <v>29033</v>
      </c>
      <c r="D7" s="136">
        <f>D8+D9+D10+D11</f>
        <v>29418</v>
      </c>
      <c r="E7" s="136">
        <f>E8+E9+E10+E11</f>
        <v>15521</v>
      </c>
      <c r="F7" s="128">
        <f t="shared" ref="F7:F49" si="0">(E7/D7)*100</f>
        <v>52.760214834455098</v>
      </c>
      <c r="G7" s="33"/>
      <c r="H7" s="33"/>
      <c r="I7" s="33"/>
      <c r="J7" s="106"/>
      <c r="K7" s="102"/>
      <c r="N7" s="34"/>
    </row>
    <row r="8" spans="1:14" s="39" customFormat="1" x14ac:dyDescent="0.2">
      <c r="A8" s="35" t="s">
        <v>21</v>
      </c>
      <c r="B8" s="72"/>
      <c r="C8" s="37">
        <v>29033</v>
      </c>
      <c r="D8" s="37">
        <v>29418</v>
      </c>
      <c r="E8" s="37">
        <v>15521</v>
      </c>
      <c r="F8" s="127">
        <f t="shared" si="0"/>
        <v>52.760214834455098</v>
      </c>
      <c r="G8" s="38"/>
      <c r="H8" s="38"/>
      <c r="I8" s="38"/>
      <c r="J8" s="106"/>
      <c r="K8" s="86"/>
      <c r="N8" s="40"/>
    </row>
    <row r="9" spans="1:14" s="39" customFormat="1" x14ac:dyDescent="0.2">
      <c r="A9" s="35" t="s">
        <v>22</v>
      </c>
      <c r="B9" s="189"/>
      <c r="C9" s="37">
        <v>0</v>
      </c>
      <c r="D9" s="37">
        <v>0</v>
      </c>
      <c r="E9" s="37">
        <v>0</v>
      </c>
      <c r="F9" s="127">
        <v>0</v>
      </c>
      <c r="G9" s="38"/>
      <c r="H9" s="38"/>
      <c r="I9" s="38"/>
      <c r="J9" s="106"/>
      <c r="K9" s="86"/>
      <c r="N9" s="40"/>
    </row>
    <row r="10" spans="1:14" s="39" customFormat="1" x14ac:dyDescent="0.2">
      <c r="A10" s="41" t="s">
        <v>23</v>
      </c>
      <c r="B10" s="72"/>
      <c r="C10" s="37">
        <v>0</v>
      </c>
      <c r="D10" s="37">
        <v>0</v>
      </c>
      <c r="E10" s="37">
        <v>0</v>
      </c>
      <c r="F10" s="127">
        <v>0</v>
      </c>
      <c r="G10" s="38"/>
      <c r="H10" s="139">
        <f>D10+D11</f>
        <v>0</v>
      </c>
      <c r="I10" s="139">
        <f>E10+E11</f>
        <v>0</v>
      </c>
      <c r="J10" s="139"/>
      <c r="K10" s="86"/>
      <c r="N10" s="40"/>
    </row>
    <row r="11" spans="1:14" s="39" customFormat="1" x14ac:dyDescent="0.2">
      <c r="A11" s="41" t="s">
        <v>24</v>
      </c>
      <c r="B11" s="72"/>
      <c r="C11" s="37">
        <v>0</v>
      </c>
      <c r="D11" s="37">
        <v>0</v>
      </c>
      <c r="E11" s="37">
        <v>0</v>
      </c>
      <c r="F11" s="132">
        <v>0</v>
      </c>
      <c r="G11" s="38"/>
      <c r="H11" s="38"/>
      <c r="I11" s="38"/>
      <c r="J11" s="38"/>
      <c r="K11" s="86"/>
      <c r="N11" s="40"/>
    </row>
    <row r="12" spans="1:14" s="44" customFormat="1" ht="15" x14ac:dyDescent="0.25">
      <c r="A12" s="43" t="s">
        <v>140</v>
      </c>
      <c r="B12" s="171">
        <v>3</v>
      </c>
      <c r="C12" s="317">
        <f>C13+C14+C15+C16+C17</f>
        <v>319847</v>
      </c>
      <c r="D12" s="317">
        <f>D13+D14+D15+D16+D17</f>
        <v>339200</v>
      </c>
      <c r="E12" s="317">
        <f>E13+E14+E15+E16+E17</f>
        <v>228549</v>
      </c>
      <c r="F12" s="128">
        <f t="shared" si="0"/>
        <v>67.378832547169807</v>
      </c>
      <c r="G12" s="360"/>
      <c r="H12" s="33"/>
      <c r="I12" s="33"/>
      <c r="J12" s="33"/>
      <c r="K12" s="102"/>
      <c r="N12" s="45"/>
    </row>
    <row r="13" spans="1:14" s="44" customFormat="1" x14ac:dyDescent="0.2">
      <c r="A13" s="35" t="s">
        <v>21</v>
      </c>
      <c r="B13" s="47"/>
      <c r="C13" s="37">
        <v>312534</v>
      </c>
      <c r="D13" s="37">
        <v>318667</v>
      </c>
      <c r="E13" s="37">
        <v>217889</v>
      </c>
      <c r="F13" s="127">
        <f t="shared" si="0"/>
        <v>68.375137682910363</v>
      </c>
      <c r="G13" s="38"/>
      <c r="H13" s="38"/>
      <c r="I13" s="38"/>
      <c r="J13" s="38"/>
      <c r="K13" s="86"/>
      <c r="N13" s="45"/>
    </row>
    <row r="14" spans="1:14" s="44" customFormat="1" x14ac:dyDescent="0.2">
      <c r="A14" s="35" t="s">
        <v>22</v>
      </c>
      <c r="B14" s="47"/>
      <c r="C14" s="37">
        <v>820</v>
      </c>
      <c r="D14" s="37">
        <v>5684</v>
      </c>
      <c r="E14" s="37">
        <v>5197</v>
      </c>
      <c r="F14" s="127">
        <f t="shared" si="0"/>
        <v>91.43209007741028</v>
      </c>
      <c r="G14" s="38"/>
      <c r="H14" s="38"/>
      <c r="I14" s="38"/>
      <c r="J14" s="38"/>
      <c r="K14" s="86"/>
      <c r="N14" s="45"/>
    </row>
    <row r="15" spans="1:14" s="39" customFormat="1" x14ac:dyDescent="0.2">
      <c r="A15" s="41" t="s">
        <v>23</v>
      </c>
      <c r="B15" s="72"/>
      <c r="C15" s="37">
        <v>0</v>
      </c>
      <c r="D15" s="37">
        <v>8273</v>
      </c>
      <c r="E15" s="37">
        <v>842</v>
      </c>
      <c r="F15" s="127">
        <f t="shared" si="0"/>
        <v>10.177686449897257</v>
      </c>
      <c r="G15" s="38"/>
      <c r="H15" s="139">
        <f>D15+D16</f>
        <v>8273</v>
      </c>
      <c r="I15" s="139">
        <f>E15+E16</f>
        <v>842</v>
      </c>
      <c r="J15" s="139"/>
      <c r="K15" s="86"/>
      <c r="N15" s="40"/>
    </row>
    <row r="16" spans="1:14" s="39" customFormat="1" x14ac:dyDescent="0.2">
      <c r="A16" s="41" t="s">
        <v>24</v>
      </c>
      <c r="B16" s="72"/>
      <c r="C16" s="37">
        <v>0</v>
      </c>
      <c r="D16" s="37">
        <v>0</v>
      </c>
      <c r="E16" s="37">
        <v>0</v>
      </c>
      <c r="F16" s="127">
        <v>0</v>
      </c>
      <c r="G16" s="38"/>
      <c r="H16" s="38"/>
      <c r="I16" s="38"/>
      <c r="J16" s="38"/>
      <c r="K16" s="86"/>
      <c r="N16" s="40"/>
    </row>
    <row r="17" spans="1:14" s="39" customFormat="1" x14ac:dyDescent="0.2">
      <c r="A17" s="46" t="s">
        <v>82</v>
      </c>
      <c r="B17" s="72"/>
      <c r="C17" s="37">
        <v>6493</v>
      </c>
      <c r="D17" s="37">
        <v>6576</v>
      </c>
      <c r="E17" s="37">
        <v>4621</v>
      </c>
      <c r="F17" s="132">
        <f t="shared" si="0"/>
        <v>70.270681265206818</v>
      </c>
      <c r="G17" s="38"/>
      <c r="H17" s="38"/>
      <c r="I17" s="38"/>
      <c r="J17" s="38"/>
      <c r="K17" s="86"/>
      <c r="N17" s="40"/>
    </row>
    <row r="18" spans="1:14" s="44" customFormat="1" ht="15" x14ac:dyDescent="0.25">
      <c r="A18" s="43" t="s">
        <v>26</v>
      </c>
      <c r="B18" s="171">
        <v>4</v>
      </c>
      <c r="C18" s="317">
        <f>C19+C20+C21+C22</f>
        <v>35136</v>
      </c>
      <c r="D18" s="317">
        <f>D19+D20+D21+D22</f>
        <v>39793</v>
      </c>
      <c r="E18" s="317">
        <f>E19+E20+E21+E22</f>
        <v>37119</v>
      </c>
      <c r="F18" s="128">
        <f t="shared" si="0"/>
        <v>93.280225165230064</v>
      </c>
      <c r="G18" s="360"/>
      <c r="H18" s="33"/>
      <c r="I18" s="33"/>
      <c r="J18" s="33"/>
      <c r="K18" s="102"/>
      <c r="N18" s="45"/>
    </row>
    <row r="19" spans="1:14" s="44" customFormat="1" x14ac:dyDescent="0.2">
      <c r="A19" s="35" t="s">
        <v>21</v>
      </c>
      <c r="B19" s="47"/>
      <c r="C19" s="37">
        <v>34553</v>
      </c>
      <c r="D19" s="37">
        <v>35581</v>
      </c>
      <c r="E19" s="37">
        <v>33698</v>
      </c>
      <c r="F19" s="127">
        <f t="shared" si="0"/>
        <v>94.707849695061981</v>
      </c>
      <c r="G19" s="38"/>
      <c r="H19" s="38"/>
      <c r="I19" s="38"/>
      <c r="J19" s="38"/>
      <c r="K19" s="86"/>
      <c r="N19" s="45"/>
    </row>
    <row r="20" spans="1:14" s="44" customFormat="1" x14ac:dyDescent="0.2">
      <c r="A20" s="35" t="s">
        <v>22</v>
      </c>
      <c r="B20" s="47"/>
      <c r="C20" s="37">
        <v>583</v>
      </c>
      <c r="D20" s="37">
        <v>4212</v>
      </c>
      <c r="E20" s="37">
        <v>3421</v>
      </c>
      <c r="F20" s="127">
        <f t="shared" si="0"/>
        <v>81.22032288698955</v>
      </c>
      <c r="G20" s="38"/>
      <c r="H20" s="38"/>
      <c r="I20" s="38"/>
      <c r="J20" s="38"/>
      <c r="K20" s="86"/>
      <c r="N20" s="45"/>
    </row>
    <row r="21" spans="1:14" s="39" customFormat="1" x14ac:dyDescent="0.2">
      <c r="A21" s="41" t="s">
        <v>23</v>
      </c>
      <c r="B21" s="72"/>
      <c r="C21" s="37">
        <v>0</v>
      </c>
      <c r="D21" s="37">
        <v>0</v>
      </c>
      <c r="E21" s="37">
        <v>0</v>
      </c>
      <c r="F21" s="127">
        <v>0</v>
      </c>
      <c r="G21" s="38"/>
      <c r="H21" s="139">
        <f>D21+D22</f>
        <v>0</v>
      </c>
      <c r="I21" s="139">
        <f>E21+E22</f>
        <v>0</v>
      </c>
      <c r="J21" s="139"/>
      <c r="K21" s="86"/>
      <c r="N21" s="40"/>
    </row>
    <row r="22" spans="1:14" s="39" customFormat="1" x14ac:dyDescent="0.2">
      <c r="A22" s="48" t="s">
        <v>24</v>
      </c>
      <c r="B22" s="318"/>
      <c r="C22" s="42">
        <v>0</v>
      </c>
      <c r="D22" s="42">
        <v>0</v>
      </c>
      <c r="E22" s="42">
        <v>0</v>
      </c>
      <c r="F22" s="132">
        <v>0</v>
      </c>
      <c r="G22" s="38"/>
      <c r="H22" s="38"/>
      <c r="I22" s="38"/>
      <c r="J22" s="38"/>
      <c r="K22" s="86"/>
      <c r="N22" s="40"/>
    </row>
    <row r="23" spans="1:14" s="44" customFormat="1" ht="15" x14ac:dyDescent="0.25">
      <c r="A23" s="377" t="s">
        <v>136</v>
      </c>
      <c r="B23" s="171">
        <v>5</v>
      </c>
      <c r="C23" s="317">
        <f>C25+C26+C27+C28</f>
        <v>74</v>
      </c>
      <c r="D23" s="317">
        <f>D25+D26+D27+D28</f>
        <v>89</v>
      </c>
      <c r="E23" s="317">
        <f>E25+E26+E27+E28</f>
        <v>0</v>
      </c>
      <c r="F23" s="128">
        <f t="shared" si="0"/>
        <v>0</v>
      </c>
      <c r="G23" s="38"/>
      <c r="H23" s="38"/>
      <c r="I23" s="38"/>
      <c r="J23" s="38"/>
      <c r="K23" s="102"/>
      <c r="N23" s="45"/>
    </row>
    <row r="24" spans="1:14" s="44" customFormat="1" ht="15" x14ac:dyDescent="0.25">
      <c r="A24" s="378"/>
      <c r="B24" s="47"/>
      <c r="C24" s="319"/>
      <c r="D24" s="319"/>
      <c r="E24" s="319"/>
      <c r="F24" s="128"/>
      <c r="G24" s="38"/>
      <c r="H24" s="38"/>
      <c r="I24" s="38"/>
      <c r="J24" s="38"/>
      <c r="K24" s="102"/>
      <c r="N24" s="45"/>
    </row>
    <row r="25" spans="1:14" s="44" customFormat="1" x14ac:dyDescent="0.2">
      <c r="A25" s="50" t="s">
        <v>21</v>
      </c>
      <c r="B25" s="47"/>
      <c r="C25" s="37">
        <v>74</v>
      </c>
      <c r="D25" s="37">
        <v>89</v>
      </c>
      <c r="E25" s="37">
        <v>0</v>
      </c>
      <c r="F25" s="127">
        <f t="shared" si="0"/>
        <v>0</v>
      </c>
      <c r="G25" s="38"/>
      <c r="H25" s="38"/>
      <c r="I25" s="38"/>
      <c r="J25" s="38"/>
      <c r="K25" s="86"/>
      <c r="N25" s="45"/>
    </row>
    <row r="26" spans="1:14" s="44" customFormat="1" x14ac:dyDescent="0.2">
      <c r="A26" s="50" t="s">
        <v>22</v>
      </c>
      <c r="B26" s="47"/>
      <c r="C26" s="37">
        <v>0</v>
      </c>
      <c r="D26" s="37">
        <v>0</v>
      </c>
      <c r="E26" s="37">
        <v>0</v>
      </c>
      <c r="F26" s="127">
        <v>0</v>
      </c>
      <c r="G26" s="38"/>
      <c r="H26" s="38"/>
      <c r="I26" s="38"/>
      <c r="J26" s="38"/>
      <c r="K26" s="86"/>
      <c r="N26" s="45"/>
    </row>
    <row r="27" spans="1:14" s="44" customFormat="1" x14ac:dyDescent="0.2">
      <c r="A27" s="41" t="s">
        <v>23</v>
      </c>
      <c r="B27" s="47"/>
      <c r="C27" s="37">
        <v>0</v>
      </c>
      <c r="D27" s="37">
        <v>0</v>
      </c>
      <c r="E27" s="37">
        <v>0</v>
      </c>
      <c r="F27" s="127">
        <v>0</v>
      </c>
      <c r="G27" s="38"/>
      <c r="H27" s="139">
        <f>D27+D28</f>
        <v>0</v>
      </c>
      <c r="I27" s="139">
        <f>E27+E28</f>
        <v>0</v>
      </c>
      <c r="J27" s="139"/>
      <c r="K27" s="86"/>
      <c r="N27" s="45"/>
    </row>
    <row r="28" spans="1:14" s="44" customFormat="1" x14ac:dyDescent="0.2">
      <c r="A28" s="46" t="s">
        <v>24</v>
      </c>
      <c r="B28" s="51"/>
      <c r="C28" s="42">
        <v>0</v>
      </c>
      <c r="D28" s="42">
        <v>0</v>
      </c>
      <c r="E28" s="42">
        <v>0</v>
      </c>
      <c r="F28" s="132">
        <v>0</v>
      </c>
      <c r="G28" s="38"/>
      <c r="H28" s="38"/>
      <c r="I28" s="38"/>
      <c r="J28" s="38"/>
      <c r="K28" s="86"/>
      <c r="N28" s="45"/>
    </row>
    <row r="29" spans="1:14" s="44" customFormat="1" ht="15" x14ac:dyDescent="0.25">
      <c r="A29" s="43" t="s">
        <v>130</v>
      </c>
      <c r="B29" s="47">
        <v>6</v>
      </c>
      <c r="C29" s="319">
        <f>C30+C31+C32+C33</f>
        <v>27753</v>
      </c>
      <c r="D29" s="319">
        <f>D30+D31+D32+D33</f>
        <v>26907</v>
      </c>
      <c r="E29" s="319">
        <f>E30+E31+E32+E33</f>
        <v>16253</v>
      </c>
      <c r="F29" s="128">
        <f t="shared" si="0"/>
        <v>60.404355743858474</v>
      </c>
      <c r="G29" s="33"/>
      <c r="H29" s="33"/>
      <c r="I29" s="33"/>
      <c r="J29" s="33"/>
      <c r="K29" s="102"/>
      <c r="N29" s="45"/>
    </row>
    <row r="30" spans="1:14" s="44" customFormat="1" x14ac:dyDescent="0.2">
      <c r="A30" s="35" t="s">
        <v>21</v>
      </c>
      <c r="B30" s="47"/>
      <c r="C30" s="37">
        <v>27753</v>
      </c>
      <c r="D30" s="37">
        <v>25023</v>
      </c>
      <c r="E30" s="37">
        <v>15277</v>
      </c>
      <c r="F30" s="127">
        <f t="shared" si="0"/>
        <v>61.051832314270868</v>
      </c>
      <c r="G30" s="38"/>
      <c r="H30" s="38"/>
      <c r="I30" s="38"/>
      <c r="J30" s="38"/>
      <c r="K30" s="86"/>
      <c r="N30" s="45"/>
    </row>
    <row r="31" spans="1:14" s="44" customFormat="1" x14ac:dyDescent="0.2">
      <c r="A31" s="35" t="s">
        <v>22</v>
      </c>
      <c r="B31" s="47"/>
      <c r="C31" s="194">
        <v>0</v>
      </c>
      <c r="D31" s="37">
        <v>1884</v>
      </c>
      <c r="E31" s="37">
        <v>976</v>
      </c>
      <c r="F31" s="127">
        <f t="shared" si="0"/>
        <v>51.804670912951167</v>
      </c>
      <c r="G31" s="38"/>
      <c r="H31" s="38"/>
      <c r="I31" s="38"/>
      <c r="J31" s="38"/>
      <c r="K31" s="86"/>
      <c r="N31" s="45"/>
    </row>
    <row r="32" spans="1:14" s="39" customFormat="1" x14ac:dyDescent="0.2">
      <c r="A32" s="41" t="s">
        <v>23</v>
      </c>
      <c r="B32" s="72"/>
      <c r="C32" s="37">
        <v>0</v>
      </c>
      <c r="D32" s="37">
        <v>0</v>
      </c>
      <c r="E32" s="37">
        <v>0</v>
      </c>
      <c r="F32" s="127">
        <v>0</v>
      </c>
      <c r="G32" s="38"/>
      <c r="H32" s="139">
        <f>D32+D33</f>
        <v>0</v>
      </c>
      <c r="I32" s="139">
        <f>E32+E33</f>
        <v>0</v>
      </c>
      <c r="J32" s="139"/>
      <c r="K32" s="86"/>
      <c r="N32" s="40"/>
    </row>
    <row r="33" spans="1:14" s="39" customFormat="1" x14ac:dyDescent="0.2">
      <c r="A33" s="46" t="s">
        <v>24</v>
      </c>
      <c r="B33" s="318"/>
      <c r="C33" s="42">
        <v>0</v>
      </c>
      <c r="D33" s="42">
        <v>0</v>
      </c>
      <c r="E33" s="42">
        <v>0</v>
      </c>
      <c r="F33" s="132">
        <v>0</v>
      </c>
      <c r="G33" s="38"/>
      <c r="H33" s="38"/>
      <c r="I33" s="38"/>
      <c r="J33" s="38"/>
      <c r="K33" s="86"/>
      <c r="N33" s="40"/>
    </row>
    <row r="34" spans="1:14" s="44" customFormat="1" ht="15" x14ac:dyDescent="0.25">
      <c r="A34" s="43" t="s">
        <v>27</v>
      </c>
      <c r="B34" s="171">
        <v>7</v>
      </c>
      <c r="C34" s="317">
        <f>C35+C36+C37+C38</f>
        <v>227796</v>
      </c>
      <c r="D34" s="317">
        <f>D35+D36+D37+D38</f>
        <v>386456</v>
      </c>
      <c r="E34" s="317">
        <f>E35+E36+E37+E38</f>
        <v>38267</v>
      </c>
      <c r="F34" s="128">
        <f t="shared" si="0"/>
        <v>9.9020328316807085</v>
      </c>
      <c r="G34" s="33"/>
      <c r="H34" s="33"/>
      <c r="I34" s="33"/>
      <c r="J34" s="33"/>
      <c r="K34" s="102"/>
      <c r="N34" s="45"/>
    </row>
    <row r="35" spans="1:14" s="44" customFormat="1" x14ac:dyDescent="0.2">
      <c r="A35" s="35" t="s">
        <v>21</v>
      </c>
      <c r="B35" s="47"/>
      <c r="C35" s="37">
        <v>142024</v>
      </c>
      <c r="D35" s="37">
        <v>383618</v>
      </c>
      <c r="E35" s="37">
        <v>38267</v>
      </c>
      <c r="F35" s="127">
        <f>(E35/D35)*100</f>
        <v>9.9752879166253923</v>
      </c>
      <c r="G35" s="38"/>
      <c r="H35" s="38"/>
      <c r="I35" s="38"/>
      <c r="J35" s="38"/>
      <c r="K35" s="86"/>
      <c r="N35" s="45"/>
    </row>
    <row r="36" spans="1:14" s="44" customFormat="1" x14ac:dyDescent="0.2">
      <c r="A36" s="35" t="s">
        <v>22</v>
      </c>
      <c r="B36" s="47"/>
      <c r="C36" s="37">
        <v>85772</v>
      </c>
      <c r="D36" s="37">
        <v>0</v>
      </c>
      <c r="E36" s="37">
        <v>0</v>
      </c>
      <c r="F36" s="127">
        <v>0</v>
      </c>
      <c r="G36" s="38"/>
      <c r="H36" s="38"/>
      <c r="I36" s="38"/>
      <c r="J36" s="38"/>
      <c r="K36" s="86"/>
      <c r="N36" s="45"/>
    </row>
    <row r="37" spans="1:14" s="39" customFormat="1" x14ac:dyDescent="0.2">
      <c r="A37" s="41" t="s">
        <v>23</v>
      </c>
      <c r="B37" s="72"/>
      <c r="C37" s="37">
        <v>0</v>
      </c>
      <c r="D37" s="37">
        <v>2838</v>
      </c>
      <c r="E37" s="37">
        <v>0</v>
      </c>
      <c r="F37" s="127">
        <v>0</v>
      </c>
      <c r="G37" s="38"/>
      <c r="H37" s="139">
        <f>D37+D38</f>
        <v>2838</v>
      </c>
      <c r="I37" s="139">
        <f>E37+E38</f>
        <v>0</v>
      </c>
      <c r="J37" s="139"/>
      <c r="K37" s="86"/>
      <c r="N37" s="40"/>
    </row>
    <row r="38" spans="1:14" s="39" customFormat="1" x14ac:dyDescent="0.2">
      <c r="A38" s="41" t="s">
        <v>24</v>
      </c>
      <c r="B38" s="72"/>
      <c r="C38" s="37">
        <v>0</v>
      </c>
      <c r="D38" s="37">
        <v>0</v>
      </c>
      <c r="E38" s="37">
        <v>0</v>
      </c>
      <c r="F38" s="132">
        <v>0</v>
      </c>
      <c r="G38" s="38"/>
      <c r="H38" s="38"/>
      <c r="I38" s="38"/>
      <c r="J38" s="38"/>
      <c r="K38" s="86"/>
      <c r="N38" s="40"/>
    </row>
    <row r="39" spans="1:14" s="44" customFormat="1" ht="15" x14ac:dyDescent="0.25">
      <c r="A39" s="377" t="s">
        <v>137</v>
      </c>
      <c r="B39" s="171">
        <v>8</v>
      </c>
      <c r="C39" s="317">
        <f>C41+C42+C43+C44</f>
        <v>35039</v>
      </c>
      <c r="D39" s="317">
        <f>D41+D42+D43+D44</f>
        <v>34540</v>
      </c>
      <c r="E39" s="317">
        <f>E41+E42+E43+E44</f>
        <v>26726</v>
      </c>
      <c r="F39" s="128">
        <f t="shared" si="0"/>
        <v>77.376954255935146</v>
      </c>
      <c r="G39" s="33"/>
      <c r="H39" s="33"/>
      <c r="I39" s="33"/>
      <c r="J39" s="33"/>
      <c r="K39" s="102"/>
      <c r="N39" s="45"/>
    </row>
    <row r="40" spans="1:14" s="44" customFormat="1" ht="15" x14ac:dyDescent="0.25">
      <c r="A40" s="378"/>
      <c r="B40" s="47"/>
      <c r="C40" s="319"/>
      <c r="D40" s="319"/>
      <c r="E40" s="319"/>
      <c r="F40" s="128"/>
      <c r="G40" s="33"/>
      <c r="H40" s="33"/>
      <c r="I40" s="33"/>
      <c r="J40" s="33"/>
      <c r="K40" s="102"/>
      <c r="N40" s="45"/>
    </row>
    <row r="41" spans="1:14" s="44" customFormat="1" x14ac:dyDescent="0.2">
      <c r="A41" s="35" t="s">
        <v>21</v>
      </c>
      <c r="B41" s="47"/>
      <c r="C41" s="37">
        <v>32412</v>
      </c>
      <c r="D41" s="37">
        <v>23295</v>
      </c>
      <c r="E41" s="37">
        <v>16820</v>
      </c>
      <c r="F41" s="127">
        <f t="shared" si="0"/>
        <v>72.204335694355009</v>
      </c>
      <c r="G41" s="38"/>
      <c r="H41" s="38"/>
      <c r="I41" s="38"/>
      <c r="J41" s="38"/>
      <c r="K41" s="86"/>
      <c r="N41" s="45"/>
    </row>
    <row r="42" spans="1:14" s="44" customFormat="1" x14ac:dyDescent="0.2">
      <c r="A42" s="35" t="s">
        <v>22</v>
      </c>
      <c r="B42" s="47"/>
      <c r="C42" s="37">
        <v>2627</v>
      </c>
      <c r="D42" s="37">
        <v>11245</v>
      </c>
      <c r="E42" s="37">
        <v>9906</v>
      </c>
      <c r="F42" s="127">
        <f t="shared" si="0"/>
        <v>88.092485549132945</v>
      </c>
      <c r="G42" s="38"/>
      <c r="H42" s="38"/>
      <c r="I42" s="38"/>
      <c r="J42" s="38"/>
      <c r="K42" s="86"/>
      <c r="N42" s="45"/>
    </row>
    <row r="43" spans="1:14" s="39" customFormat="1" x14ac:dyDescent="0.2">
      <c r="A43" s="41" t="s">
        <v>23</v>
      </c>
      <c r="B43" s="72"/>
      <c r="C43" s="37">
        <v>0</v>
      </c>
      <c r="D43" s="37">
        <v>0</v>
      </c>
      <c r="E43" s="37">
        <v>0</v>
      </c>
      <c r="F43" s="127">
        <v>0</v>
      </c>
      <c r="G43" s="38"/>
      <c r="H43" s="139">
        <f>D43+D44</f>
        <v>0</v>
      </c>
      <c r="I43" s="139">
        <f>E43+E44</f>
        <v>0</v>
      </c>
      <c r="J43" s="139"/>
      <c r="K43" s="86"/>
      <c r="N43" s="40"/>
    </row>
    <row r="44" spans="1:14" s="39" customFormat="1" x14ac:dyDescent="0.2">
      <c r="A44" s="46" t="s">
        <v>24</v>
      </c>
      <c r="B44" s="318"/>
      <c r="C44" s="42">
        <v>0</v>
      </c>
      <c r="D44" s="42">
        <v>0</v>
      </c>
      <c r="E44" s="42">
        <v>0</v>
      </c>
      <c r="F44" s="132">
        <v>0</v>
      </c>
      <c r="G44" s="38"/>
      <c r="H44" s="38"/>
      <c r="I44" s="38"/>
      <c r="J44" s="106"/>
      <c r="K44" s="86"/>
      <c r="N44" s="40"/>
    </row>
    <row r="45" spans="1:14" ht="15" customHeight="1" x14ac:dyDescent="0.25">
      <c r="A45" s="321" t="s">
        <v>28</v>
      </c>
      <c r="B45" s="171">
        <v>9</v>
      </c>
      <c r="C45" s="317">
        <f>C46+C47+C48+C49</f>
        <v>21407</v>
      </c>
      <c r="D45" s="362">
        <f>D46+D47+D48+D49</f>
        <v>25223</v>
      </c>
      <c r="E45" s="317">
        <f>E46+E47+E48+E49</f>
        <v>7126</v>
      </c>
      <c r="F45" s="128">
        <f t="shared" si="0"/>
        <v>28.251992229314517</v>
      </c>
      <c r="G45" s="360"/>
      <c r="H45" s="33"/>
      <c r="I45" s="33"/>
      <c r="J45" s="106"/>
      <c r="K45" s="102"/>
    </row>
    <row r="46" spans="1:14" ht="15" customHeight="1" x14ac:dyDescent="0.2">
      <c r="A46" s="35" t="s">
        <v>21</v>
      </c>
      <c r="B46" s="47"/>
      <c r="C46" s="37">
        <v>20907</v>
      </c>
      <c r="D46" s="194">
        <v>20950</v>
      </c>
      <c r="E46" s="37">
        <v>4518</v>
      </c>
      <c r="F46" s="127">
        <f t="shared" si="0"/>
        <v>21.565632458233893</v>
      </c>
      <c r="G46" s="38"/>
      <c r="H46" s="38"/>
      <c r="I46" s="38"/>
      <c r="J46" s="106"/>
      <c r="K46" s="86"/>
    </row>
    <row r="47" spans="1:14" ht="15" customHeight="1" x14ac:dyDescent="0.2">
      <c r="A47" s="35" t="s">
        <v>22</v>
      </c>
      <c r="B47" s="47"/>
      <c r="C47" s="37">
        <v>500</v>
      </c>
      <c r="D47" s="194">
        <v>2615</v>
      </c>
      <c r="E47" s="37">
        <v>1245</v>
      </c>
      <c r="F47" s="127">
        <f t="shared" si="0"/>
        <v>47.609942638623323</v>
      </c>
      <c r="G47" s="38"/>
      <c r="H47" s="38"/>
      <c r="I47" s="139">
        <f>D48+D49</f>
        <v>1658</v>
      </c>
      <c r="J47" s="139">
        <f>E48+E49</f>
        <v>1363</v>
      </c>
      <c r="K47" s="86"/>
    </row>
    <row r="48" spans="1:14" s="39" customFormat="1" x14ac:dyDescent="0.2">
      <c r="A48" s="41" t="s">
        <v>23</v>
      </c>
      <c r="B48" s="72"/>
      <c r="C48" s="37">
        <v>0</v>
      </c>
      <c r="D48" s="194">
        <v>113</v>
      </c>
      <c r="E48" s="37">
        <v>113</v>
      </c>
      <c r="F48" s="127">
        <f t="shared" si="0"/>
        <v>100</v>
      </c>
      <c r="G48" s="38"/>
      <c r="H48" s="139">
        <f>C8+C9+C13+C14+C19+C20+C25+C26+C30+C31+C35+C36+C41+C42+C46+C47</f>
        <v>689592</v>
      </c>
      <c r="I48" s="139">
        <f>D8+D9+D13+D14+D19+D20+D25+D26+D30+D31+D35+D36+D41+D42+D46+D47</f>
        <v>862281</v>
      </c>
      <c r="J48" s="139">
        <f>E8+E9+E13+E14+E19+E20+E25+E26+E30+E31+E35+E36+E41+E42+E46+E47</f>
        <v>362735</v>
      </c>
      <c r="K48" s="86" t="s">
        <v>80</v>
      </c>
      <c r="N48" s="40"/>
    </row>
    <row r="49" spans="1:14" s="39" customFormat="1" ht="15" thickBot="1" x14ac:dyDescent="0.25">
      <c r="A49" s="53" t="s">
        <v>24</v>
      </c>
      <c r="B49" s="75"/>
      <c r="C49" s="54">
        <v>0</v>
      </c>
      <c r="D49" s="314">
        <v>1545</v>
      </c>
      <c r="E49" s="314">
        <v>1250</v>
      </c>
      <c r="F49" s="133">
        <f t="shared" si="0"/>
        <v>80.906148867313917</v>
      </c>
      <c r="G49" s="38"/>
      <c r="H49" s="140">
        <f>C10+C11+C15+C16+C27+C28+C32+C33+C37+C38+C43+C44+C48+C49+C21+C22</f>
        <v>0</v>
      </c>
      <c r="I49" s="140">
        <f>D10+D11+D15+D16+D27+D28+D32+D33+D37+D38+D43+D44+D48+D49+D21+D22</f>
        <v>12769</v>
      </c>
      <c r="J49" s="140">
        <f>E10+E11+E15+E16+E27+E28+E32+E33+E37+E38+E43+E44+E48+E49+E21+E22</f>
        <v>2205</v>
      </c>
      <c r="K49" s="86" t="s">
        <v>77</v>
      </c>
      <c r="N49" s="40"/>
    </row>
    <row r="50" spans="1:14" s="39" customFormat="1" ht="13.5" hidden="1" customHeight="1" thickTop="1" x14ac:dyDescent="0.2">
      <c r="A50" s="55"/>
      <c r="B50" s="56"/>
      <c r="C50" s="28">
        <f t="shared" ref="C50:E53" si="1">SUM(C46,C41,C35,C30,C25,C19,C13,C8)</f>
        <v>599290</v>
      </c>
      <c r="D50" s="28">
        <f t="shared" si="1"/>
        <v>836641</v>
      </c>
      <c r="E50" s="28">
        <f t="shared" si="1"/>
        <v>341990</v>
      </c>
      <c r="F50" s="39" t="s">
        <v>29</v>
      </c>
      <c r="J50" s="111"/>
      <c r="K50" s="84"/>
      <c r="L50" s="57"/>
      <c r="N50" s="40"/>
    </row>
    <row r="51" spans="1:14" s="39" customFormat="1" ht="12.75" hidden="1" customHeight="1" x14ac:dyDescent="0.2">
      <c r="A51" s="55"/>
      <c r="B51" s="56"/>
      <c r="C51" s="28">
        <f t="shared" si="1"/>
        <v>90302</v>
      </c>
      <c r="D51" s="28">
        <f t="shared" si="1"/>
        <v>25640</v>
      </c>
      <c r="E51" s="28">
        <f t="shared" si="1"/>
        <v>20745</v>
      </c>
      <c r="F51" s="58" t="s">
        <v>30</v>
      </c>
      <c r="G51" s="58"/>
      <c r="H51" s="58"/>
      <c r="I51" s="58"/>
      <c r="J51" s="106"/>
      <c r="K51" s="84"/>
      <c r="N51" s="40"/>
    </row>
    <row r="52" spans="1:14" s="39" customFormat="1" ht="12.75" hidden="1" customHeight="1" x14ac:dyDescent="0.2">
      <c r="A52" s="55"/>
      <c r="B52" s="56"/>
      <c r="C52" s="28">
        <f t="shared" si="1"/>
        <v>0</v>
      </c>
      <c r="D52" s="28">
        <f t="shared" si="1"/>
        <v>11224</v>
      </c>
      <c r="E52" s="28">
        <f t="shared" si="1"/>
        <v>955</v>
      </c>
      <c r="F52" s="58" t="s">
        <v>31</v>
      </c>
      <c r="G52" s="58"/>
      <c r="H52" s="58"/>
      <c r="I52" s="58"/>
      <c r="J52" s="106"/>
      <c r="K52" s="84"/>
      <c r="N52" s="40"/>
    </row>
    <row r="53" spans="1:14" s="39" customFormat="1" ht="12.75" hidden="1" customHeight="1" x14ac:dyDescent="0.2">
      <c r="A53" s="55"/>
      <c r="B53" s="56"/>
      <c r="C53" s="28">
        <f t="shared" si="1"/>
        <v>0</v>
      </c>
      <c r="D53" s="28">
        <f t="shared" si="1"/>
        <v>1545</v>
      </c>
      <c r="E53" s="28">
        <f t="shared" si="1"/>
        <v>1250</v>
      </c>
      <c r="F53" s="58" t="s">
        <v>32</v>
      </c>
      <c r="G53" s="58"/>
      <c r="H53" s="58"/>
      <c r="I53" s="58"/>
      <c r="J53" s="106"/>
      <c r="K53" s="84"/>
      <c r="N53" s="40"/>
    </row>
    <row r="54" spans="1:14" s="39" customFormat="1" ht="12.75" hidden="1" customHeight="1" x14ac:dyDescent="0.2">
      <c r="A54" s="55"/>
      <c r="B54" s="56"/>
      <c r="C54" s="28">
        <f>C17</f>
        <v>6493</v>
      </c>
      <c r="D54" s="28">
        <f>D17</f>
        <v>6576</v>
      </c>
      <c r="E54" s="28">
        <f>E17</f>
        <v>4621</v>
      </c>
      <c r="F54" s="58" t="s">
        <v>33</v>
      </c>
      <c r="G54" s="58"/>
      <c r="H54" s="58"/>
      <c r="I54" s="58"/>
      <c r="J54" s="106"/>
      <c r="K54" s="84"/>
      <c r="N54" s="40"/>
    </row>
    <row r="55" spans="1:14" s="39" customFormat="1" ht="12.75" hidden="1" customHeight="1" x14ac:dyDescent="0.2">
      <c r="A55" s="55"/>
      <c r="B55" s="56"/>
      <c r="C55" s="59">
        <f>SUM(C50:C54)</f>
        <v>696085</v>
      </c>
      <c r="D55" s="59">
        <f>SUM(D50:D54)</f>
        <v>881626</v>
      </c>
      <c r="E55" s="59">
        <f>SUM(E50:E54)</f>
        <v>369561</v>
      </c>
      <c r="F55" s="58" t="s">
        <v>34</v>
      </c>
      <c r="G55" s="58"/>
      <c r="H55" s="58"/>
      <c r="I55" s="58"/>
      <c r="J55" s="106"/>
      <c r="K55" s="60"/>
      <c r="N55" s="40"/>
    </row>
    <row r="56" spans="1:14" s="39" customFormat="1" ht="12.75" hidden="1" customHeight="1" x14ac:dyDescent="0.2">
      <c r="A56" s="55"/>
      <c r="B56" s="56"/>
      <c r="C56" s="59"/>
      <c r="D56" s="59"/>
      <c r="E56" s="59"/>
      <c r="F56" s="58"/>
      <c r="G56" s="58"/>
      <c r="H56" s="58"/>
      <c r="I56" s="58"/>
      <c r="J56" s="106"/>
      <c r="K56" s="60"/>
      <c r="N56" s="40"/>
    </row>
    <row r="57" spans="1:14" s="39" customFormat="1" ht="12.75" hidden="1" customHeight="1" x14ac:dyDescent="0.2">
      <c r="A57" s="55"/>
      <c r="B57" s="56"/>
      <c r="C57" s="59">
        <f>C7+C12+C18+C23+C29+C34+C39+C45</f>
        <v>696085</v>
      </c>
      <c r="D57" s="59">
        <f>D7+D12+D18+D23+D29+D34+D39+D45</f>
        <v>881626</v>
      </c>
      <c r="E57" s="59">
        <f>E7+E12+E18+E23+E29+E34+E39+E45</f>
        <v>369561</v>
      </c>
      <c r="F57" s="58" t="s">
        <v>35</v>
      </c>
      <c r="G57" s="58"/>
      <c r="H57" s="58"/>
      <c r="I57" s="58"/>
      <c r="J57" s="106"/>
      <c r="K57" s="62"/>
      <c r="N57" s="40"/>
    </row>
    <row r="58" spans="1:14" s="39" customFormat="1" ht="12.75" customHeight="1" thickTop="1" x14ac:dyDescent="0.2">
      <c r="A58" s="55"/>
      <c r="B58" s="56"/>
      <c r="C58" s="59"/>
      <c r="D58" s="59"/>
      <c r="E58" s="59"/>
      <c r="F58" s="58"/>
      <c r="G58" s="58"/>
      <c r="H58" s="58"/>
      <c r="I58" s="58"/>
      <c r="J58" s="106"/>
      <c r="K58" s="62"/>
      <c r="N58" s="40"/>
    </row>
    <row r="59" spans="1:14" s="39" customFormat="1" ht="12.75" customHeight="1" x14ac:dyDescent="0.2">
      <c r="A59" s="55"/>
      <c r="B59" s="56"/>
      <c r="E59" s="59"/>
      <c r="F59" s="58"/>
      <c r="G59" s="58"/>
      <c r="H59" s="58"/>
      <c r="I59" s="58"/>
      <c r="J59" s="106"/>
      <c r="K59" s="62"/>
      <c r="N59" s="40"/>
    </row>
    <row r="60" spans="1:14" s="39" customFormat="1" ht="12.75" customHeight="1" x14ac:dyDescent="0.2">
      <c r="A60" s="55"/>
      <c r="B60" s="56"/>
      <c r="C60" s="59"/>
      <c r="D60" s="59"/>
      <c r="E60" s="59"/>
      <c r="F60" s="59"/>
      <c r="G60" s="58"/>
      <c r="H60" s="58"/>
      <c r="I60" s="58"/>
      <c r="J60" s="106"/>
      <c r="K60" s="62"/>
      <c r="N60" s="40"/>
    </row>
    <row r="61" spans="1:14" s="39" customFormat="1" ht="12.75" customHeight="1" x14ac:dyDescent="0.2">
      <c r="A61" s="55"/>
      <c r="B61" s="56"/>
      <c r="C61" s="59"/>
      <c r="D61" s="59"/>
      <c r="E61" s="59"/>
      <c r="F61" s="58"/>
      <c r="G61" s="58"/>
      <c r="H61" s="58"/>
      <c r="I61" s="58"/>
      <c r="J61" s="106"/>
      <c r="K61" s="62"/>
      <c r="N61" s="40"/>
    </row>
    <row r="62" spans="1:14" s="39" customFormat="1" ht="12.75" customHeight="1" x14ac:dyDescent="0.2">
      <c r="A62" s="55"/>
      <c r="B62" s="56"/>
      <c r="C62" s="59"/>
      <c r="D62" s="59"/>
      <c r="E62" s="59"/>
      <c r="F62" s="58"/>
      <c r="G62" s="58"/>
      <c r="H62" s="58"/>
      <c r="I62" s="58"/>
      <c r="J62" s="106"/>
      <c r="K62" s="62"/>
      <c r="N62" s="40"/>
    </row>
    <row r="63" spans="1:14" s="39" customFormat="1" ht="12.75" customHeight="1" x14ac:dyDescent="0.2">
      <c r="A63" s="55"/>
      <c r="B63" s="56"/>
      <c r="C63" s="59"/>
      <c r="D63" s="59"/>
      <c r="E63" s="59"/>
      <c r="F63" s="58"/>
      <c r="G63" s="58"/>
      <c r="H63" s="58"/>
      <c r="I63" s="58"/>
      <c r="J63" s="106"/>
      <c r="K63" s="62"/>
      <c r="N63" s="40"/>
    </row>
    <row r="64" spans="1:14" s="39" customFormat="1" ht="12.75" customHeight="1" x14ac:dyDescent="0.2">
      <c r="A64" s="55"/>
      <c r="B64" s="56"/>
      <c r="C64" s="59"/>
      <c r="D64" s="195"/>
      <c r="E64" s="195"/>
      <c r="F64" s="58"/>
      <c r="G64" s="58"/>
      <c r="H64" s="58"/>
      <c r="I64" s="58"/>
      <c r="J64" s="106"/>
      <c r="K64" s="62"/>
      <c r="N64" s="40"/>
    </row>
    <row r="65" spans="1:15" s="39" customFormat="1" ht="12.75" customHeight="1" x14ac:dyDescent="0.2">
      <c r="A65" s="55"/>
      <c r="B65" s="56"/>
      <c r="C65" s="59"/>
      <c r="D65" s="195"/>
      <c r="E65" s="195"/>
      <c r="F65" s="58"/>
      <c r="G65" s="58"/>
      <c r="H65" s="58"/>
      <c r="I65" s="58"/>
      <c r="J65" s="106"/>
      <c r="K65" s="62"/>
      <c r="N65" s="40"/>
    </row>
    <row r="66" spans="1:15" s="39" customFormat="1" ht="12.75" customHeight="1" x14ac:dyDescent="0.2">
      <c r="A66" s="55"/>
      <c r="B66" s="56"/>
      <c r="C66" s="59"/>
      <c r="D66" s="195"/>
      <c r="E66" s="195"/>
      <c r="F66" s="58"/>
      <c r="G66" s="58"/>
      <c r="H66" s="58"/>
      <c r="I66" s="58"/>
      <c r="J66" s="106"/>
      <c r="K66" s="62"/>
      <c r="N66" s="40"/>
    </row>
    <row r="67" spans="1:15" s="39" customFormat="1" ht="12.75" customHeight="1" x14ac:dyDescent="0.2">
      <c r="A67" s="55"/>
      <c r="B67" s="56"/>
      <c r="C67" s="59"/>
      <c r="D67" s="195"/>
      <c r="E67" s="195"/>
      <c r="F67" s="58"/>
      <c r="G67" s="58"/>
      <c r="H67" s="58"/>
      <c r="I67" s="58"/>
      <c r="J67" s="106"/>
      <c r="K67" s="62"/>
      <c r="N67" s="40"/>
    </row>
    <row r="68" spans="1:15" s="39" customFormat="1" ht="12.75" customHeight="1" x14ac:dyDescent="0.2">
      <c r="A68" s="55"/>
      <c r="B68" s="56"/>
      <c r="C68" s="59"/>
      <c r="D68" s="195"/>
      <c r="E68" s="195"/>
      <c r="F68" s="58"/>
      <c r="G68" s="58"/>
      <c r="H68" s="58"/>
      <c r="I68" s="58"/>
      <c r="J68" s="106"/>
      <c r="K68" s="62"/>
      <c r="N68" s="40"/>
    </row>
    <row r="69" spans="1:15" s="39" customFormat="1" ht="12.75" customHeight="1" x14ac:dyDescent="0.2">
      <c r="A69" s="55"/>
      <c r="B69" s="56"/>
      <c r="C69" s="59"/>
      <c r="D69" s="195"/>
      <c r="E69" s="195"/>
      <c r="F69" s="58"/>
      <c r="G69" s="58"/>
      <c r="H69" s="58"/>
      <c r="I69" s="58"/>
      <c r="J69" s="106"/>
      <c r="K69" s="62"/>
      <c r="N69" s="40"/>
    </row>
    <row r="70" spans="1:15" s="39" customFormat="1" ht="12.75" customHeight="1" x14ac:dyDescent="0.2">
      <c r="A70" s="55"/>
      <c r="B70" s="56"/>
      <c r="C70" s="59"/>
      <c r="D70" s="195"/>
      <c r="E70" s="195"/>
      <c r="F70" s="58"/>
      <c r="G70" s="58"/>
      <c r="H70" s="58"/>
      <c r="I70" s="58"/>
      <c r="J70" s="106"/>
      <c r="K70" s="62"/>
      <c r="N70" s="40"/>
    </row>
    <row r="71" spans="1:15" s="39" customFormat="1" ht="12.75" customHeight="1" x14ac:dyDescent="0.2">
      <c r="A71" s="55"/>
      <c r="B71" s="56"/>
      <c r="C71" s="59"/>
      <c r="D71" s="195"/>
      <c r="E71" s="195"/>
      <c r="F71" s="58"/>
      <c r="G71" s="58"/>
      <c r="H71" s="58"/>
      <c r="I71" s="58"/>
      <c r="J71" s="106"/>
      <c r="K71" s="62"/>
      <c r="N71" s="40"/>
    </row>
    <row r="72" spans="1:15" ht="15" thickBot="1" x14ac:dyDescent="0.25">
      <c r="F72" s="28" t="s">
        <v>0</v>
      </c>
      <c r="G72" s="28"/>
      <c r="H72" s="28"/>
      <c r="I72" s="28"/>
      <c r="J72" s="106"/>
      <c r="K72" s="103"/>
    </row>
    <row r="73" spans="1:15" s="30" customFormat="1" thickTop="1" thickBot="1" x14ac:dyDescent="0.25">
      <c r="A73" s="243" t="s">
        <v>16</v>
      </c>
      <c r="B73" s="244" t="s">
        <v>17</v>
      </c>
      <c r="C73" s="245" t="s">
        <v>18</v>
      </c>
      <c r="D73" s="245" t="s">
        <v>19</v>
      </c>
      <c r="E73" s="245" t="s">
        <v>4</v>
      </c>
      <c r="F73" s="246" t="s">
        <v>5</v>
      </c>
      <c r="G73" s="29"/>
      <c r="H73" s="29"/>
      <c r="I73" s="29"/>
      <c r="J73" s="110"/>
      <c r="K73" s="101"/>
      <c r="N73" s="31"/>
    </row>
    <row r="74" spans="1:15" s="30" customFormat="1" thickTop="1" thickBot="1" x14ac:dyDescent="0.25">
      <c r="A74" s="7">
        <v>1</v>
      </c>
      <c r="B74" s="4">
        <v>2</v>
      </c>
      <c r="C74" s="4">
        <v>3</v>
      </c>
      <c r="D74" s="4">
        <v>4</v>
      </c>
      <c r="E74" s="4">
        <v>5</v>
      </c>
      <c r="F74" s="216" t="s">
        <v>116</v>
      </c>
      <c r="G74" s="29"/>
      <c r="H74" s="29"/>
      <c r="I74" s="29"/>
      <c r="J74" s="110"/>
      <c r="K74" s="101"/>
      <c r="N74" s="31"/>
    </row>
    <row r="75" spans="1:15" s="64" customFormat="1" ht="15.75" thickTop="1" x14ac:dyDescent="0.25">
      <c r="A75" s="52" t="s">
        <v>36</v>
      </c>
      <c r="B75" s="172">
        <v>10</v>
      </c>
      <c r="C75" s="317">
        <f>C76+C81+C86</f>
        <v>446925</v>
      </c>
      <c r="D75" s="317">
        <f>D76+D81+D86</f>
        <v>5589377</v>
      </c>
      <c r="E75" s="317">
        <f>E76+E81+E86</f>
        <v>4681945</v>
      </c>
      <c r="F75" s="128">
        <f t="shared" ref="F75:F123" si="2">(E75/D75)*100</f>
        <v>83.765060041575296</v>
      </c>
      <c r="G75" s="33"/>
      <c r="H75" s="102"/>
      <c r="I75" s="102"/>
      <c r="J75" s="106"/>
      <c r="K75" s="102"/>
      <c r="N75" s="65"/>
    </row>
    <row r="76" spans="1:15" s="64" customFormat="1" x14ac:dyDescent="0.2">
      <c r="A76" s="66" t="s">
        <v>37</v>
      </c>
      <c r="B76" s="67"/>
      <c r="C76" s="68">
        <f>C77+C78+C79+C80</f>
        <v>80454</v>
      </c>
      <c r="D76" s="68">
        <f>D77+D78+D79+D80</f>
        <v>101770</v>
      </c>
      <c r="E76" s="68">
        <f>E77+E78+E79+E80</f>
        <v>96227</v>
      </c>
      <c r="F76" s="127">
        <f t="shared" si="2"/>
        <v>94.553404736169796</v>
      </c>
      <c r="G76" s="38"/>
      <c r="H76" s="38"/>
      <c r="I76" s="38"/>
      <c r="J76" s="112"/>
      <c r="K76" s="105"/>
      <c r="L76" s="116"/>
      <c r="M76" s="116"/>
      <c r="N76" s="104"/>
      <c r="O76" s="116"/>
    </row>
    <row r="77" spans="1:15" s="64" customFormat="1" x14ac:dyDescent="0.2">
      <c r="A77" s="35" t="s">
        <v>21</v>
      </c>
      <c r="B77" s="331"/>
      <c r="C77" s="37">
        <v>70154</v>
      </c>
      <c r="D77" s="37">
        <v>98740</v>
      </c>
      <c r="E77" s="37">
        <v>93233</v>
      </c>
      <c r="F77" s="127">
        <f t="shared" si="2"/>
        <v>94.422726352035653</v>
      </c>
      <c r="G77" s="38"/>
      <c r="H77" s="38"/>
      <c r="I77" s="38"/>
      <c r="J77" s="112"/>
      <c r="K77" s="86"/>
      <c r="L77" s="57"/>
      <c r="M77" s="116"/>
      <c r="N77" s="104"/>
      <c r="O77" s="116"/>
    </row>
    <row r="78" spans="1:15" s="64" customFormat="1" x14ac:dyDescent="0.2">
      <c r="A78" s="35" t="s">
        <v>22</v>
      </c>
      <c r="B78" s="332"/>
      <c r="C78" s="37">
        <v>10300</v>
      </c>
      <c r="D78" s="37">
        <v>2850</v>
      </c>
      <c r="E78" s="37">
        <v>2850</v>
      </c>
      <c r="F78" s="127">
        <f t="shared" si="2"/>
        <v>100</v>
      </c>
      <c r="G78" s="38"/>
      <c r="H78" s="38"/>
      <c r="I78" s="38"/>
      <c r="J78" s="112"/>
      <c r="K78" s="86"/>
      <c r="L78" s="82"/>
      <c r="M78" s="116"/>
      <c r="N78" s="104"/>
      <c r="O78" s="116"/>
    </row>
    <row r="79" spans="1:15" s="64" customFormat="1" x14ac:dyDescent="0.2">
      <c r="A79" s="41" t="s">
        <v>23</v>
      </c>
      <c r="B79" s="331"/>
      <c r="C79" s="37">
        <v>0</v>
      </c>
      <c r="D79" s="37">
        <v>180</v>
      </c>
      <c r="E79" s="37">
        <v>144</v>
      </c>
      <c r="F79" s="127">
        <f t="shared" si="2"/>
        <v>80</v>
      </c>
      <c r="G79" s="38"/>
      <c r="H79" s="38"/>
      <c r="I79" s="38"/>
      <c r="J79" s="112"/>
      <c r="K79" s="86"/>
      <c r="L79" s="117"/>
      <c r="M79" s="116"/>
      <c r="N79" s="104"/>
      <c r="O79" s="116"/>
    </row>
    <row r="80" spans="1:15" s="64" customFormat="1" x14ac:dyDescent="0.2">
      <c r="A80" s="70" t="s">
        <v>24</v>
      </c>
      <c r="B80" s="332"/>
      <c r="C80" s="37">
        <v>0</v>
      </c>
      <c r="D80" s="37">
        <v>0</v>
      </c>
      <c r="E80" s="37">
        <v>0</v>
      </c>
      <c r="F80" s="127">
        <v>0</v>
      </c>
      <c r="G80" s="38"/>
      <c r="H80" s="38"/>
      <c r="I80" s="38"/>
      <c r="J80" s="112"/>
      <c r="K80" s="86"/>
      <c r="L80" s="82"/>
      <c r="M80" s="116"/>
      <c r="N80" s="104"/>
      <c r="O80" s="116"/>
    </row>
    <row r="81" spans="1:15" s="64" customFormat="1" x14ac:dyDescent="0.2">
      <c r="A81" s="71" t="s">
        <v>39</v>
      </c>
      <c r="B81" s="332"/>
      <c r="C81" s="68">
        <f>C82+C83+C84+C85</f>
        <v>365121</v>
      </c>
      <c r="D81" s="68">
        <f>D82+D83+D84+D85</f>
        <v>2084340</v>
      </c>
      <c r="E81" s="68">
        <f>E82+E83+E84+E85</f>
        <v>1740257</v>
      </c>
      <c r="F81" s="127">
        <f t="shared" si="2"/>
        <v>83.491992669142263</v>
      </c>
      <c r="G81" s="38"/>
      <c r="H81" s="38"/>
      <c r="I81" s="38"/>
      <c r="J81" s="106"/>
      <c r="K81" s="105"/>
      <c r="L81" s="116"/>
      <c r="M81" s="116"/>
      <c r="N81" s="104"/>
      <c r="O81" s="116"/>
    </row>
    <row r="82" spans="1:15" s="64" customFormat="1" x14ac:dyDescent="0.2">
      <c r="A82" s="35" t="s">
        <v>21</v>
      </c>
      <c r="B82" s="332"/>
      <c r="C82" s="37">
        <v>365121</v>
      </c>
      <c r="D82" s="37">
        <v>68290</v>
      </c>
      <c r="E82" s="37">
        <v>61334</v>
      </c>
      <c r="F82" s="127">
        <f t="shared" si="2"/>
        <v>89.814028408258892</v>
      </c>
      <c r="G82" s="144"/>
      <c r="H82" s="144"/>
      <c r="I82" s="38"/>
      <c r="J82" s="106"/>
      <c r="K82" s="86"/>
      <c r="L82" s="116"/>
      <c r="M82" s="116"/>
      <c r="N82" s="104"/>
      <c r="O82" s="116"/>
    </row>
    <row r="83" spans="1:15" s="64" customFormat="1" x14ac:dyDescent="0.2">
      <c r="A83" s="35" t="s">
        <v>22</v>
      </c>
      <c r="B83" s="332"/>
      <c r="C83" s="37">
        <v>0</v>
      </c>
      <c r="D83" s="37">
        <v>0</v>
      </c>
      <c r="E83" s="37">
        <v>0</v>
      </c>
      <c r="F83" s="127">
        <v>0</v>
      </c>
      <c r="G83" s="38"/>
      <c r="H83" s="38"/>
      <c r="I83" s="38"/>
      <c r="J83" s="106"/>
      <c r="K83" s="86"/>
      <c r="L83" s="116"/>
      <c r="M83" s="116"/>
      <c r="N83" s="104"/>
      <c r="O83" s="116"/>
    </row>
    <row r="84" spans="1:15" s="64" customFormat="1" x14ac:dyDescent="0.2">
      <c r="A84" s="70" t="s">
        <v>23</v>
      </c>
      <c r="B84" s="332"/>
      <c r="C84" s="37">
        <v>0</v>
      </c>
      <c r="D84" s="37">
        <v>2016050</v>
      </c>
      <c r="E84" s="37">
        <v>1678923</v>
      </c>
      <c r="F84" s="127">
        <f t="shared" si="2"/>
        <v>83.277845291535428</v>
      </c>
      <c r="G84" s="38"/>
      <c r="H84" s="38"/>
      <c r="I84" s="38"/>
      <c r="J84" s="112"/>
      <c r="K84" s="86"/>
      <c r="L84" s="116"/>
      <c r="M84" s="116"/>
      <c r="N84" s="104"/>
      <c r="O84" s="116"/>
    </row>
    <row r="85" spans="1:15" s="64" customFormat="1" x14ac:dyDescent="0.2">
      <c r="A85" s="70" t="s">
        <v>24</v>
      </c>
      <c r="B85" s="332"/>
      <c r="C85" s="37">
        <v>0</v>
      </c>
      <c r="D85" s="37">
        <v>0</v>
      </c>
      <c r="E85" s="37">
        <v>0</v>
      </c>
      <c r="F85" s="127">
        <v>0</v>
      </c>
      <c r="G85" s="38"/>
      <c r="H85" s="38"/>
      <c r="I85" s="38"/>
      <c r="J85" s="112"/>
      <c r="K85" s="86"/>
      <c r="L85" s="116"/>
      <c r="M85" s="116"/>
      <c r="N85" s="104"/>
      <c r="O85" s="116"/>
    </row>
    <row r="86" spans="1:15" s="64" customFormat="1" x14ac:dyDescent="0.2">
      <c r="A86" s="71" t="s">
        <v>59</v>
      </c>
      <c r="B86" s="332"/>
      <c r="C86" s="68">
        <f>C87+C88+C89+C90</f>
        <v>1350</v>
      </c>
      <c r="D86" s="68">
        <f>D87+D88+D89+D90</f>
        <v>3403267</v>
      </c>
      <c r="E86" s="68">
        <f>E87+E88+E89+E90</f>
        <v>2845461</v>
      </c>
      <c r="F86" s="127">
        <f t="shared" si="2"/>
        <v>83.609690335786169</v>
      </c>
      <c r="G86" s="38"/>
      <c r="H86" s="38"/>
      <c r="I86" s="38"/>
      <c r="J86" s="112"/>
      <c r="K86" s="105"/>
      <c r="L86" s="116"/>
      <c r="M86" s="116"/>
      <c r="N86" s="104"/>
      <c r="O86" s="116"/>
    </row>
    <row r="87" spans="1:15" s="64" customFormat="1" x14ac:dyDescent="0.2">
      <c r="A87" s="35" t="s">
        <v>21</v>
      </c>
      <c r="B87" s="332"/>
      <c r="C87" s="37">
        <v>1350</v>
      </c>
      <c r="D87" s="334">
        <v>727</v>
      </c>
      <c r="E87" s="334">
        <v>706</v>
      </c>
      <c r="F87" s="127">
        <f t="shared" si="2"/>
        <v>97.111416781292974</v>
      </c>
      <c r="G87" s="38"/>
      <c r="H87" s="38"/>
      <c r="I87" s="38"/>
      <c r="J87" s="112"/>
      <c r="K87" s="86"/>
      <c r="L87" s="116"/>
      <c r="M87" s="118"/>
      <c r="N87" s="104"/>
      <c r="O87" s="116"/>
    </row>
    <row r="88" spans="1:15" s="64" customFormat="1" x14ac:dyDescent="0.2">
      <c r="A88" s="35" t="s">
        <v>22</v>
      </c>
      <c r="B88" s="332"/>
      <c r="C88" s="37">
        <v>0</v>
      </c>
      <c r="D88" s="37">
        <v>0</v>
      </c>
      <c r="E88" s="37">
        <v>0</v>
      </c>
      <c r="F88" s="127">
        <v>0</v>
      </c>
      <c r="G88" s="38"/>
      <c r="H88" s="38"/>
      <c r="I88" s="38"/>
      <c r="J88" s="112"/>
      <c r="K88" s="86"/>
      <c r="L88" s="116"/>
      <c r="M88" s="119"/>
      <c r="N88" s="104"/>
      <c r="O88" s="116"/>
    </row>
    <row r="89" spans="1:15" s="64" customFormat="1" x14ac:dyDescent="0.2">
      <c r="A89" s="70" t="s">
        <v>23</v>
      </c>
      <c r="B89" s="332"/>
      <c r="C89" s="37">
        <v>0</v>
      </c>
      <c r="D89" s="37">
        <v>3402540</v>
      </c>
      <c r="E89" s="37">
        <v>2844755</v>
      </c>
      <c r="F89" s="127">
        <f t="shared" si="2"/>
        <v>83.6068055041234</v>
      </c>
      <c r="G89" s="38"/>
      <c r="H89" s="38"/>
      <c r="I89" s="316">
        <f>D79+D80+D84+D85+D89+D90</f>
        <v>5418770</v>
      </c>
      <c r="J89" s="316">
        <f>E79+E80+E84+E85+E89+E90</f>
        <v>4523822</v>
      </c>
      <c r="K89" s="86"/>
      <c r="L89" s="116"/>
      <c r="M89" s="104"/>
      <c r="N89" s="104"/>
      <c r="O89" s="116"/>
    </row>
    <row r="90" spans="1:15" s="64" customFormat="1" x14ac:dyDescent="0.2">
      <c r="A90" s="70" t="s">
        <v>24</v>
      </c>
      <c r="B90" s="332"/>
      <c r="C90" s="37">
        <v>0</v>
      </c>
      <c r="D90" s="37">
        <v>0</v>
      </c>
      <c r="E90" s="37">
        <v>0</v>
      </c>
      <c r="F90" s="132">
        <v>0</v>
      </c>
      <c r="G90" s="38"/>
      <c r="H90" s="38"/>
      <c r="I90" s="254"/>
      <c r="J90" s="112"/>
      <c r="K90" s="86"/>
      <c r="L90" s="116"/>
      <c r="M90" s="104"/>
      <c r="N90" s="104"/>
      <c r="O90" s="116"/>
    </row>
    <row r="91" spans="1:15" ht="15" x14ac:dyDescent="0.25">
      <c r="A91" s="43" t="s">
        <v>40</v>
      </c>
      <c r="B91" s="172">
        <v>11</v>
      </c>
      <c r="C91" s="317">
        <f>C92+C97</f>
        <v>218067</v>
      </c>
      <c r="D91" s="317">
        <f>D92+D97</f>
        <v>888230</v>
      </c>
      <c r="E91" s="317">
        <f>E92+E97</f>
        <v>805682</v>
      </c>
      <c r="F91" s="128">
        <f t="shared" si="2"/>
        <v>90.706461164338066</v>
      </c>
      <c r="G91" s="360"/>
      <c r="H91" s="102"/>
      <c r="I91" s="102"/>
      <c r="J91" s="106"/>
      <c r="K91" s="102"/>
      <c r="L91" s="120"/>
      <c r="M91" s="120"/>
      <c r="N91" s="121"/>
      <c r="O91" s="120"/>
    </row>
    <row r="92" spans="1:15" s="39" customFormat="1" x14ac:dyDescent="0.2">
      <c r="A92" s="66" t="s">
        <v>37</v>
      </c>
      <c r="B92" s="72"/>
      <c r="C92" s="68">
        <f>C93+C94+C95+C96</f>
        <v>22521</v>
      </c>
      <c r="D92" s="68">
        <f>D93+D94+D95+D96</f>
        <v>352732</v>
      </c>
      <c r="E92" s="68">
        <f>E93+E94+E95+E96</f>
        <v>318533</v>
      </c>
      <c r="F92" s="127">
        <f t="shared" si="2"/>
        <v>90.304537155687598</v>
      </c>
      <c r="G92" s="73"/>
      <c r="H92" s="73"/>
      <c r="I92" s="73"/>
      <c r="J92" s="106"/>
      <c r="K92" s="105"/>
      <c r="L92" s="83"/>
      <c r="M92" s="83"/>
      <c r="N92" s="84"/>
      <c r="O92" s="83"/>
    </row>
    <row r="93" spans="1:15" s="39" customFormat="1" x14ac:dyDescent="0.2">
      <c r="A93" s="35" t="s">
        <v>21</v>
      </c>
      <c r="B93" s="72"/>
      <c r="C93" s="37">
        <v>22521</v>
      </c>
      <c r="D93" s="37">
        <v>23221</v>
      </c>
      <c r="E93" s="37">
        <v>21850</v>
      </c>
      <c r="F93" s="127">
        <f t="shared" si="2"/>
        <v>94.095861504672499</v>
      </c>
      <c r="G93" s="73"/>
      <c r="H93" s="73"/>
      <c r="I93" s="73"/>
      <c r="J93" s="106"/>
      <c r="K93" s="86"/>
      <c r="L93" s="117"/>
      <c r="M93" s="83"/>
      <c r="N93" s="84"/>
      <c r="O93" s="83"/>
    </row>
    <row r="94" spans="1:15" s="39" customFormat="1" x14ac:dyDescent="0.2">
      <c r="A94" s="35" t="s">
        <v>22</v>
      </c>
      <c r="B94" s="72"/>
      <c r="C94" s="37">
        <v>0</v>
      </c>
      <c r="D94" s="37">
        <v>800</v>
      </c>
      <c r="E94" s="37">
        <v>800</v>
      </c>
      <c r="F94" s="127">
        <f t="shared" si="2"/>
        <v>100</v>
      </c>
      <c r="G94" s="73"/>
      <c r="H94" s="73"/>
      <c r="I94" s="73"/>
      <c r="J94" s="106"/>
      <c r="K94" s="86"/>
      <c r="L94" s="83"/>
      <c r="M94" s="83"/>
      <c r="N94" s="84"/>
      <c r="O94" s="83"/>
    </row>
    <row r="95" spans="1:15" s="39" customFormat="1" x14ac:dyDescent="0.2">
      <c r="A95" s="41" t="s">
        <v>23</v>
      </c>
      <c r="B95" s="72"/>
      <c r="C95" s="37">
        <v>0</v>
      </c>
      <c r="D95" s="194">
        <v>328711</v>
      </c>
      <c r="E95" s="37">
        <v>295883</v>
      </c>
      <c r="F95" s="127">
        <f t="shared" si="2"/>
        <v>90.013111821630559</v>
      </c>
      <c r="G95" s="73"/>
      <c r="H95" s="73"/>
      <c r="I95" s="73"/>
      <c r="J95" s="106"/>
      <c r="K95" s="86"/>
      <c r="L95" s="83"/>
      <c r="M95" s="83"/>
      <c r="N95" s="84"/>
      <c r="O95" s="83"/>
    </row>
    <row r="96" spans="1:15" s="39" customFormat="1" x14ac:dyDescent="0.2">
      <c r="A96" s="70" t="s">
        <v>24</v>
      </c>
      <c r="B96" s="72"/>
      <c r="C96" s="37">
        <v>0</v>
      </c>
      <c r="D96" s="37">
        <v>0</v>
      </c>
      <c r="E96" s="37">
        <v>0</v>
      </c>
      <c r="F96" s="127">
        <v>0</v>
      </c>
      <c r="G96" s="73"/>
      <c r="H96" s="73"/>
      <c r="I96" s="73"/>
      <c r="J96" s="106"/>
      <c r="K96" s="86"/>
      <c r="L96" s="83"/>
      <c r="M96" s="83"/>
      <c r="N96" s="84"/>
      <c r="O96" s="83"/>
    </row>
    <row r="97" spans="1:15" s="39" customFormat="1" x14ac:dyDescent="0.2">
      <c r="A97" s="71" t="s">
        <v>39</v>
      </c>
      <c r="B97" s="72"/>
      <c r="C97" s="68">
        <f>C98+C99+C100+C101</f>
        <v>195546</v>
      </c>
      <c r="D97" s="363">
        <f>D98+D99+D100+D101</f>
        <v>535498</v>
      </c>
      <c r="E97" s="68">
        <f>E98+E99+E100+E101</f>
        <v>487149</v>
      </c>
      <c r="F97" s="127">
        <f t="shared" si="2"/>
        <v>90.971208109087243</v>
      </c>
      <c r="G97" s="73"/>
      <c r="H97" s="73"/>
      <c r="I97" s="73"/>
      <c r="J97" s="106"/>
      <c r="K97" s="105"/>
      <c r="L97" s="83"/>
      <c r="M97" s="83"/>
      <c r="N97" s="84"/>
      <c r="O97" s="83"/>
    </row>
    <row r="98" spans="1:15" s="39" customFormat="1" x14ac:dyDescent="0.2">
      <c r="A98" s="35" t="s">
        <v>21</v>
      </c>
      <c r="B98" s="72"/>
      <c r="C98" s="37">
        <v>195546</v>
      </c>
      <c r="D98" s="37">
        <v>196831</v>
      </c>
      <c r="E98" s="37">
        <v>149333</v>
      </c>
      <c r="F98" s="127">
        <f t="shared" si="2"/>
        <v>75.868638578272723</v>
      </c>
      <c r="G98" s="73"/>
      <c r="H98" s="73"/>
      <c r="I98" s="73"/>
      <c r="J98" s="106"/>
      <c r="K98" s="86"/>
      <c r="L98" s="83"/>
      <c r="M98" s="83"/>
      <c r="N98" s="84"/>
      <c r="O98" s="83"/>
    </row>
    <row r="99" spans="1:15" s="39" customFormat="1" x14ac:dyDescent="0.2">
      <c r="A99" s="35" t="s">
        <v>22</v>
      </c>
      <c r="B99" s="72"/>
      <c r="C99" s="37">
        <v>0</v>
      </c>
      <c r="D99" s="37">
        <v>2189</v>
      </c>
      <c r="E99" s="37">
        <v>1337</v>
      </c>
      <c r="F99" s="127">
        <f t="shared" si="2"/>
        <v>61.078117862037459</v>
      </c>
      <c r="G99" s="73"/>
      <c r="H99" s="73"/>
      <c r="I99" s="38">
        <f>D95+D96+D100+D101</f>
        <v>665189</v>
      </c>
      <c r="J99" s="38">
        <f>E95+E96+E100+E101</f>
        <v>632362</v>
      </c>
      <c r="K99" s="86"/>
      <c r="L99" s="83"/>
      <c r="M99" s="83"/>
      <c r="N99" s="84"/>
      <c r="O99" s="83"/>
    </row>
    <row r="100" spans="1:15" s="39" customFormat="1" x14ac:dyDescent="0.2">
      <c r="A100" s="70" t="s">
        <v>23</v>
      </c>
      <c r="B100" s="72"/>
      <c r="C100" s="37">
        <v>0</v>
      </c>
      <c r="D100" s="37">
        <v>336478</v>
      </c>
      <c r="E100" s="37">
        <v>336479</v>
      </c>
      <c r="F100" s="127">
        <f t="shared" si="2"/>
        <v>100.00029719625057</v>
      </c>
      <c r="G100" s="73"/>
      <c r="H100" s="73"/>
      <c r="I100" s="73"/>
      <c r="J100" s="106"/>
      <c r="K100" s="86"/>
      <c r="L100" s="83"/>
      <c r="M100" s="83"/>
      <c r="N100" s="84"/>
      <c r="O100" s="83"/>
    </row>
    <row r="101" spans="1:15" s="39" customFormat="1" x14ac:dyDescent="0.2">
      <c r="A101" s="70" t="s">
        <v>24</v>
      </c>
      <c r="B101" s="72"/>
      <c r="C101" s="37">
        <v>0</v>
      </c>
      <c r="D101" s="37">
        <v>0</v>
      </c>
      <c r="E101" s="37">
        <v>0</v>
      </c>
      <c r="F101" s="132">
        <v>0</v>
      </c>
      <c r="G101" s="73"/>
      <c r="H101" s="73"/>
      <c r="I101" s="73"/>
      <c r="J101" s="106"/>
      <c r="K101" s="86"/>
      <c r="L101" s="83"/>
      <c r="M101" s="83"/>
      <c r="N101" s="84"/>
      <c r="O101" s="83"/>
    </row>
    <row r="102" spans="1:15" ht="15" customHeight="1" x14ac:dyDescent="0.25">
      <c r="A102" s="321" t="s">
        <v>41</v>
      </c>
      <c r="B102" s="172">
        <v>12</v>
      </c>
      <c r="C102" s="317">
        <f>C103+C108</f>
        <v>1383352</v>
      </c>
      <c r="D102" s="317">
        <f>D103+D108</f>
        <v>1971035</v>
      </c>
      <c r="E102" s="317">
        <f>E103+E108</f>
        <v>1674090</v>
      </c>
      <c r="F102" s="128">
        <f t="shared" si="2"/>
        <v>84.934564835226169</v>
      </c>
      <c r="G102" s="33"/>
      <c r="H102" s="102"/>
      <c r="I102" s="102"/>
      <c r="J102" s="106"/>
      <c r="K102" s="102"/>
      <c r="L102" s="120"/>
      <c r="M102" s="120"/>
      <c r="N102" s="121"/>
      <c r="O102" s="120"/>
    </row>
    <row r="103" spans="1:15" ht="15" customHeight="1" x14ac:dyDescent="0.2">
      <c r="A103" s="66" t="s">
        <v>37</v>
      </c>
      <c r="B103" s="67"/>
      <c r="C103" s="68">
        <f>C104+C105+C106+C107</f>
        <v>30620</v>
      </c>
      <c r="D103" s="68">
        <f>D104+D105+D106+D107</f>
        <v>45320</v>
      </c>
      <c r="E103" s="326">
        <f>E104+E105+E106+E107</f>
        <v>38644</v>
      </c>
      <c r="F103" s="127">
        <f t="shared" si="2"/>
        <v>85.269196822594878</v>
      </c>
      <c r="G103" s="73"/>
      <c r="H103" s="73"/>
      <c r="I103" s="73"/>
      <c r="J103" s="106"/>
      <c r="K103" s="105"/>
      <c r="L103" s="120"/>
      <c r="M103" s="120"/>
      <c r="N103" s="121"/>
      <c r="O103" s="120"/>
    </row>
    <row r="104" spans="1:15" ht="15" customHeight="1" x14ac:dyDescent="0.2">
      <c r="A104" s="35" t="s">
        <v>21</v>
      </c>
      <c r="B104" s="67"/>
      <c r="C104" s="37">
        <v>1620</v>
      </c>
      <c r="D104" s="37">
        <v>15780</v>
      </c>
      <c r="E104" s="37">
        <v>15154</v>
      </c>
      <c r="F104" s="127">
        <f t="shared" si="2"/>
        <v>96.032953105196455</v>
      </c>
      <c r="G104" s="38"/>
      <c r="H104" s="38"/>
      <c r="I104" s="38"/>
      <c r="J104" s="106"/>
      <c r="K104" s="86"/>
      <c r="L104" s="117"/>
      <c r="M104" s="120"/>
      <c r="N104" s="121"/>
      <c r="O104" s="120"/>
    </row>
    <row r="105" spans="1:15" ht="15" customHeight="1" x14ac:dyDescent="0.2">
      <c r="A105" s="35" t="s">
        <v>22</v>
      </c>
      <c r="B105" s="67"/>
      <c r="C105" s="37">
        <v>29000</v>
      </c>
      <c r="D105" s="37">
        <v>29540</v>
      </c>
      <c r="E105" s="37">
        <v>23490</v>
      </c>
      <c r="F105" s="127">
        <f t="shared" si="2"/>
        <v>79.519295870006772</v>
      </c>
      <c r="G105" s="38"/>
      <c r="H105" s="38"/>
      <c r="I105" s="38"/>
      <c r="J105" s="106"/>
      <c r="K105" s="86"/>
      <c r="L105" s="120"/>
      <c r="M105" s="120"/>
      <c r="N105" s="121"/>
      <c r="O105" s="120"/>
    </row>
    <row r="106" spans="1:15" ht="15" customHeight="1" x14ac:dyDescent="0.2">
      <c r="A106" s="41" t="s">
        <v>23</v>
      </c>
      <c r="B106" s="67"/>
      <c r="C106" s="37">
        <v>0</v>
      </c>
      <c r="D106" s="37">
        <v>0</v>
      </c>
      <c r="E106" s="37">
        <v>0</v>
      </c>
      <c r="F106" s="127">
        <v>0</v>
      </c>
      <c r="G106" s="38"/>
      <c r="H106" s="38"/>
      <c r="I106" s="38"/>
      <c r="J106" s="106"/>
      <c r="K106" s="86"/>
      <c r="L106" s="120"/>
      <c r="M106" s="120"/>
      <c r="N106" s="121"/>
      <c r="O106" s="120"/>
    </row>
    <row r="107" spans="1:15" ht="15" customHeight="1" x14ac:dyDescent="0.2">
      <c r="A107" s="70" t="s">
        <v>24</v>
      </c>
      <c r="B107" s="67"/>
      <c r="C107" s="37">
        <v>0</v>
      </c>
      <c r="D107" s="37">
        <v>0</v>
      </c>
      <c r="E107" s="37">
        <v>0</v>
      </c>
      <c r="F107" s="127">
        <v>0</v>
      </c>
      <c r="G107" s="38"/>
      <c r="H107" s="38"/>
      <c r="I107" s="38"/>
      <c r="J107" s="106"/>
      <c r="K107" s="86"/>
      <c r="L107" s="120"/>
      <c r="M107" s="120"/>
      <c r="N107" s="121"/>
      <c r="O107" s="120"/>
    </row>
    <row r="108" spans="1:15" ht="15" customHeight="1" x14ac:dyDescent="0.2">
      <c r="A108" s="71" t="s">
        <v>39</v>
      </c>
      <c r="B108" s="67"/>
      <c r="C108" s="68">
        <f>C109+C110+C111+C112</f>
        <v>1352732</v>
      </c>
      <c r="D108" s="68">
        <f>D109+D110+D111+D112</f>
        <v>1925715</v>
      </c>
      <c r="E108" s="68">
        <f>E109+E110+E111+E112</f>
        <v>1635446</v>
      </c>
      <c r="F108" s="127">
        <f t="shared" si="2"/>
        <v>84.926689567251643</v>
      </c>
      <c r="G108" s="73"/>
      <c r="H108" s="73"/>
      <c r="I108" s="73"/>
      <c r="J108" s="106"/>
      <c r="K108" s="105"/>
      <c r="L108" s="120"/>
      <c r="M108" s="120"/>
      <c r="N108" s="121"/>
      <c r="O108" s="120"/>
    </row>
    <row r="109" spans="1:15" ht="15" customHeight="1" x14ac:dyDescent="0.2">
      <c r="A109" s="35" t="s">
        <v>21</v>
      </c>
      <c r="B109" s="67"/>
      <c r="C109" s="37">
        <v>1347018</v>
      </c>
      <c r="D109" s="37">
        <v>1384933</v>
      </c>
      <c r="E109" s="37">
        <v>1138030</v>
      </c>
      <c r="F109" s="127">
        <f t="shared" si="2"/>
        <v>82.172206164485942</v>
      </c>
      <c r="G109" s="38"/>
      <c r="H109" s="38"/>
      <c r="I109" s="38"/>
      <c r="J109" s="106"/>
      <c r="K109" s="86"/>
      <c r="L109" s="120"/>
      <c r="M109" s="120"/>
      <c r="N109" s="121"/>
      <c r="O109" s="120"/>
    </row>
    <row r="110" spans="1:15" ht="15" customHeight="1" x14ac:dyDescent="0.2">
      <c r="A110" s="35" t="s">
        <v>22</v>
      </c>
      <c r="B110" s="67"/>
      <c r="C110" s="37">
        <v>5714</v>
      </c>
      <c r="D110" s="37">
        <v>107739</v>
      </c>
      <c r="E110" s="37">
        <v>107739</v>
      </c>
      <c r="F110" s="127">
        <f t="shared" si="2"/>
        <v>100</v>
      </c>
      <c r="G110" s="38"/>
      <c r="H110" s="38"/>
      <c r="I110" s="38"/>
      <c r="J110" s="106"/>
      <c r="K110" s="86"/>
      <c r="L110" s="120"/>
      <c r="M110" s="120"/>
      <c r="N110" s="121"/>
      <c r="O110" s="120"/>
    </row>
    <row r="111" spans="1:15" ht="15" customHeight="1" x14ac:dyDescent="0.2">
      <c r="A111" s="70" t="s">
        <v>23</v>
      </c>
      <c r="B111" s="67"/>
      <c r="C111" s="37">
        <v>0</v>
      </c>
      <c r="D111" s="37">
        <v>218434</v>
      </c>
      <c r="E111" s="37">
        <v>182030</v>
      </c>
      <c r="F111" s="127">
        <f t="shared" si="2"/>
        <v>83.334096340313323</v>
      </c>
      <c r="G111" s="38"/>
      <c r="H111" s="38"/>
      <c r="I111" s="38">
        <f>D106+D107+D111+D112</f>
        <v>433043</v>
      </c>
      <c r="J111" s="38">
        <f>E106+E107+E111+E112</f>
        <v>389677</v>
      </c>
      <c r="K111" s="86"/>
      <c r="L111" s="120"/>
      <c r="M111" s="120"/>
      <c r="N111" s="121"/>
      <c r="O111" s="120"/>
    </row>
    <row r="112" spans="1:15" ht="15" customHeight="1" x14ac:dyDescent="0.2">
      <c r="A112" s="70" t="s">
        <v>24</v>
      </c>
      <c r="B112" s="67"/>
      <c r="C112" s="37">
        <v>0</v>
      </c>
      <c r="D112" s="37">
        <v>214609</v>
      </c>
      <c r="E112" s="37">
        <v>207647</v>
      </c>
      <c r="F112" s="132">
        <f t="shared" si="2"/>
        <v>96.755960840412101</v>
      </c>
      <c r="G112" s="38"/>
      <c r="H112" s="38"/>
      <c r="I112" s="38"/>
      <c r="J112" s="106"/>
      <c r="K112" s="86"/>
      <c r="L112" s="120"/>
      <c r="M112" s="120"/>
      <c r="N112" s="121"/>
      <c r="O112" s="120"/>
    </row>
    <row r="113" spans="1:15" ht="15" customHeight="1" x14ac:dyDescent="0.25">
      <c r="A113" s="52" t="s">
        <v>42</v>
      </c>
      <c r="B113" s="172">
        <v>13</v>
      </c>
      <c r="C113" s="317">
        <f>C114+C119</f>
        <v>197009</v>
      </c>
      <c r="D113" s="317">
        <f>D114+D119</f>
        <v>210133</v>
      </c>
      <c r="E113" s="317">
        <f>E114+E119</f>
        <v>174827</v>
      </c>
      <c r="F113" s="128">
        <f t="shared" si="2"/>
        <v>83.198260149524344</v>
      </c>
      <c r="G113" s="360"/>
      <c r="H113" s="102"/>
      <c r="I113" s="102"/>
      <c r="J113" s="106"/>
      <c r="K113" s="102"/>
      <c r="L113" s="120"/>
      <c r="M113" s="120"/>
      <c r="N113" s="121"/>
      <c r="O113" s="120"/>
    </row>
    <row r="114" spans="1:15" s="39" customFormat="1" x14ac:dyDescent="0.2">
      <c r="A114" s="66" t="s">
        <v>37</v>
      </c>
      <c r="B114" s="72"/>
      <c r="C114" s="68">
        <f>C115+C116+C117+C118</f>
        <v>61656</v>
      </c>
      <c r="D114" s="68">
        <f>D115+D116+D117+D118</f>
        <v>70716</v>
      </c>
      <c r="E114" s="68">
        <f>E115+E116+E117+E118</f>
        <v>58413</v>
      </c>
      <c r="F114" s="127">
        <f t="shared" si="2"/>
        <v>82.602239945698287</v>
      </c>
      <c r="G114" s="73"/>
      <c r="H114" s="73"/>
      <c r="I114" s="73"/>
      <c r="J114" s="106"/>
      <c r="K114" s="105"/>
      <c r="L114" s="83"/>
      <c r="M114" s="83"/>
      <c r="N114" s="84"/>
      <c r="O114" s="83"/>
    </row>
    <row r="115" spans="1:15" s="39" customFormat="1" x14ac:dyDescent="0.2">
      <c r="A115" s="35" t="s">
        <v>21</v>
      </c>
      <c r="B115" s="72"/>
      <c r="C115" s="37">
        <v>61656</v>
      </c>
      <c r="D115" s="37">
        <v>68616</v>
      </c>
      <c r="E115" s="37">
        <v>56313</v>
      </c>
      <c r="F115" s="127">
        <f t="shared" si="2"/>
        <v>82.069779643231897</v>
      </c>
      <c r="G115" s="38"/>
      <c r="H115" s="38"/>
      <c r="I115" s="38"/>
      <c r="J115" s="106"/>
      <c r="K115" s="86"/>
      <c r="L115" s="117"/>
      <c r="M115" s="83"/>
      <c r="N115" s="84"/>
      <c r="O115" s="83"/>
    </row>
    <row r="116" spans="1:15" s="39" customFormat="1" x14ac:dyDescent="0.2">
      <c r="A116" s="35" t="s">
        <v>22</v>
      </c>
      <c r="B116" s="72"/>
      <c r="C116" s="37">
        <v>0</v>
      </c>
      <c r="D116" s="37">
        <v>2100</v>
      </c>
      <c r="E116" s="37">
        <v>2100</v>
      </c>
      <c r="F116" s="127">
        <f t="shared" si="2"/>
        <v>100</v>
      </c>
      <c r="G116" s="38"/>
      <c r="H116" s="38"/>
      <c r="I116" s="38"/>
      <c r="J116" s="106"/>
      <c r="K116" s="86"/>
      <c r="L116" s="83"/>
      <c r="M116" s="83"/>
      <c r="N116" s="84"/>
      <c r="O116" s="83"/>
    </row>
    <row r="117" spans="1:15" s="39" customFormat="1" x14ac:dyDescent="0.2">
      <c r="A117" s="41" t="s">
        <v>23</v>
      </c>
      <c r="B117" s="72"/>
      <c r="C117" s="37">
        <v>0</v>
      </c>
      <c r="D117" s="37">
        <v>0</v>
      </c>
      <c r="E117" s="37">
        <v>0</v>
      </c>
      <c r="F117" s="127">
        <v>0</v>
      </c>
      <c r="G117" s="38"/>
      <c r="H117" s="38"/>
      <c r="I117" s="38"/>
      <c r="J117" s="106"/>
      <c r="K117" s="86"/>
      <c r="L117" s="83"/>
      <c r="M117" s="83"/>
      <c r="N117" s="84"/>
      <c r="O117" s="83"/>
    </row>
    <row r="118" spans="1:15" s="39" customFormat="1" x14ac:dyDescent="0.2">
      <c r="A118" s="70" t="s">
        <v>24</v>
      </c>
      <c r="B118" s="72"/>
      <c r="C118" s="37">
        <v>0</v>
      </c>
      <c r="D118" s="37">
        <v>0</v>
      </c>
      <c r="E118" s="37">
        <v>0</v>
      </c>
      <c r="F118" s="127">
        <v>0</v>
      </c>
      <c r="G118" s="38"/>
      <c r="H118" s="38"/>
      <c r="I118" s="38"/>
      <c r="J118" s="106"/>
      <c r="K118" s="86"/>
      <c r="L118" s="83"/>
      <c r="M118" s="83"/>
      <c r="N118" s="84"/>
      <c r="O118" s="83"/>
    </row>
    <row r="119" spans="1:15" s="39" customFormat="1" x14ac:dyDescent="0.2">
      <c r="A119" s="71" t="s">
        <v>39</v>
      </c>
      <c r="B119" s="72"/>
      <c r="C119" s="68">
        <f>C120+C121+C122+C123</f>
        <v>135353</v>
      </c>
      <c r="D119" s="68">
        <f>D120+D121+D122+D123</f>
        <v>139417</v>
      </c>
      <c r="E119" s="68">
        <f>E120+E121+E122+E123</f>
        <v>116414</v>
      </c>
      <c r="F119" s="333">
        <f t="shared" si="2"/>
        <v>83.500577404477212</v>
      </c>
      <c r="G119" s="73"/>
      <c r="H119" s="73"/>
      <c r="I119" s="73"/>
      <c r="J119" s="106"/>
      <c r="K119" s="105"/>
      <c r="L119" s="83"/>
      <c r="M119" s="83"/>
      <c r="N119" s="84"/>
      <c r="O119" s="83"/>
    </row>
    <row r="120" spans="1:15" s="39" customFormat="1" x14ac:dyDescent="0.2">
      <c r="A120" s="35" t="s">
        <v>21</v>
      </c>
      <c r="B120" s="72"/>
      <c r="C120" s="37">
        <v>130813</v>
      </c>
      <c r="D120" s="37">
        <v>136979</v>
      </c>
      <c r="E120" s="37">
        <v>113976</v>
      </c>
      <c r="F120" s="127">
        <f t="shared" si="2"/>
        <v>83.206914928565695</v>
      </c>
      <c r="G120" s="38"/>
      <c r="H120" s="38"/>
      <c r="I120" s="38"/>
      <c r="J120" s="106"/>
      <c r="K120" s="86"/>
      <c r="L120" s="83"/>
      <c r="M120" s="83"/>
      <c r="N120" s="84"/>
      <c r="O120" s="83"/>
    </row>
    <row r="121" spans="1:15" s="39" customFormat="1" x14ac:dyDescent="0.2">
      <c r="A121" s="35" t="s">
        <v>22</v>
      </c>
      <c r="B121" s="72"/>
      <c r="C121" s="37">
        <v>4540</v>
      </c>
      <c r="D121" s="37">
        <v>2034</v>
      </c>
      <c r="E121" s="37">
        <v>2034</v>
      </c>
      <c r="F121" s="127">
        <f t="shared" si="2"/>
        <v>100</v>
      </c>
      <c r="G121" s="38"/>
      <c r="H121" s="38"/>
      <c r="I121" s="38">
        <f>D123+D122+D118+D117</f>
        <v>404</v>
      </c>
      <c r="J121" s="38">
        <f>E123+E122+E118+E117</f>
        <v>404</v>
      </c>
      <c r="K121" s="86"/>
      <c r="L121" s="83"/>
      <c r="M121" s="83"/>
      <c r="N121" s="84"/>
      <c r="O121" s="83"/>
    </row>
    <row r="122" spans="1:15" s="39" customFormat="1" x14ac:dyDescent="0.2">
      <c r="A122" s="70" t="s">
        <v>23</v>
      </c>
      <c r="B122" s="72"/>
      <c r="C122" s="37">
        <v>0</v>
      </c>
      <c r="D122" s="37">
        <v>382</v>
      </c>
      <c r="E122" s="37">
        <v>382</v>
      </c>
      <c r="F122" s="127">
        <f t="shared" si="2"/>
        <v>100</v>
      </c>
      <c r="G122" s="38"/>
      <c r="H122" s="139">
        <f>C77+C78+C82+C83+C87+C88+C93+C94+C98+C99+C104+C105+C109+C110+C115+C116+C120+C121</f>
        <v>2245353</v>
      </c>
      <c r="I122" s="139">
        <f>D77+D78+D82+D83+D87+D88+D93+D94+D98+D99+D104+D105+D109+D110+D115+D116+D120+D121</f>
        <v>2141369</v>
      </c>
      <c r="J122" s="139">
        <f>E77+E78+E82+E83+E87+E88+E93+E94+E98+E99+E104+E105+E109+E110+E115+E116+E120+E121</f>
        <v>1790279</v>
      </c>
      <c r="K122" s="86" t="s">
        <v>79</v>
      </c>
      <c r="L122" s="83"/>
      <c r="M122" s="83"/>
      <c r="N122" s="84"/>
      <c r="O122" s="83"/>
    </row>
    <row r="123" spans="1:15" s="39" customFormat="1" ht="15" thickBot="1" x14ac:dyDescent="0.25">
      <c r="A123" s="74" t="s">
        <v>24</v>
      </c>
      <c r="B123" s="75"/>
      <c r="C123" s="54">
        <v>0</v>
      </c>
      <c r="D123" s="54">
        <v>22</v>
      </c>
      <c r="E123" s="54">
        <v>22</v>
      </c>
      <c r="F123" s="133">
        <f t="shared" si="2"/>
        <v>100</v>
      </c>
      <c r="G123" s="38"/>
      <c r="H123" s="140">
        <f>C79+C80+C84+C85+C89+C90+C95+C96+C100+C101+C106+C107+C111+C112+C117+C118+C122+C123</f>
        <v>0</v>
      </c>
      <c r="I123" s="140">
        <f>I89+I99+I111+I121</f>
        <v>6517406</v>
      </c>
      <c r="J123" s="140">
        <f>J89+J99+J111+J121</f>
        <v>5546265</v>
      </c>
      <c r="K123" s="86" t="s">
        <v>77</v>
      </c>
      <c r="L123" s="76"/>
      <c r="M123" s="83"/>
      <c r="N123" s="84"/>
      <c r="O123" s="83"/>
    </row>
    <row r="124" spans="1:15" s="39" customFormat="1" ht="15" thickTop="1" x14ac:dyDescent="0.2">
      <c r="A124" s="55"/>
      <c r="B124" s="56"/>
      <c r="C124" s="139"/>
      <c r="D124" s="139"/>
      <c r="E124" s="139"/>
      <c r="F124" s="38"/>
      <c r="G124" s="38"/>
      <c r="H124" s="38"/>
      <c r="I124" s="38"/>
      <c r="J124" s="113"/>
      <c r="K124" s="86"/>
      <c r="L124" s="76"/>
      <c r="M124" s="83"/>
      <c r="N124" s="84"/>
      <c r="O124" s="83"/>
    </row>
    <row r="125" spans="1:15" s="39" customFormat="1" x14ac:dyDescent="0.2">
      <c r="A125" s="55"/>
      <c r="B125" s="56"/>
      <c r="C125" s="139"/>
      <c r="D125" s="139"/>
      <c r="E125" s="139"/>
      <c r="F125" s="38"/>
      <c r="G125" s="38"/>
      <c r="H125" s="38"/>
      <c r="I125" s="38"/>
      <c r="J125" s="113"/>
      <c r="K125" s="86"/>
      <c r="L125" s="76"/>
      <c r="M125" s="83"/>
      <c r="N125" s="84"/>
      <c r="O125" s="83"/>
    </row>
    <row r="126" spans="1:15" s="39" customFormat="1" x14ac:dyDescent="0.2">
      <c r="A126" s="55"/>
      <c r="B126" s="56"/>
      <c r="C126" s="139"/>
      <c r="D126" s="139"/>
      <c r="E126" s="139"/>
      <c r="F126" s="38"/>
      <c r="G126" s="38"/>
      <c r="H126" s="38"/>
      <c r="I126" s="38"/>
      <c r="J126" s="113"/>
      <c r="K126" s="86"/>
      <c r="L126" s="76"/>
      <c r="M126" s="83"/>
      <c r="N126" s="84"/>
      <c r="O126" s="83"/>
    </row>
    <row r="127" spans="1:15" s="39" customFormat="1" x14ac:dyDescent="0.2">
      <c r="A127" s="55"/>
      <c r="B127" s="56"/>
      <c r="C127" s="139"/>
      <c r="D127" s="139"/>
      <c r="E127" s="139"/>
      <c r="F127" s="38"/>
      <c r="G127" s="38"/>
      <c r="H127" s="38"/>
      <c r="I127" s="38"/>
      <c r="J127" s="113"/>
      <c r="K127" s="86"/>
      <c r="L127" s="76"/>
      <c r="M127" s="83"/>
      <c r="N127" s="84"/>
      <c r="O127" s="83"/>
    </row>
    <row r="128" spans="1:15" s="39" customFormat="1" x14ac:dyDescent="0.2">
      <c r="A128" s="55"/>
      <c r="B128" s="56"/>
      <c r="C128" s="139"/>
      <c r="D128" s="139"/>
      <c r="E128" s="139"/>
      <c r="F128" s="38"/>
      <c r="G128" s="38"/>
      <c r="H128" s="38"/>
      <c r="I128" s="38"/>
      <c r="J128" s="113"/>
      <c r="K128" s="86"/>
      <c r="L128" s="76"/>
      <c r="M128" s="83"/>
      <c r="N128" s="84"/>
      <c r="O128" s="83"/>
    </row>
    <row r="129" spans="1:15" s="39" customFormat="1" x14ac:dyDescent="0.2">
      <c r="A129" s="55"/>
      <c r="B129" s="56"/>
      <c r="C129" s="139"/>
      <c r="D129" s="139"/>
      <c r="E129" s="139"/>
      <c r="F129" s="38"/>
      <c r="G129" s="38"/>
      <c r="H129" s="38"/>
      <c r="I129" s="38"/>
      <c r="J129" s="113"/>
      <c r="K129" s="86"/>
      <c r="L129" s="76"/>
      <c r="M129" s="83"/>
      <c r="N129" s="84"/>
      <c r="O129" s="83"/>
    </row>
    <row r="130" spans="1:15" s="39" customFormat="1" x14ac:dyDescent="0.2">
      <c r="A130" s="55"/>
      <c r="B130" s="56"/>
      <c r="C130" s="139"/>
      <c r="D130" s="139"/>
      <c r="E130" s="139"/>
      <c r="F130" s="38"/>
      <c r="G130" s="38"/>
      <c r="H130" s="38"/>
      <c r="I130" s="38"/>
      <c r="J130" s="113"/>
      <c r="K130" s="86"/>
      <c r="L130" s="76"/>
      <c r="M130" s="83"/>
      <c r="N130" s="84"/>
      <c r="O130" s="83"/>
    </row>
    <row r="131" spans="1:15" ht="15" thickBot="1" x14ac:dyDescent="0.25">
      <c r="F131" s="28" t="s">
        <v>0</v>
      </c>
      <c r="G131" s="28"/>
      <c r="H131" s="28"/>
      <c r="I131" s="28"/>
      <c r="J131" s="106"/>
      <c r="K131" s="103"/>
    </row>
    <row r="132" spans="1:15" s="30" customFormat="1" thickTop="1" thickBot="1" x14ac:dyDescent="0.25">
      <c r="A132" s="243" t="s">
        <v>16</v>
      </c>
      <c r="B132" s="244" t="s">
        <v>17</v>
      </c>
      <c r="C132" s="245" t="s">
        <v>18</v>
      </c>
      <c r="D132" s="245" t="s">
        <v>19</v>
      </c>
      <c r="E132" s="245" t="s">
        <v>4</v>
      </c>
      <c r="F132" s="246" t="s">
        <v>5</v>
      </c>
      <c r="G132" s="29"/>
      <c r="H132" s="29"/>
      <c r="I132" s="29"/>
      <c r="J132" s="110"/>
      <c r="K132" s="101"/>
      <c r="N132" s="31"/>
    </row>
    <row r="133" spans="1:15" s="30" customFormat="1" thickTop="1" thickBot="1" x14ac:dyDescent="0.25">
      <c r="A133" s="7">
        <v>1</v>
      </c>
      <c r="B133" s="4">
        <v>2</v>
      </c>
      <c r="C133" s="4">
        <v>3</v>
      </c>
      <c r="D133" s="4">
        <v>4</v>
      </c>
      <c r="E133" s="4">
        <v>5</v>
      </c>
      <c r="F133" s="216" t="s">
        <v>116</v>
      </c>
      <c r="G133" s="29"/>
      <c r="H133" s="29"/>
      <c r="I133" s="29"/>
      <c r="J133" s="110"/>
      <c r="K133" s="101"/>
      <c r="N133" s="31"/>
    </row>
    <row r="134" spans="1:15" s="44" customFormat="1" ht="15.75" thickTop="1" x14ac:dyDescent="0.25">
      <c r="A134" s="77" t="s">
        <v>43</v>
      </c>
      <c r="B134" s="67">
        <v>14</v>
      </c>
      <c r="C134" s="319">
        <f>C135+C140</f>
        <v>298517</v>
      </c>
      <c r="D134" s="319">
        <f>D135+D140</f>
        <v>277859</v>
      </c>
      <c r="E134" s="319">
        <f>E135+E140</f>
        <v>210671</v>
      </c>
      <c r="F134" s="128">
        <f t="shared" ref="F134:F182" si="3">(E134/D134)*100</f>
        <v>75.819390410244054</v>
      </c>
      <c r="G134" s="360">
        <v>210671</v>
      </c>
      <c r="H134" s="102"/>
      <c r="I134" s="102"/>
      <c r="J134" s="106"/>
      <c r="K134" s="102"/>
      <c r="L134" s="83"/>
      <c r="M134" s="117"/>
      <c r="N134" s="60"/>
      <c r="O134" s="117"/>
    </row>
    <row r="135" spans="1:15" s="39" customFormat="1" x14ac:dyDescent="0.2">
      <c r="A135" s="66" t="s">
        <v>37</v>
      </c>
      <c r="B135" s="72"/>
      <c r="C135" s="68">
        <f>C136+C137+C138+C139</f>
        <v>20960</v>
      </c>
      <c r="D135" s="68">
        <f>D136+D137+D138+D139</f>
        <v>23525</v>
      </c>
      <c r="E135" s="68">
        <f>E136+E137+E138+E139</f>
        <v>19329</v>
      </c>
      <c r="F135" s="127">
        <f t="shared" si="3"/>
        <v>82.163655685441014</v>
      </c>
      <c r="G135" s="73"/>
      <c r="H135" s="73"/>
      <c r="I135" s="73"/>
      <c r="J135" s="106"/>
      <c r="K135" s="105"/>
      <c r="L135" s="83"/>
      <c r="M135" s="83"/>
      <c r="N135" s="84"/>
      <c r="O135" s="83"/>
    </row>
    <row r="136" spans="1:15" s="39" customFormat="1" x14ac:dyDescent="0.2">
      <c r="A136" s="35" t="s">
        <v>21</v>
      </c>
      <c r="B136" s="72"/>
      <c r="C136" s="37">
        <v>20210</v>
      </c>
      <c r="D136" s="37">
        <v>20422</v>
      </c>
      <c r="E136" s="37">
        <v>16870</v>
      </c>
      <c r="F136" s="127">
        <f t="shared" si="3"/>
        <v>82.606992459112732</v>
      </c>
      <c r="G136" s="38"/>
      <c r="H136" s="38"/>
      <c r="I136" s="38"/>
      <c r="J136" s="106"/>
      <c r="K136" s="86"/>
      <c r="L136" s="117"/>
      <c r="M136" s="83"/>
      <c r="N136" s="84"/>
      <c r="O136" s="83"/>
    </row>
    <row r="137" spans="1:15" s="39" customFormat="1" x14ac:dyDescent="0.2">
      <c r="A137" s="35" t="s">
        <v>22</v>
      </c>
      <c r="B137" s="72"/>
      <c r="C137" s="37">
        <v>0</v>
      </c>
      <c r="D137" s="37">
        <v>500</v>
      </c>
      <c r="E137" s="37">
        <v>500</v>
      </c>
      <c r="F137" s="127">
        <f t="shared" si="3"/>
        <v>100</v>
      </c>
      <c r="G137" s="38"/>
      <c r="H137" s="38"/>
      <c r="I137" s="38"/>
      <c r="J137" s="106"/>
      <c r="K137" s="86"/>
      <c r="L137" s="83"/>
      <c r="M137" s="83"/>
      <c r="N137" s="84"/>
      <c r="O137" s="83"/>
    </row>
    <row r="138" spans="1:15" s="39" customFormat="1" x14ac:dyDescent="0.2">
      <c r="A138" s="41" t="s">
        <v>23</v>
      </c>
      <c r="B138" s="72"/>
      <c r="C138" s="37">
        <v>750</v>
      </c>
      <c r="D138" s="37">
        <v>2603</v>
      </c>
      <c r="E138" s="37">
        <v>1959</v>
      </c>
      <c r="F138" s="127">
        <f t="shared" si="3"/>
        <v>75.2593161736458</v>
      </c>
      <c r="G138" s="38"/>
      <c r="H138" s="38"/>
      <c r="I138" s="38"/>
      <c r="J138" s="106"/>
      <c r="K138" s="86"/>
      <c r="L138" s="83"/>
      <c r="M138" s="83"/>
      <c r="N138" s="84"/>
      <c r="O138" s="83"/>
    </row>
    <row r="139" spans="1:15" s="39" customFormat="1" x14ac:dyDescent="0.2">
      <c r="A139" s="70" t="s">
        <v>24</v>
      </c>
      <c r="B139" s="72"/>
      <c r="C139" s="37">
        <v>0</v>
      </c>
      <c r="D139" s="37">
        <v>0</v>
      </c>
      <c r="E139" s="37">
        <v>0</v>
      </c>
      <c r="F139" s="127">
        <v>0</v>
      </c>
      <c r="G139" s="38"/>
      <c r="H139" s="38"/>
      <c r="I139" s="38"/>
      <c r="J139" s="106"/>
      <c r="K139" s="86"/>
      <c r="L139" s="83"/>
      <c r="M139" s="83"/>
      <c r="N139" s="84"/>
      <c r="O139" s="83"/>
    </row>
    <row r="140" spans="1:15" s="39" customFormat="1" x14ac:dyDescent="0.2">
      <c r="A140" s="71" t="s">
        <v>39</v>
      </c>
      <c r="B140" s="72"/>
      <c r="C140" s="68">
        <f>C141+C142+C143+C144</f>
        <v>277557</v>
      </c>
      <c r="D140" s="68">
        <f>D141+D142+D143+D144</f>
        <v>254334</v>
      </c>
      <c r="E140" s="68">
        <f>E141+E142+E143+E144</f>
        <v>191342</v>
      </c>
      <c r="F140" s="333">
        <f>(E140/D140)*100</f>
        <v>75.232568197724248</v>
      </c>
      <c r="G140" s="73"/>
      <c r="H140" s="73"/>
      <c r="I140" s="73"/>
      <c r="J140" s="106"/>
      <c r="K140" s="105"/>
      <c r="L140" s="83"/>
      <c r="M140" s="83"/>
      <c r="N140" s="84"/>
      <c r="O140" s="83"/>
    </row>
    <row r="141" spans="1:15" s="39" customFormat="1" x14ac:dyDescent="0.2">
      <c r="A141" s="35" t="s">
        <v>21</v>
      </c>
      <c r="B141" s="72"/>
      <c r="C141" s="37">
        <v>230390</v>
      </c>
      <c r="D141" s="37">
        <v>232341</v>
      </c>
      <c r="E141" s="37">
        <v>185743</v>
      </c>
      <c r="F141" s="127">
        <f t="shared" si="3"/>
        <v>79.944133837764326</v>
      </c>
      <c r="G141" s="38"/>
      <c r="H141" s="38"/>
      <c r="I141" s="38"/>
      <c r="J141" s="106"/>
      <c r="K141" s="86"/>
      <c r="L141" s="83"/>
      <c r="M141" s="83"/>
      <c r="N141" s="84"/>
      <c r="O141" s="83"/>
    </row>
    <row r="142" spans="1:15" s="39" customFormat="1" x14ac:dyDescent="0.2">
      <c r="A142" s="35" t="s">
        <v>22</v>
      </c>
      <c r="B142" s="72"/>
      <c r="C142" s="37">
        <v>47167</v>
      </c>
      <c r="D142" s="37">
        <v>16394</v>
      </c>
      <c r="E142" s="37">
        <v>0</v>
      </c>
      <c r="F142" s="127">
        <f t="shared" si="3"/>
        <v>0</v>
      </c>
      <c r="G142" s="38"/>
      <c r="H142" s="38"/>
      <c r="I142" s="38">
        <f>D138+D139+D143+D144</f>
        <v>8202</v>
      </c>
      <c r="J142" s="38">
        <f>E138+E139+E143+E144</f>
        <v>7558</v>
      </c>
      <c r="K142" s="86"/>
      <c r="L142" s="83"/>
      <c r="M142" s="83"/>
      <c r="N142" s="84"/>
      <c r="O142" s="83"/>
    </row>
    <row r="143" spans="1:15" s="39" customFormat="1" x14ac:dyDescent="0.2">
      <c r="A143" s="70" t="s">
        <v>23</v>
      </c>
      <c r="B143" s="72"/>
      <c r="C143" s="37">
        <v>0</v>
      </c>
      <c r="D143" s="37">
        <v>5599</v>
      </c>
      <c r="E143" s="37">
        <v>5599</v>
      </c>
      <c r="F143" s="127">
        <f t="shared" si="3"/>
        <v>100</v>
      </c>
      <c r="G143" s="38"/>
      <c r="H143" s="38"/>
      <c r="I143" s="38"/>
      <c r="J143" s="106"/>
      <c r="K143" s="86"/>
      <c r="L143" s="83"/>
      <c r="M143" s="83"/>
      <c r="N143" s="84"/>
      <c r="O143" s="83"/>
    </row>
    <row r="144" spans="1:15" s="39" customFormat="1" x14ac:dyDescent="0.2">
      <c r="A144" s="70" t="s">
        <v>24</v>
      </c>
      <c r="B144" s="72"/>
      <c r="C144" s="37">
        <v>0</v>
      </c>
      <c r="D144" s="37">
        <v>0</v>
      </c>
      <c r="E144" s="37">
        <v>0</v>
      </c>
      <c r="F144" s="127">
        <v>0</v>
      </c>
      <c r="G144" s="38"/>
      <c r="H144" s="38"/>
      <c r="I144" s="38"/>
      <c r="J144" s="106"/>
      <c r="K144" s="86"/>
      <c r="L144" s="83"/>
      <c r="M144" s="83"/>
      <c r="N144" s="84"/>
      <c r="O144" s="83"/>
    </row>
    <row r="145" spans="1:15" s="39" customFormat="1" ht="15" x14ac:dyDescent="0.25">
      <c r="A145" s="43" t="s">
        <v>141</v>
      </c>
      <c r="B145" s="172">
        <v>15</v>
      </c>
      <c r="C145" s="317">
        <v>15</v>
      </c>
      <c r="D145" s="317">
        <v>0</v>
      </c>
      <c r="E145" s="317">
        <v>0</v>
      </c>
      <c r="F145" s="337">
        <v>0</v>
      </c>
      <c r="G145" s="38"/>
      <c r="H145" s="38"/>
      <c r="I145" s="38"/>
      <c r="J145" s="106"/>
      <c r="K145" s="86"/>
      <c r="L145" s="83"/>
      <c r="M145" s="83"/>
      <c r="N145" s="84"/>
      <c r="O145" s="83"/>
    </row>
    <row r="146" spans="1:15" s="39" customFormat="1" x14ac:dyDescent="0.2">
      <c r="A146" s="48" t="s">
        <v>142</v>
      </c>
      <c r="B146" s="318"/>
      <c r="C146" s="42"/>
      <c r="D146" s="42"/>
      <c r="E146" s="42"/>
      <c r="F146" s="132"/>
      <c r="G146" s="38"/>
      <c r="H146" s="38"/>
      <c r="I146" s="38"/>
      <c r="J146" s="106"/>
      <c r="K146" s="86"/>
      <c r="L146" s="83"/>
      <c r="M146" s="83"/>
      <c r="N146" s="84"/>
      <c r="O146" s="83"/>
    </row>
    <row r="147" spans="1:15" s="44" customFormat="1" ht="15" x14ac:dyDescent="0.25">
      <c r="A147" s="78" t="s">
        <v>44</v>
      </c>
      <c r="B147" s="173">
        <v>16</v>
      </c>
      <c r="C147" s="335">
        <v>20</v>
      </c>
      <c r="D147" s="335">
        <v>20</v>
      </c>
      <c r="E147" s="335">
        <v>0</v>
      </c>
      <c r="F147" s="131">
        <v>0</v>
      </c>
      <c r="G147" s="33"/>
      <c r="H147" s="33"/>
      <c r="I147" s="33"/>
      <c r="J147" s="106"/>
      <c r="K147" s="102"/>
      <c r="L147" s="117"/>
      <c r="M147" s="117"/>
      <c r="N147" s="60"/>
      <c r="O147" s="117"/>
    </row>
    <row r="148" spans="1:15" s="44" customFormat="1" ht="15" x14ac:dyDescent="0.25">
      <c r="A148" s="77" t="s">
        <v>138</v>
      </c>
      <c r="B148" s="174">
        <v>17</v>
      </c>
      <c r="C148" s="319">
        <f>C149+C150+C151+C152</f>
        <v>122940</v>
      </c>
      <c r="D148" s="319">
        <f>D149+D150+D151+D152</f>
        <v>352001</v>
      </c>
      <c r="E148" s="319">
        <f>E149+E150+E151+E152</f>
        <v>111733</v>
      </c>
      <c r="F148" s="128">
        <f t="shared" si="3"/>
        <v>31.74223936863816</v>
      </c>
      <c r="G148" s="360"/>
      <c r="H148" s="33"/>
      <c r="I148" s="33"/>
      <c r="J148" s="106"/>
      <c r="K148" s="102"/>
      <c r="L148" s="117"/>
      <c r="M148" s="117"/>
      <c r="N148" s="60"/>
      <c r="O148" s="117"/>
    </row>
    <row r="149" spans="1:15" s="44" customFormat="1" x14ac:dyDescent="0.2">
      <c r="A149" s="35" t="s">
        <v>21</v>
      </c>
      <c r="B149" s="47"/>
      <c r="C149" s="37">
        <v>18767</v>
      </c>
      <c r="D149" s="37">
        <v>50220</v>
      </c>
      <c r="E149" s="37">
        <v>22620</v>
      </c>
      <c r="F149" s="127">
        <f t="shared" si="3"/>
        <v>45.041816009557948</v>
      </c>
      <c r="G149" s="38"/>
      <c r="H149" s="38"/>
      <c r="I149" s="38"/>
      <c r="J149" s="106"/>
      <c r="K149" s="86"/>
      <c r="L149" s="117"/>
      <c r="M149" s="122"/>
      <c r="N149" s="60"/>
      <c r="O149" s="117"/>
    </row>
    <row r="150" spans="1:15" s="44" customFormat="1" x14ac:dyDescent="0.2">
      <c r="A150" s="35" t="s">
        <v>22</v>
      </c>
      <c r="B150" s="47"/>
      <c r="C150" s="37">
        <v>104173</v>
      </c>
      <c r="D150" s="37">
        <v>202082</v>
      </c>
      <c r="E150" s="37">
        <v>66038</v>
      </c>
      <c r="F150" s="127">
        <f t="shared" si="3"/>
        <v>32.67881355093477</v>
      </c>
      <c r="G150" s="38"/>
      <c r="H150" s="38"/>
      <c r="I150" s="38"/>
      <c r="J150" s="106"/>
      <c r="K150" s="86"/>
      <c r="L150" s="117"/>
      <c r="M150" s="123"/>
      <c r="N150" s="60"/>
      <c r="O150" s="117"/>
    </row>
    <row r="151" spans="1:15" s="44" customFormat="1" x14ac:dyDescent="0.2">
      <c r="A151" s="41" t="s">
        <v>23</v>
      </c>
      <c r="B151" s="72"/>
      <c r="C151" s="37">
        <v>0</v>
      </c>
      <c r="D151" s="37">
        <v>0</v>
      </c>
      <c r="E151" s="37">
        <v>0</v>
      </c>
      <c r="F151" s="127">
        <v>0</v>
      </c>
      <c r="G151" s="38"/>
      <c r="H151" s="38">
        <f>D151+D152</f>
        <v>99699</v>
      </c>
      <c r="I151" s="38">
        <f>E151+E152</f>
        <v>23075</v>
      </c>
      <c r="J151" s="107" t="s">
        <v>87</v>
      </c>
      <c r="K151" s="86"/>
      <c r="L151" s="117"/>
      <c r="M151" s="60"/>
      <c r="N151" s="60"/>
      <c r="O151" s="117"/>
    </row>
    <row r="152" spans="1:15" s="44" customFormat="1" x14ac:dyDescent="0.2">
      <c r="A152" s="46" t="s">
        <v>24</v>
      </c>
      <c r="B152" s="318"/>
      <c r="C152" s="42">
        <v>0</v>
      </c>
      <c r="D152" s="42">
        <v>99699</v>
      </c>
      <c r="E152" s="42">
        <v>23075</v>
      </c>
      <c r="F152" s="132">
        <f t="shared" si="3"/>
        <v>23.144665442983381</v>
      </c>
      <c r="G152" s="38"/>
      <c r="H152" s="38"/>
      <c r="I152" s="38"/>
      <c r="J152" s="107"/>
      <c r="K152" s="86"/>
      <c r="L152" s="117"/>
      <c r="M152" s="62"/>
      <c r="N152" s="60"/>
      <c r="O152" s="117"/>
    </row>
    <row r="153" spans="1:15" s="44" customFormat="1" ht="15" x14ac:dyDescent="0.25">
      <c r="A153" s="49" t="s">
        <v>127</v>
      </c>
      <c r="B153" s="174">
        <v>18</v>
      </c>
      <c r="C153" s="319">
        <f>C154:D154+C155:D155+C156:D156+C157:D157</f>
        <v>39103</v>
      </c>
      <c r="D153" s="319">
        <f>D154+D155+D156+D157</f>
        <v>41193</v>
      </c>
      <c r="E153" s="319">
        <f>E154+E155+E156+E157</f>
        <v>29354</v>
      </c>
      <c r="F153" s="128">
        <f t="shared" si="3"/>
        <v>71.259680042725705</v>
      </c>
      <c r="G153" s="38"/>
      <c r="H153" s="38"/>
      <c r="I153" s="38"/>
      <c r="J153" s="107"/>
      <c r="K153" s="86"/>
      <c r="L153" s="117"/>
      <c r="M153" s="62"/>
      <c r="N153" s="60"/>
      <c r="O153" s="117"/>
    </row>
    <row r="154" spans="1:15" s="44" customFormat="1" x14ac:dyDescent="0.2">
      <c r="A154" s="35" t="s">
        <v>21</v>
      </c>
      <c r="B154" s="47"/>
      <c r="C154" s="37">
        <v>39103</v>
      </c>
      <c r="D154" s="37">
        <v>40593</v>
      </c>
      <c r="E154" s="37">
        <v>29154</v>
      </c>
      <c r="F154" s="127">
        <f>(E154/D154)*100</f>
        <v>71.820264577636536</v>
      </c>
      <c r="G154" s="38"/>
      <c r="H154" s="38"/>
      <c r="I154" s="38"/>
      <c r="J154" s="106"/>
      <c r="K154" s="86"/>
      <c r="L154" s="117"/>
      <c r="M154" s="122"/>
      <c r="N154" s="60"/>
      <c r="O154" s="117"/>
    </row>
    <row r="155" spans="1:15" s="44" customFormat="1" x14ac:dyDescent="0.2">
      <c r="A155" s="35" t="s">
        <v>22</v>
      </c>
      <c r="B155" s="47"/>
      <c r="C155" s="37">
        <v>0</v>
      </c>
      <c r="D155" s="37">
        <v>600</v>
      </c>
      <c r="E155" s="37">
        <v>200</v>
      </c>
      <c r="F155" s="127">
        <f>(E155/D155)*100</f>
        <v>33.333333333333329</v>
      </c>
      <c r="G155" s="38"/>
      <c r="H155" s="38"/>
      <c r="I155" s="38"/>
      <c r="J155" s="106"/>
      <c r="K155" s="86"/>
      <c r="L155" s="117"/>
      <c r="M155" s="123"/>
      <c r="N155" s="60"/>
      <c r="O155" s="117"/>
    </row>
    <row r="156" spans="1:15" s="44" customFormat="1" x14ac:dyDescent="0.2">
      <c r="A156" s="41" t="s">
        <v>23</v>
      </c>
      <c r="B156" s="72"/>
      <c r="C156" s="37">
        <v>0</v>
      </c>
      <c r="D156" s="37">
        <v>0</v>
      </c>
      <c r="E156" s="37">
        <v>0</v>
      </c>
      <c r="F156" s="127">
        <v>0</v>
      </c>
      <c r="G156" s="38"/>
      <c r="H156" s="38">
        <f>D156+D157</f>
        <v>0</v>
      </c>
      <c r="I156" s="38">
        <f>E156+E157</f>
        <v>0</v>
      </c>
      <c r="J156" s="107"/>
      <c r="K156" s="86"/>
      <c r="L156" s="117"/>
      <c r="M156" s="60"/>
      <c r="N156" s="60"/>
      <c r="O156" s="117"/>
    </row>
    <row r="157" spans="1:15" s="44" customFormat="1" x14ac:dyDescent="0.2">
      <c r="A157" s="46" t="s">
        <v>24</v>
      </c>
      <c r="B157" s="318"/>
      <c r="C157" s="42">
        <v>0</v>
      </c>
      <c r="D157" s="42">
        <v>0</v>
      </c>
      <c r="E157" s="42">
        <v>0</v>
      </c>
      <c r="F157" s="132">
        <v>0</v>
      </c>
      <c r="G157" s="38"/>
      <c r="H157" s="38"/>
      <c r="I157" s="38"/>
      <c r="J157" s="107"/>
      <c r="K157" s="86"/>
      <c r="L157" s="117"/>
      <c r="M157" s="62"/>
      <c r="N157" s="60"/>
      <c r="O157" s="117"/>
    </row>
    <row r="158" spans="1:15" s="44" customFormat="1" ht="15" x14ac:dyDescent="0.25">
      <c r="A158" s="379" t="s">
        <v>139</v>
      </c>
      <c r="B158" s="174">
        <v>19</v>
      </c>
      <c r="C158" s="319">
        <f>C160+C163</f>
        <v>0</v>
      </c>
      <c r="D158" s="319">
        <f>D160+D163</f>
        <v>319951</v>
      </c>
      <c r="E158" s="319">
        <f>E160+E163</f>
        <v>245473</v>
      </c>
      <c r="F158" s="128">
        <f t="shared" si="3"/>
        <v>76.722060565524103</v>
      </c>
      <c r="G158" s="38"/>
      <c r="H158" s="38"/>
      <c r="I158" s="38"/>
      <c r="J158" s="107"/>
      <c r="K158" s="86"/>
      <c r="L158" s="117"/>
      <c r="M158" s="62"/>
      <c r="N158" s="60"/>
      <c r="O158" s="117"/>
    </row>
    <row r="159" spans="1:15" s="44" customFormat="1" x14ac:dyDescent="0.2">
      <c r="A159" s="378"/>
      <c r="B159" s="72"/>
      <c r="C159" s="37"/>
      <c r="D159" s="37"/>
      <c r="E159" s="37"/>
      <c r="F159" s="127"/>
      <c r="G159" s="38"/>
      <c r="H159" s="38"/>
      <c r="I159" s="38"/>
      <c r="J159" s="107"/>
      <c r="K159" s="86"/>
      <c r="L159" s="117"/>
      <c r="M159" s="62"/>
      <c r="N159" s="60"/>
      <c r="O159" s="117"/>
    </row>
    <row r="160" spans="1:15" s="44" customFormat="1" x14ac:dyDescent="0.2">
      <c r="A160" s="66" t="s">
        <v>37</v>
      </c>
      <c r="B160" s="72"/>
      <c r="C160" s="68">
        <f>C161+C162</f>
        <v>0</v>
      </c>
      <c r="D160" s="68">
        <f>D161+D162</f>
        <v>7056</v>
      </c>
      <c r="E160" s="68">
        <f>E161+E162</f>
        <v>115</v>
      </c>
      <c r="F160" s="333">
        <f>(E160/D160)*100</f>
        <v>1.6298185941043084</v>
      </c>
      <c r="G160" s="38"/>
      <c r="H160" s="38"/>
      <c r="I160" s="38"/>
      <c r="J160" s="107"/>
      <c r="K160" s="86"/>
      <c r="L160" s="117"/>
      <c r="M160" s="62"/>
      <c r="N160" s="60"/>
      <c r="O160" s="117"/>
    </row>
    <row r="161" spans="1:15" s="44" customFormat="1" x14ac:dyDescent="0.2">
      <c r="A161" s="35" t="s">
        <v>21</v>
      </c>
      <c r="B161" s="72"/>
      <c r="C161" s="37">
        <v>0</v>
      </c>
      <c r="D161" s="37">
        <v>7056</v>
      </c>
      <c r="E161" s="37">
        <v>115</v>
      </c>
      <c r="F161" s="127">
        <f>(E161/D161)*100</f>
        <v>1.6298185941043084</v>
      </c>
      <c r="G161" s="38"/>
      <c r="H161" s="38"/>
      <c r="I161" s="38"/>
      <c r="J161" s="107"/>
      <c r="K161" s="86"/>
      <c r="L161" s="117"/>
      <c r="M161" s="62"/>
      <c r="N161" s="60"/>
      <c r="O161" s="117"/>
    </row>
    <row r="162" spans="1:15" s="44" customFormat="1" x14ac:dyDescent="0.2">
      <c r="A162" s="35" t="s">
        <v>22</v>
      </c>
      <c r="B162" s="72"/>
      <c r="C162" s="37">
        <v>0</v>
      </c>
      <c r="D162" s="37">
        <v>0</v>
      </c>
      <c r="E162" s="37">
        <v>0</v>
      </c>
      <c r="F162" s="127">
        <v>0</v>
      </c>
      <c r="G162" s="38"/>
      <c r="H162" s="38"/>
      <c r="I162" s="38"/>
      <c r="J162" s="107"/>
      <c r="K162" s="86"/>
      <c r="L162" s="117"/>
      <c r="M162" s="62"/>
      <c r="N162" s="60"/>
      <c r="O162" s="117"/>
    </row>
    <row r="163" spans="1:15" s="44" customFormat="1" x14ac:dyDescent="0.2">
      <c r="A163" s="71" t="s">
        <v>39</v>
      </c>
      <c r="B163" s="72"/>
      <c r="C163" s="68">
        <f>C164+C165</f>
        <v>0</v>
      </c>
      <c r="D163" s="68">
        <f>D164+D165</f>
        <v>312895</v>
      </c>
      <c r="E163" s="68">
        <f>E164+E165</f>
        <v>245358</v>
      </c>
      <c r="F163" s="333">
        <f t="shared" si="3"/>
        <v>78.415442880199421</v>
      </c>
      <c r="G163" s="38"/>
      <c r="H163" s="38"/>
      <c r="I163" s="38"/>
      <c r="J163" s="107"/>
      <c r="K163" s="86"/>
      <c r="L163" s="117"/>
      <c r="M163" s="62"/>
      <c r="N163" s="60"/>
      <c r="O163" s="117"/>
    </row>
    <row r="164" spans="1:15" s="44" customFormat="1" x14ac:dyDescent="0.2">
      <c r="A164" s="35" t="s">
        <v>21</v>
      </c>
      <c r="B164" s="72"/>
      <c r="C164" s="37">
        <v>0</v>
      </c>
      <c r="D164" s="37">
        <v>302156</v>
      </c>
      <c r="E164" s="37">
        <v>235047</v>
      </c>
      <c r="F164" s="127">
        <f t="shared" si="3"/>
        <v>77.789949562477659</v>
      </c>
      <c r="G164" s="38"/>
      <c r="H164" s="38"/>
      <c r="I164" s="38"/>
      <c r="J164" s="107"/>
      <c r="K164" s="86"/>
      <c r="L164" s="117"/>
      <c r="M164" s="62"/>
      <c r="N164" s="60"/>
      <c r="O164" s="117"/>
    </row>
    <row r="165" spans="1:15" s="44" customFormat="1" x14ac:dyDescent="0.2">
      <c r="A165" s="338" t="s">
        <v>22</v>
      </c>
      <c r="B165" s="318"/>
      <c r="C165" s="42">
        <v>0</v>
      </c>
      <c r="D165" s="42">
        <v>10739</v>
      </c>
      <c r="E165" s="42">
        <v>10311</v>
      </c>
      <c r="F165" s="132">
        <f t="shared" si="3"/>
        <v>96.014526492224604</v>
      </c>
      <c r="G165" s="38"/>
      <c r="H165" s="38"/>
      <c r="I165" s="38"/>
      <c r="J165" s="107"/>
      <c r="K165" s="86"/>
      <c r="L165" s="117"/>
      <c r="M165" s="62"/>
      <c r="N165" s="60"/>
      <c r="O165" s="117"/>
    </row>
    <row r="166" spans="1:15" s="44" customFormat="1" ht="15" x14ac:dyDescent="0.25">
      <c r="A166" s="77" t="s">
        <v>45</v>
      </c>
      <c r="B166" s="67" t="s">
        <v>133</v>
      </c>
      <c r="C166" s="319">
        <f>C167+C168+C169+C170</f>
        <v>595090</v>
      </c>
      <c r="D166" s="319">
        <f>D167+D168+D169+D170</f>
        <v>1497685</v>
      </c>
      <c r="E166" s="319">
        <f>E167+E168+E169+E170+E171</f>
        <v>1138586</v>
      </c>
      <c r="F166" s="128">
        <f t="shared" si="3"/>
        <v>76.023062259420371</v>
      </c>
      <c r="G166" s="33"/>
      <c r="H166" s="33"/>
      <c r="I166" s="33"/>
      <c r="J166" s="106"/>
      <c r="K166" s="102"/>
      <c r="L166" s="117"/>
      <c r="M166" s="117"/>
      <c r="N166" s="60"/>
      <c r="O166" s="117"/>
    </row>
    <row r="167" spans="1:15" s="44" customFormat="1" x14ac:dyDescent="0.2">
      <c r="A167" s="35" t="s">
        <v>21</v>
      </c>
      <c r="B167" s="67"/>
      <c r="C167" s="37">
        <v>24657</v>
      </c>
      <c r="D167" s="37">
        <v>66803</v>
      </c>
      <c r="E167" s="37">
        <v>53215</v>
      </c>
      <c r="F167" s="127">
        <f t="shared" si="3"/>
        <v>79.659596125922491</v>
      </c>
      <c r="G167" s="38"/>
      <c r="H167" s="38"/>
      <c r="I167" s="38"/>
      <c r="J167" s="106"/>
      <c r="K167" s="86"/>
      <c r="L167" s="117"/>
      <c r="M167" s="117"/>
      <c r="N167" s="60"/>
      <c r="O167" s="117"/>
    </row>
    <row r="168" spans="1:15" s="44" customFormat="1" x14ac:dyDescent="0.2">
      <c r="A168" s="35" t="s">
        <v>22</v>
      </c>
      <c r="B168" s="67"/>
      <c r="C168" s="37">
        <v>570433</v>
      </c>
      <c r="D168" s="37">
        <v>582803</v>
      </c>
      <c r="E168" s="37">
        <v>298006</v>
      </c>
      <c r="F168" s="127">
        <f t="shared" si="3"/>
        <v>51.133230268203832</v>
      </c>
      <c r="G168" s="38"/>
      <c r="H168" s="38"/>
      <c r="I168" s="38"/>
      <c r="J168" s="106"/>
      <c r="K168" s="86"/>
      <c r="L168" s="117"/>
      <c r="M168" s="117"/>
      <c r="N168" s="60"/>
      <c r="O168" s="117"/>
    </row>
    <row r="169" spans="1:15" s="44" customFormat="1" x14ac:dyDescent="0.2">
      <c r="A169" s="41" t="s">
        <v>23</v>
      </c>
      <c r="B169" s="67"/>
      <c r="C169" s="37">
        <v>0</v>
      </c>
      <c r="D169" s="37">
        <v>158858</v>
      </c>
      <c r="E169" s="37">
        <v>124709</v>
      </c>
      <c r="F169" s="127">
        <f t="shared" si="3"/>
        <v>78.503443326744645</v>
      </c>
      <c r="G169" s="38"/>
      <c r="H169" s="38">
        <f>D169+D170</f>
        <v>848079</v>
      </c>
      <c r="I169" s="38">
        <f>E169+E170</f>
        <v>535207</v>
      </c>
      <c r="J169" s="196"/>
      <c r="K169" s="86"/>
      <c r="L169" s="117"/>
      <c r="M169" s="117"/>
      <c r="N169" s="60"/>
      <c r="O169" s="117"/>
    </row>
    <row r="170" spans="1:15" s="44" customFormat="1" x14ac:dyDescent="0.2">
      <c r="A170" s="70" t="s">
        <v>24</v>
      </c>
      <c r="B170" s="67"/>
      <c r="C170" s="37">
        <v>0</v>
      </c>
      <c r="D170" s="37">
        <v>689221</v>
      </c>
      <c r="E170" s="37">
        <v>410498</v>
      </c>
      <c r="F170" s="127">
        <f t="shared" si="3"/>
        <v>59.559705812794448</v>
      </c>
      <c r="G170" s="254"/>
      <c r="H170" s="254"/>
      <c r="I170" s="38"/>
      <c r="J170" s="106"/>
      <c r="K170" s="86"/>
      <c r="L170" s="117"/>
      <c r="M170" s="117"/>
      <c r="N170" s="60"/>
      <c r="O170" s="117"/>
    </row>
    <row r="171" spans="1:15" s="44" customFormat="1" x14ac:dyDescent="0.2">
      <c r="A171" s="46" t="s">
        <v>82</v>
      </c>
      <c r="B171" s="67"/>
      <c r="C171" s="37">
        <v>0</v>
      </c>
      <c r="D171" s="37">
        <v>0</v>
      </c>
      <c r="E171" s="37">
        <v>252158</v>
      </c>
      <c r="F171" s="132">
        <v>0</v>
      </c>
      <c r="G171" s="38"/>
      <c r="H171" s="38"/>
      <c r="I171" s="38"/>
      <c r="J171" s="106"/>
      <c r="K171" s="86"/>
      <c r="L171" s="117"/>
      <c r="M171" s="117"/>
      <c r="N171" s="60"/>
      <c r="O171" s="117"/>
    </row>
    <row r="172" spans="1:15" s="44" customFormat="1" ht="15" x14ac:dyDescent="0.25">
      <c r="A172" s="52" t="s">
        <v>86</v>
      </c>
      <c r="B172" s="172">
        <v>99</v>
      </c>
      <c r="C172" s="317">
        <f>C173+C174</f>
        <v>40000</v>
      </c>
      <c r="D172" s="317">
        <f>D173+D174</f>
        <v>66996</v>
      </c>
      <c r="E172" s="317">
        <f>E173+E174</f>
        <v>62009</v>
      </c>
      <c r="F172" s="128">
        <f t="shared" si="3"/>
        <v>92.556272016239774</v>
      </c>
      <c r="G172" s="38"/>
      <c r="H172" s="38"/>
      <c r="I172" s="38"/>
      <c r="J172" s="106"/>
      <c r="K172" s="102"/>
      <c r="L172" s="117"/>
      <c r="M172" s="117"/>
      <c r="N172" s="60"/>
      <c r="O172" s="117"/>
    </row>
    <row r="173" spans="1:15" s="44" customFormat="1" ht="13.5" customHeight="1" x14ac:dyDescent="0.2">
      <c r="A173" s="35" t="s">
        <v>21</v>
      </c>
      <c r="B173" s="67"/>
      <c r="C173" s="37">
        <v>20000</v>
      </c>
      <c r="D173" s="37">
        <v>32000</v>
      </c>
      <c r="E173" s="37">
        <v>29859</v>
      </c>
      <c r="F173" s="127">
        <f t="shared" si="3"/>
        <v>93.309375000000003</v>
      </c>
      <c r="G173" s="38"/>
      <c r="H173" s="38"/>
      <c r="I173" s="38"/>
      <c r="J173" s="106"/>
      <c r="K173" s="86"/>
      <c r="L173" s="117"/>
      <c r="M173" s="117"/>
      <c r="N173" s="60"/>
      <c r="O173" s="117"/>
    </row>
    <row r="174" spans="1:15" s="44" customFormat="1" ht="11.25" customHeight="1" x14ac:dyDescent="0.2">
      <c r="A174" s="338" t="s">
        <v>22</v>
      </c>
      <c r="B174" s="81"/>
      <c r="C174" s="42">
        <v>20000</v>
      </c>
      <c r="D174" s="42">
        <v>34996</v>
      </c>
      <c r="E174" s="42">
        <v>32150</v>
      </c>
      <c r="F174" s="132">
        <f t="shared" si="3"/>
        <v>91.86764201623042</v>
      </c>
      <c r="G174" s="38"/>
      <c r="H174" s="38"/>
      <c r="I174" s="38"/>
      <c r="J174" s="106"/>
      <c r="K174" s="86"/>
      <c r="L174" s="117"/>
      <c r="M174" s="124"/>
      <c r="N174" s="60"/>
      <c r="O174" s="117"/>
    </row>
    <row r="175" spans="1:15" s="44" customFormat="1" ht="15" x14ac:dyDescent="0.25">
      <c r="A175" s="85" t="s">
        <v>46</v>
      </c>
      <c r="B175" s="67">
        <v>199</v>
      </c>
      <c r="C175" s="319">
        <f>C176</f>
        <v>6768</v>
      </c>
      <c r="D175" s="319">
        <f>D176</f>
        <v>8218</v>
      </c>
      <c r="E175" s="319">
        <f>E176</f>
        <v>5437</v>
      </c>
      <c r="F175" s="128">
        <f t="shared" si="3"/>
        <v>66.159649549768801</v>
      </c>
      <c r="G175" s="38"/>
      <c r="H175" s="38"/>
      <c r="I175" s="38"/>
      <c r="J175" s="106"/>
      <c r="K175" s="102"/>
      <c r="L175" s="59"/>
      <c r="M175" s="117"/>
      <c r="N175" s="60"/>
      <c r="O175" s="117"/>
    </row>
    <row r="176" spans="1:15" s="44" customFormat="1" x14ac:dyDescent="0.2">
      <c r="A176" s="35" t="s">
        <v>21</v>
      </c>
      <c r="B176" s="67"/>
      <c r="C176" s="37">
        <v>6768</v>
      </c>
      <c r="D176" s="37">
        <v>8218</v>
      </c>
      <c r="E176" s="37">
        <v>5437</v>
      </c>
      <c r="F176" s="127">
        <f t="shared" si="3"/>
        <v>66.159649549768801</v>
      </c>
      <c r="G176" s="38"/>
      <c r="H176" s="38"/>
      <c r="I176" s="38"/>
      <c r="J176" s="106"/>
      <c r="K176" s="86"/>
      <c r="L176" s="59"/>
      <c r="M176" s="60"/>
      <c r="N176" s="60"/>
      <c r="O176" s="117"/>
    </row>
    <row r="177" spans="1:15" s="44" customFormat="1" x14ac:dyDescent="0.2">
      <c r="A177" s="338" t="s">
        <v>22</v>
      </c>
      <c r="B177" s="81"/>
      <c r="C177" s="42">
        <v>0</v>
      </c>
      <c r="D177" s="42">
        <v>0</v>
      </c>
      <c r="E177" s="42">
        <v>0</v>
      </c>
      <c r="F177" s="132">
        <v>0</v>
      </c>
      <c r="G177" s="38"/>
      <c r="H177" s="38"/>
      <c r="I177" s="38"/>
      <c r="J177" s="106"/>
      <c r="K177" s="86"/>
      <c r="L177" s="59"/>
      <c r="M177" s="60"/>
      <c r="N177" s="60"/>
      <c r="O177" s="117"/>
    </row>
    <row r="178" spans="1:15" ht="21.75" customHeight="1" x14ac:dyDescent="0.25">
      <c r="A178" s="369" t="s">
        <v>47</v>
      </c>
      <c r="B178" s="370"/>
      <c r="C178" s="135">
        <f>C7+C12+C18+C23+C29+C34+C39+C45+C75+C91+C102+C113+C134+C158+C147+C148+C166+C172+C175+C153+C145</f>
        <v>4043891</v>
      </c>
      <c r="D178" s="135">
        <f>D7+D12+D18+D23+D29+D34+D39+D45+D75+D91+D102+D113+D134+D158+D147+D148+D166+D172+D175+D153+D145</f>
        <v>12104324</v>
      </c>
      <c r="E178" s="135">
        <f>E7+E12+E18+E23+E29+E34+E39+E45+E75+E91+E102+E113+E134+E158+E147+E148+E166+E172+E175+E153</f>
        <v>9509368</v>
      </c>
      <c r="F178" s="131">
        <f t="shared" si="3"/>
        <v>78.561743720673704</v>
      </c>
      <c r="G178" s="187"/>
      <c r="H178" s="139">
        <f>C136+C137+C141+C142+C161+C162+C164+C165+C147+C149+C150+C167+C168+C176+C177+C154+C155</f>
        <v>1061688</v>
      </c>
      <c r="I178" s="139">
        <f>D136+D137+D141+D142+D161+D162+D164+D165+D147+D149+D150+D167+D168+D176+D177+D154+D155</f>
        <v>1540947</v>
      </c>
      <c r="J178" s="139">
        <f>E136+E137+E141+E142+E161+E162+E164+E165+E147+E149+E150+E167+E168+E176+E177+E154+E155</f>
        <v>923256</v>
      </c>
      <c r="K178" s="168" t="s">
        <v>78</v>
      </c>
      <c r="L178" s="59"/>
      <c r="M178" s="120"/>
      <c r="N178" s="121"/>
      <c r="O178" s="120"/>
    </row>
    <row r="179" spans="1:15" ht="21" customHeight="1" x14ac:dyDescent="0.2">
      <c r="A179" s="188" t="s">
        <v>7</v>
      </c>
      <c r="B179" s="189"/>
      <c r="C179" s="37">
        <f>Příjmy!B14</f>
        <v>6766</v>
      </c>
      <c r="D179" s="37">
        <f>Příjmy!C14</f>
        <v>6856</v>
      </c>
      <c r="E179" s="37">
        <f>Příjmy!D14</f>
        <v>257498</v>
      </c>
      <c r="F179" s="132">
        <f>(E179/D179)*100</f>
        <v>3755.8051341890314</v>
      </c>
      <c r="G179" s="38"/>
      <c r="H179" s="138">
        <f>C138+C139+C143+C144+C151+C152+C169+C170</f>
        <v>750</v>
      </c>
      <c r="I179" s="138">
        <f>I142+H169+H151</f>
        <v>955980</v>
      </c>
      <c r="J179" s="138">
        <f>J142+I169+I151</f>
        <v>565840</v>
      </c>
      <c r="K179" s="103" t="s">
        <v>77</v>
      </c>
      <c r="L179" s="59"/>
      <c r="M179" s="120"/>
      <c r="N179" s="121"/>
      <c r="O179" s="120"/>
    </row>
    <row r="180" spans="1:15" ht="32.25" thickBot="1" x14ac:dyDescent="0.3">
      <c r="A180" s="190" t="s">
        <v>48</v>
      </c>
      <c r="B180" s="191"/>
      <c r="C180" s="134">
        <f>C178-C179</f>
        <v>4037125</v>
      </c>
      <c r="D180" s="134">
        <f>D178-D179</f>
        <v>12097468</v>
      </c>
      <c r="E180" s="134">
        <f>E178-E179</f>
        <v>9251870</v>
      </c>
      <c r="F180" s="130">
        <f>(E180/D180)*100</f>
        <v>76.477738978106828</v>
      </c>
      <c r="G180" s="187"/>
      <c r="H180" s="33"/>
      <c r="I180" s="33"/>
      <c r="J180" s="115"/>
      <c r="K180" s="109"/>
      <c r="L180" s="57"/>
      <c r="M180" s="120"/>
      <c r="N180" s="121"/>
      <c r="O180" s="120"/>
    </row>
    <row r="181" spans="1:15" ht="24" customHeight="1" thickTop="1" x14ac:dyDescent="0.25">
      <c r="A181" s="192" t="s">
        <v>132</v>
      </c>
      <c r="B181" s="137"/>
      <c r="C181" s="336">
        <v>200778</v>
      </c>
      <c r="D181" s="336">
        <v>206717</v>
      </c>
      <c r="E181" s="336">
        <v>122994</v>
      </c>
      <c r="F181" s="128">
        <f t="shared" si="3"/>
        <v>59.498734985511589</v>
      </c>
      <c r="G181" s="33"/>
      <c r="H181" s="33"/>
      <c r="I181" s="33"/>
      <c r="J181" s="114"/>
      <c r="K181" s="108"/>
      <c r="L181" s="59"/>
      <c r="M181" s="120"/>
      <c r="N181" s="121"/>
      <c r="O181" s="120"/>
    </row>
    <row r="182" spans="1:15" ht="39" customHeight="1" thickBot="1" x14ac:dyDescent="0.3">
      <c r="A182" s="190" t="s">
        <v>61</v>
      </c>
      <c r="B182" s="191"/>
      <c r="C182" s="134">
        <f>C178-C179+C181</f>
        <v>4237903</v>
      </c>
      <c r="D182" s="134">
        <f>D178-D179+D181</f>
        <v>12304185</v>
      </c>
      <c r="E182" s="134">
        <f>E178-E179+E181</f>
        <v>9374864</v>
      </c>
      <c r="F182" s="130">
        <f t="shared" si="3"/>
        <v>76.192482476490724</v>
      </c>
      <c r="G182" s="33"/>
      <c r="H182" s="33"/>
      <c r="I182" s="33"/>
      <c r="J182" s="115"/>
      <c r="K182" s="109"/>
      <c r="L182" s="57"/>
      <c r="M182" s="120"/>
      <c r="N182" s="121"/>
      <c r="O182" s="120"/>
    </row>
    <row r="183" spans="1:15" hidden="1" x14ac:dyDescent="0.2">
      <c r="C183" s="186" t="e">
        <f>SUM(C167,#REF!,C176,C173)</f>
        <v>#REF!</v>
      </c>
      <c r="D183" s="186" t="e">
        <f>SUM(D167,#REF!,#REF!,#REF!,#REF!,#REF!,#REF!,#REF!,#REF!,#REF!,#REF!,#REF!,#REF!,#REF!,#REF!,#REF!,#REF!,#REF!,D173,D176,#REF!)</f>
        <v>#REF!</v>
      </c>
      <c r="F183" s="88" t="s">
        <v>29</v>
      </c>
      <c r="G183" s="88"/>
      <c r="H183" s="88"/>
      <c r="I183" s="88"/>
      <c r="J183" s="80"/>
      <c r="K183" s="26" t="e">
        <f>SUM(K167,#REF!,#REF!,#REF!,#REF!,#REF!,#REF!,#REF!,#REF!,#REF!,#REF!,#REF!,#REF!,#REF!,#REF!,#REF!,#REF!,#REF!,K173,K176,#REF!,#REF!,#REF!,#REF!,#REF!,#REF!,#REF!,#REF!,#REF!)</f>
        <v>#REF!</v>
      </c>
      <c r="L183" s="87"/>
    </row>
    <row r="184" spans="1:15" hidden="1" x14ac:dyDescent="0.2">
      <c r="C184" s="186" t="e">
        <f>SUM(C177,C174,#REF!,#REF!,#REF!)</f>
        <v>#REF!</v>
      </c>
      <c r="D184" s="186" t="e">
        <f>SUM(D168,,#REF!,#REF!,#REF!,#REF!,#REF!,#REF!,#REF!,#REF!,#REF!,D174)</f>
        <v>#REF!</v>
      </c>
      <c r="F184" s="88" t="s">
        <v>49</v>
      </c>
      <c r="G184" s="88"/>
      <c r="H184" s="88"/>
      <c r="I184" s="88"/>
      <c r="J184" s="80"/>
      <c r="K184" s="26" t="e">
        <f>SUM(K168,,#REF!,#REF!,#REF!,#REF!,#REF!,#REF!,#REF!,#REF!,#REF!,K174)</f>
        <v>#REF!</v>
      </c>
      <c r="L184" s="87"/>
    </row>
    <row r="185" spans="1:15" hidden="1" x14ac:dyDescent="0.2">
      <c r="C185" s="186" t="e">
        <f>SUM(#REF!,#REF!,#REF!)</f>
        <v>#REF!</v>
      </c>
      <c r="D185" s="186" t="e">
        <f>SUM(#REF!,#REF!,#REF!)</f>
        <v>#REF!</v>
      </c>
      <c r="F185" s="88" t="s">
        <v>33</v>
      </c>
      <c r="G185" s="88"/>
      <c r="H185" s="88"/>
      <c r="I185" s="88"/>
      <c r="J185" s="80"/>
      <c r="K185" s="26" t="e">
        <f>SUM(#REF!,#REF!,#REF!,#REF!,#REF!,#REF!,#REF!,#REF!,#REF!,K170)</f>
        <v>#REF!</v>
      </c>
      <c r="L185" s="87"/>
    </row>
    <row r="186" spans="1:15" ht="15" hidden="1" x14ac:dyDescent="0.25">
      <c r="C186" s="89" t="e">
        <f>SUM(C183:C185)</f>
        <v>#REF!</v>
      </c>
      <c r="D186" s="89" t="e">
        <f>SUM(D183:D185)</f>
        <v>#REF!</v>
      </c>
      <c r="E186" s="89"/>
      <c r="F186" s="90" t="s">
        <v>50</v>
      </c>
      <c r="G186" s="90"/>
      <c r="H186" s="90"/>
      <c r="I186" s="90"/>
      <c r="J186" s="80"/>
      <c r="K186" s="34" t="e">
        <f>SUM(K183:K185)</f>
        <v>#REF!</v>
      </c>
      <c r="L186" s="87"/>
    </row>
    <row r="187" spans="1:15" hidden="1" x14ac:dyDescent="0.2">
      <c r="C187" s="186" t="e">
        <f>C175+#REF!+C166+C172</f>
        <v>#REF!</v>
      </c>
      <c r="D187" s="186" t="e">
        <f>D175+D172+#REF!+#REF!+#REF!+#REF!+#REF!+#REF!+#REF!+#REF!+#REF!+#REF!+#REF!+#REF!+#REF!+#REF!+#REF!+#REF!+#REF!+D166+#REF!</f>
        <v>#REF!</v>
      </c>
      <c r="F187" s="88" t="s">
        <v>51</v>
      </c>
      <c r="G187" s="88"/>
      <c r="H187" s="88"/>
      <c r="I187" s="88"/>
      <c r="J187" s="80"/>
      <c r="K187" s="26" t="e">
        <f>K175+K172+#REF!+#REF!+#REF!+#REF!+#REF!+#REF!+#REF!+#REF!+#REF!+#REF!+#REF!+#REF!+#REF!+#REF!+#REF!+#REF!+#REF!+K166+#REF!+#REF!+#REF!+#REF!+#REF!+#REF!+#REF!+#REF!+#REF!</f>
        <v>#REF!</v>
      </c>
      <c r="L187" s="87"/>
    </row>
    <row r="188" spans="1:15" hidden="1" x14ac:dyDescent="0.2">
      <c r="F188" s="88" t="s">
        <v>52</v>
      </c>
      <c r="G188" s="88"/>
      <c r="H188" s="88"/>
      <c r="I188" s="88"/>
      <c r="J188" s="80"/>
      <c r="K188" s="26" t="e">
        <f>K185+K54</f>
        <v>#REF!</v>
      </c>
      <c r="L188" s="87"/>
    </row>
    <row r="189" spans="1:15" ht="15" hidden="1" x14ac:dyDescent="0.25">
      <c r="C189" s="89" t="e">
        <f>SUM(C186,#REF!,C57)</f>
        <v>#REF!</v>
      </c>
      <c r="D189" s="89" t="e">
        <f>SUM(D186,#REF!,D57)</f>
        <v>#REF!</v>
      </c>
      <c r="E189" s="89"/>
      <c r="F189" s="186" t="s">
        <v>38</v>
      </c>
      <c r="J189" s="80"/>
      <c r="K189" s="91" t="e">
        <f>SUM(K186,#REF!,K57)</f>
        <v>#REF!</v>
      </c>
      <c r="L189" s="87"/>
    </row>
    <row r="190" spans="1:15" hidden="1" x14ac:dyDescent="0.2">
      <c r="C190" s="186">
        <v>59211</v>
      </c>
      <c r="D190" s="186">
        <v>247085</v>
      </c>
      <c r="F190" s="186" t="s">
        <v>53</v>
      </c>
      <c r="J190" s="80"/>
      <c r="K190" s="92">
        <v>245923</v>
      </c>
      <c r="L190" s="87"/>
    </row>
    <row r="191" spans="1:15" ht="18" hidden="1" x14ac:dyDescent="0.25">
      <c r="A191" s="93"/>
      <c r="B191" s="94"/>
      <c r="C191" s="95" t="e">
        <f>C189+C190</f>
        <v>#REF!</v>
      </c>
      <c r="D191" s="95" t="e">
        <f>D189+D190</f>
        <v>#REF!</v>
      </c>
      <c r="E191" s="95"/>
      <c r="F191" s="96" t="s">
        <v>38</v>
      </c>
      <c r="G191" s="96"/>
      <c r="H191" s="96"/>
      <c r="I191" s="96"/>
      <c r="J191" s="80"/>
      <c r="K191" s="97" t="e">
        <f>K189+K190</f>
        <v>#REF!</v>
      </c>
      <c r="L191" s="87"/>
    </row>
    <row r="192" spans="1:15" ht="18.75" thickTop="1" x14ac:dyDescent="0.25">
      <c r="A192" s="93"/>
      <c r="B192" s="94"/>
      <c r="C192" s="95"/>
      <c r="D192" s="95"/>
      <c r="E192" s="364"/>
      <c r="F192" s="98"/>
      <c r="G192" s="98"/>
      <c r="H192" s="98"/>
      <c r="I192" s="98"/>
      <c r="J192" s="80"/>
      <c r="K192" s="97"/>
      <c r="L192" s="87"/>
    </row>
    <row r="193" spans="1:12" ht="12.75" x14ac:dyDescent="0.2">
      <c r="A193" s="375"/>
      <c r="B193" s="376"/>
      <c r="C193" s="376"/>
      <c r="D193" s="376"/>
      <c r="E193" s="376"/>
      <c r="F193" s="376"/>
      <c r="G193" s="99"/>
      <c r="H193" s="99"/>
      <c r="I193" s="99"/>
      <c r="J193" s="80"/>
      <c r="K193" s="100"/>
      <c r="L193" s="87"/>
    </row>
    <row r="194" spans="1:12" ht="12.75" x14ac:dyDescent="0.2">
      <c r="A194" s="376"/>
      <c r="B194" s="376"/>
      <c r="C194" s="376"/>
      <c r="D194" s="376"/>
      <c r="E194" s="376"/>
      <c r="F194" s="376"/>
      <c r="G194" s="99"/>
      <c r="H194" s="99"/>
      <c r="I194" s="99"/>
      <c r="J194" s="80"/>
      <c r="K194" s="100"/>
      <c r="L194" s="87"/>
    </row>
    <row r="195" spans="1:12" hidden="1" x14ac:dyDescent="0.2">
      <c r="A195" s="339" t="s">
        <v>54</v>
      </c>
      <c r="J195" s="80"/>
      <c r="L195" s="79"/>
    </row>
    <row r="196" spans="1:12" hidden="1" x14ac:dyDescent="0.2">
      <c r="A196" s="35" t="s">
        <v>21</v>
      </c>
      <c r="J196" s="80"/>
    </row>
    <row r="197" spans="1:12" hidden="1" x14ac:dyDescent="0.2">
      <c r="A197" s="35" t="s">
        <v>22</v>
      </c>
      <c r="J197" s="80"/>
    </row>
    <row r="198" spans="1:12" hidden="1" x14ac:dyDescent="0.2">
      <c r="A198" s="41" t="s">
        <v>23</v>
      </c>
      <c r="J198" s="80"/>
    </row>
    <row r="199" spans="1:12" hidden="1" x14ac:dyDescent="0.2">
      <c r="A199" s="70" t="s">
        <v>24</v>
      </c>
      <c r="J199" s="80"/>
    </row>
    <row r="200" spans="1:12" hidden="1" x14ac:dyDescent="0.2">
      <c r="A200" s="71" t="s">
        <v>39</v>
      </c>
      <c r="J200" s="80"/>
    </row>
    <row r="201" spans="1:12" hidden="1" x14ac:dyDescent="0.2">
      <c r="A201" s="35" t="s">
        <v>21</v>
      </c>
      <c r="J201" s="80"/>
    </row>
    <row r="202" spans="1:12" hidden="1" x14ac:dyDescent="0.2">
      <c r="A202" s="35" t="s">
        <v>22</v>
      </c>
      <c r="J202" s="80"/>
    </row>
    <row r="203" spans="1:12" hidden="1" x14ac:dyDescent="0.2">
      <c r="A203" s="70" t="s">
        <v>23</v>
      </c>
      <c r="J203" s="80"/>
    </row>
    <row r="204" spans="1:12" hidden="1" x14ac:dyDescent="0.2">
      <c r="A204" s="48" t="s">
        <v>24</v>
      </c>
      <c r="J204" s="80"/>
    </row>
    <row r="205" spans="1:12" hidden="1" x14ac:dyDescent="0.2">
      <c r="A205" s="339" t="s">
        <v>33</v>
      </c>
      <c r="J205" s="80"/>
    </row>
    <row r="206" spans="1:12" hidden="1" x14ac:dyDescent="0.2">
      <c r="A206" s="339" t="s">
        <v>47</v>
      </c>
      <c r="J206" s="80"/>
    </row>
    <row r="207" spans="1:12" x14ac:dyDescent="0.2">
      <c r="J207" s="80"/>
    </row>
    <row r="208" spans="1:12" x14ac:dyDescent="0.2">
      <c r="J208" s="80"/>
    </row>
    <row r="209" spans="1:14" x14ac:dyDescent="0.2">
      <c r="J209" s="80"/>
    </row>
    <row r="210" spans="1:14" x14ac:dyDescent="0.2">
      <c r="J210" s="80"/>
    </row>
    <row r="211" spans="1:14" x14ac:dyDescent="0.2">
      <c r="J211" s="80"/>
    </row>
    <row r="212" spans="1:14" x14ac:dyDescent="0.2">
      <c r="J212" s="80"/>
    </row>
    <row r="213" spans="1:14" x14ac:dyDescent="0.2">
      <c r="J213" s="80"/>
    </row>
    <row r="214" spans="1:14" x14ac:dyDescent="0.2">
      <c r="J214" s="80"/>
    </row>
    <row r="215" spans="1:14" x14ac:dyDescent="0.2">
      <c r="J215" s="80"/>
    </row>
    <row r="216" spans="1:14" x14ac:dyDescent="0.2">
      <c r="J216" s="80"/>
    </row>
    <row r="217" spans="1:14" x14ac:dyDescent="0.2">
      <c r="J217" s="80"/>
    </row>
    <row r="218" spans="1:14" ht="15.75" thickBot="1" x14ac:dyDescent="0.3">
      <c r="A218" s="125" t="s">
        <v>55</v>
      </c>
      <c r="F218" s="224" t="s">
        <v>117</v>
      </c>
      <c r="J218" s="80"/>
    </row>
    <row r="219" spans="1:14" s="30" customFormat="1" thickTop="1" thickBot="1" x14ac:dyDescent="0.25">
      <c r="A219" s="247"/>
      <c r="B219" s="248"/>
      <c r="C219" s="245" t="s">
        <v>18</v>
      </c>
      <c r="D219" s="245" t="s">
        <v>19</v>
      </c>
      <c r="E219" s="245" t="s">
        <v>4</v>
      </c>
      <c r="F219" s="246" t="s">
        <v>5</v>
      </c>
      <c r="G219" s="29"/>
      <c r="H219" s="29"/>
      <c r="I219" s="29"/>
      <c r="J219" s="268"/>
      <c r="K219" s="101"/>
      <c r="N219" s="31"/>
    </row>
    <row r="220" spans="1:14" s="30" customFormat="1" thickTop="1" thickBot="1" x14ac:dyDescent="0.25">
      <c r="A220" s="223">
        <v>1</v>
      </c>
      <c r="B220" s="215"/>
      <c r="C220" s="215">
        <v>2</v>
      </c>
      <c r="D220" s="4">
        <v>3</v>
      </c>
      <c r="E220" s="4">
        <v>4</v>
      </c>
      <c r="F220" s="216" t="s">
        <v>6</v>
      </c>
      <c r="G220" s="29"/>
      <c r="H220" s="29"/>
      <c r="I220" s="29"/>
      <c r="J220" s="110"/>
      <c r="K220" s="101"/>
      <c r="N220" s="31"/>
    </row>
    <row r="221" spans="1:14" ht="15" thickTop="1" x14ac:dyDescent="0.2">
      <c r="A221" s="340" t="s">
        <v>84</v>
      </c>
      <c r="B221" s="219"/>
      <c r="C221" s="221">
        <f>C182-C222-C224-C225-C226</f>
        <v>3718368</v>
      </c>
      <c r="D221" s="221">
        <f>D182-D222-D224-D225-D226</f>
        <v>4043730</v>
      </c>
      <c r="E221" s="221">
        <f>E182-E222-E224-E225-E226</f>
        <v>2942475</v>
      </c>
      <c r="F221" s="208">
        <f t="shared" ref="F221:F227" si="4">(E221/D221)*100</f>
        <v>72.766356804237674</v>
      </c>
      <c r="G221" s="22"/>
      <c r="H221" s="87">
        <f t="shared" ref="H221:J222" si="5">H48+H122+H178</f>
        <v>3996633</v>
      </c>
      <c r="I221" s="87">
        <f t="shared" si="5"/>
        <v>4544597</v>
      </c>
      <c r="J221" s="87">
        <f t="shared" si="5"/>
        <v>3076270</v>
      </c>
      <c r="K221" s="26" t="s">
        <v>81</v>
      </c>
    </row>
    <row r="222" spans="1:14" x14ac:dyDescent="0.2">
      <c r="A222" s="374" t="s">
        <v>60</v>
      </c>
      <c r="B222" s="189"/>
      <c r="C222" s="37">
        <f>H222</f>
        <v>750</v>
      </c>
      <c r="D222" s="37">
        <f>I222</f>
        <v>7486155</v>
      </c>
      <c r="E222" s="37">
        <f>J222</f>
        <v>6114310</v>
      </c>
      <c r="F222" s="209">
        <f t="shared" si="4"/>
        <v>81.674905208347951</v>
      </c>
      <c r="G222" s="22"/>
      <c r="H222" s="141">
        <f t="shared" si="5"/>
        <v>750</v>
      </c>
      <c r="I222" s="141">
        <f>I49+I123+I179</f>
        <v>7486155</v>
      </c>
      <c r="J222" s="141">
        <f>J49+J123+J179</f>
        <v>6114310</v>
      </c>
    </row>
    <row r="223" spans="1:14" x14ac:dyDescent="0.2">
      <c r="A223" s="374"/>
      <c r="B223" s="189"/>
      <c r="C223" s="37"/>
      <c r="D223" s="37"/>
      <c r="E223" s="37"/>
      <c r="F223" s="209"/>
      <c r="G223" s="22"/>
      <c r="H223" s="142"/>
      <c r="I223" s="25">
        <f>H151</f>
        <v>99699</v>
      </c>
      <c r="J223" s="25">
        <f>I151</f>
        <v>23075</v>
      </c>
      <c r="K223" s="193" t="s">
        <v>87</v>
      </c>
    </row>
    <row r="224" spans="1:14" x14ac:dyDescent="0.2">
      <c r="A224" s="217" t="s">
        <v>143</v>
      </c>
      <c r="B224" s="189"/>
      <c r="C224" s="37">
        <v>230988</v>
      </c>
      <c r="D224" s="37">
        <v>453718</v>
      </c>
      <c r="E224" s="37">
        <v>116222</v>
      </c>
      <c r="F224" s="209">
        <f t="shared" si="4"/>
        <v>25.615470402320383</v>
      </c>
      <c r="G224" s="22"/>
      <c r="H224" s="22"/>
      <c r="I224" s="143">
        <f>I222-I223</f>
        <v>7386456</v>
      </c>
      <c r="J224" s="143">
        <f>J222+J223</f>
        <v>6137385</v>
      </c>
    </row>
    <row r="225" spans="1:9" x14ac:dyDescent="0.2">
      <c r="A225" s="217" t="s">
        <v>62</v>
      </c>
      <c r="B225" s="189"/>
      <c r="C225" s="37">
        <v>247797</v>
      </c>
      <c r="D225" s="37">
        <v>253586</v>
      </c>
      <c r="E225" s="37">
        <v>139848</v>
      </c>
      <c r="F225" s="209">
        <f t="shared" si="4"/>
        <v>55.148154866593579</v>
      </c>
      <c r="G225" s="22"/>
      <c r="H225" s="22"/>
      <c r="I225" s="315"/>
    </row>
    <row r="226" spans="1:9" x14ac:dyDescent="0.2">
      <c r="A226" s="210" t="s">
        <v>63</v>
      </c>
      <c r="B226" s="189"/>
      <c r="C226" s="37">
        <f>C172</f>
        <v>40000</v>
      </c>
      <c r="D226" s="37">
        <f>D172</f>
        <v>66996</v>
      </c>
      <c r="E226" s="37">
        <f>E172</f>
        <v>62009</v>
      </c>
      <c r="F226" s="209">
        <f t="shared" si="4"/>
        <v>92.556272016239774</v>
      </c>
      <c r="G226" s="22"/>
      <c r="H226" s="22"/>
      <c r="I226" s="315"/>
    </row>
    <row r="227" spans="1:9" ht="15.75" thickBot="1" x14ac:dyDescent="0.3">
      <c r="A227" s="218" t="s">
        <v>58</v>
      </c>
      <c r="B227" s="220"/>
      <c r="C227" s="222">
        <f>C222+C224+C225+C226+C221</f>
        <v>4237903</v>
      </c>
      <c r="D227" s="222">
        <f>D222+D224+D225+D226+D221</f>
        <v>12304185</v>
      </c>
      <c r="E227" s="222">
        <f>E222+E224+E225+E226+E221</f>
        <v>9374864</v>
      </c>
      <c r="F227" s="211">
        <f t="shared" si="4"/>
        <v>76.192482476490724</v>
      </c>
      <c r="G227" s="22"/>
      <c r="H227" s="87"/>
    </row>
    <row r="228" spans="1:9" ht="15" thickTop="1" x14ac:dyDescent="0.2"/>
  </sheetData>
  <mergeCells count="8">
    <mergeCell ref="A178:B178"/>
    <mergeCell ref="A1:F1"/>
    <mergeCell ref="A2:F2"/>
    <mergeCell ref="A222:A223"/>
    <mergeCell ref="A193:F194"/>
    <mergeCell ref="A23:A24"/>
    <mergeCell ref="A39:A40"/>
    <mergeCell ref="A158:A159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31. 10. 2015</oddHeader>
    <oddFooter xml:space="preserve">&amp;L&amp;"Arial,Kurzíva"Zastupitelstvo Olomouckého kraje 18-12-2015
4.3.-Rozpočet Olomouckého kraje 2015-plnění rozpočtu k 31. 10. 2015
Příloha č.2-Plnění rozpočtu výdajů Olomouckého kraje k 31. 10. 2015&amp;R&amp;"Arial,Kurzíva"Strana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view="pageLayout" topLeftCell="A52" zoomScaleNormal="100" workbookViewId="0">
      <selection activeCell="D72" sqref="D72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45" t="s">
        <v>147</v>
      </c>
      <c r="B1" s="146"/>
      <c r="C1" s="146"/>
      <c r="D1" s="146"/>
      <c r="E1" s="147"/>
      <c r="F1" s="147"/>
      <c r="G1" s="147"/>
      <c r="H1" s="147"/>
    </row>
    <row r="2" spans="1:21" s="148" customFormat="1" ht="15.75" x14ac:dyDescent="0.25">
      <c r="A2" s="149"/>
      <c r="B2" s="146"/>
      <c r="C2" s="146"/>
      <c r="D2" s="146"/>
      <c r="E2" s="147"/>
      <c r="F2" s="147"/>
      <c r="G2" s="147"/>
      <c r="H2" s="147"/>
    </row>
    <row r="3" spans="1:21" s="148" customFormat="1" ht="14.25" customHeight="1" x14ac:dyDescent="0.25">
      <c r="A3" s="150" t="s">
        <v>64</v>
      </c>
      <c r="B3" s="146"/>
      <c r="C3" s="146"/>
      <c r="D3" s="146"/>
      <c r="E3" s="147"/>
      <c r="F3" s="147"/>
      <c r="G3" s="147"/>
      <c r="H3" s="6"/>
    </row>
    <row r="4" spans="1:21" s="148" customFormat="1" ht="14.25" customHeight="1" thickBot="1" x14ac:dyDescent="0.3">
      <c r="A4" s="150"/>
      <c r="B4" s="146"/>
      <c r="C4" s="146"/>
      <c r="D4" s="146"/>
      <c r="E4" s="147"/>
      <c r="F4" s="147"/>
      <c r="G4" s="147"/>
      <c r="H4" s="252" t="s">
        <v>117</v>
      </c>
    </row>
    <row r="5" spans="1:21" s="148" customFormat="1" ht="14.25" customHeight="1" thickTop="1" thickBot="1" x14ac:dyDescent="0.25">
      <c r="A5" s="249"/>
      <c r="B5" s="250"/>
      <c r="C5" s="250"/>
      <c r="D5" s="251"/>
      <c r="E5" s="4" t="s">
        <v>2</v>
      </c>
      <c r="F5" s="4" t="s">
        <v>3</v>
      </c>
      <c r="G5" s="4" t="s">
        <v>4</v>
      </c>
      <c r="H5" s="8" t="s">
        <v>5</v>
      </c>
    </row>
    <row r="6" spans="1:21" s="148" customFormat="1" ht="14.25" customHeight="1" thickTop="1" thickBot="1" x14ac:dyDescent="0.25">
      <c r="A6" s="380">
        <v>1</v>
      </c>
      <c r="B6" s="381"/>
      <c r="C6" s="381"/>
      <c r="D6" s="382"/>
      <c r="E6" s="236">
        <v>2</v>
      </c>
      <c r="F6" s="236">
        <v>3</v>
      </c>
      <c r="G6" s="236">
        <v>4</v>
      </c>
      <c r="H6" s="237" t="s">
        <v>6</v>
      </c>
    </row>
    <row r="7" spans="1:21" s="151" customFormat="1" ht="16.5" thickTop="1" x14ac:dyDescent="0.25">
      <c r="A7" s="175" t="s">
        <v>65</v>
      </c>
      <c r="B7" s="176"/>
      <c r="C7" s="176"/>
      <c r="D7" s="225"/>
      <c r="E7" s="229">
        <f>Příjmy!B28+Příjmy!B31</f>
        <v>4197903</v>
      </c>
      <c r="F7" s="229">
        <f>Příjmy!C28+Příjmy!C31</f>
        <v>4772714</v>
      </c>
      <c r="G7" s="229">
        <f>Příjmy!D28+Příjmy!D31</f>
        <v>3989334</v>
      </c>
      <c r="H7" s="177">
        <f>(G7/F7)*100</f>
        <v>83.586278163744993</v>
      </c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</row>
    <row r="8" spans="1:21" s="151" customFormat="1" ht="15" x14ac:dyDescent="0.2">
      <c r="A8" s="178" t="s">
        <v>83</v>
      </c>
      <c r="B8" s="179"/>
      <c r="C8" s="179"/>
      <c r="D8" s="226"/>
      <c r="E8" s="230"/>
      <c r="F8" s="230"/>
      <c r="G8" s="234"/>
      <c r="H8" s="180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</row>
    <row r="9" spans="1:21" s="151" customFormat="1" ht="15.75" x14ac:dyDescent="0.25">
      <c r="A9" s="181" t="s">
        <v>66</v>
      </c>
      <c r="B9" s="182"/>
      <c r="C9" s="182"/>
      <c r="D9" s="227"/>
      <c r="E9" s="231">
        <f>Výdaje!C221+Výdaje!C225+Výdaje!C224+Výdaje!C222</f>
        <v>4197903</v>
      </c>
      <c r="F9" s="231">
        <f>Výdaje!D221+Výdaje!D225+Výdaje!D224</f>
        <v>4751034</v>
      </c>
      <c r="G9" s="231">
        <f>Výdaje!E221+Výdaje!E225+Výdaje!E224</f>
        <v>3198545</v>
      </c>
      <c r="H9" s="183">
        <f>(G9/F9)*100</f>
        <v>67.323134290346047</v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</row>
    <row r="10" spans="1:21" s="151" customFormat="1" ht="15" x14ac:dyDescent="0.2">
      <c r="A10" s="184" t="s">
        <v>85</v>
      </c>
      <c r="B10" s="182"/>
      <c r="C10" s="182"/>
      <c r="D10" s="228"/>
      <c r="E10" s="232"/>
      <c r="F10" s="233"/>
      <c r="G10" s="235"/>
      <c r="H10" s="185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</row>
    <row r="11" spans="1:21" s="151" customFormat="1" ht="21.75" customHeight="1" thickBot="1" x14ac:dyDescent="0.3">
      <c r="A11" s="152" t="s">
        <v>67</v>
      </c>
      <c r="B11" s="153"/>
      <c r="C11" s="153"/>
      <c r="D11" s="153"/>
      <c r="E11" s="154"/>
      <c r="F11" s="155"/>
      <c r="G11" s="238">
        <f>G7-G9</f>
        <v>790789</v>
      </c>
      <c r="H11" s="156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</row>
    <row r="12" spans="1:21" ht="13.5" thickTop="1" x14ac:dyDescent="0.2"/>
    <row r="37" spans="1:8" ht="15" x14ac:dyDescent="0.25">
      <c r="A37" s="160" t="s">
        <v>71</v>
      </c>
      <c r="B37" s="148"/>
      <c r="C37" s="148"/>
      <c r="D37" s="148"/>
      <c r="E37" s="161"/>
      <c r="F37" s="147"/>
      <c r="G37" s="147"/>
      <c r="H37" s="6"/>
    </row>
    <row r="38" spans="1:8" ht="15.75" thickBot="1" x14ac:dyDescent="0.3">
      <c r="A38" s="160"/>
      <c r="B38" s="148"/>
      <c r="C38" s="148"/>
      <c r="D38" s="148"/>
      <c r="E38" s="161"/>
      <c r="F38" s="147"/>
      <c r="G38" s="147"/>
      <c r="H38" s="252" t="s">
        <v>117</v>
      </c>
    </row>
    <row r="39" spans="1:8" s="148" customFormat="1" ht="14.25" customHeight="1" thickTop="1" thickBot="1" x14ac:dyDescent="0.25">
      <c r="A39" s="249"/>
      <c r="B39" s="250"/>
      <c r="C39" s="250"/>
      <c r="D39" s="251"/>
      <c r="E39" s="4" t="s">
        <v>2</v>
      </c>
      <c r="F39" s="4" t="s">
        <v>3</v>
      </c>
      <c r="G39" s="4" t="s">
        <v>4</v>
      </c>
      <c r="H39" s="8" t="s">
        <v>5</v>
      </c>
    </row>
    <row r="40" spans="1:8" s="148" customFormat="1" ht="14.25" customHeight="1" thickTop="1" thickBot="1" x14ac:dyDescent="0.25">
      <c r="A40" s="380">
        <v>1</v>
      </c>
      <c r="B40" s="381"/>
      <c r="C40" s="381"/>
      <c r="D40" s="382"/>
      <c r="E40" s="236">
        <v>2</v>
      </c>
      <c r="F40" s="236">
        <v>3</v>
      </c>
      <c r="G40" s="236">
        <v>4</v>
      </c>
      <c r="H40" s="237" t="s">
        <v>6</v>
      </c>
    </row>
    <row r="41" spans="1:8" ht="20.25" thickTop="1" x14ac:dyDescent="0.4">
      <c r="A41" s="162" t="s">
        <v>72</v>
      </c>
      <c r="B41" s="163"/>
      <c r="C41" s="163"/>
      <c r="D41" s="164"/>
      <c r="E41" s="239">
        <f>Příjmy!B33</f>
        <v>4237903</v>
      </c>
      <c r="F41" s="239">
        <f>Příjmy!C33</f>
        <v>12304185</v>
      </c>
      <c r="G41" s="239">
        <f>Příjmy!D33</f>
        <v>11272254</v>
      </c>
      <c r="H41" s="242">
        <f>(G41/F41)*100</f>
        <v>91.613170640721023</v>
      </c>
    </row>
    <row r="42" spans="1:8" ht="19.5" x14ac:dyDescent="0.4">
      <c r="A42" s="165" t="s">
        <v>73</v>
      </c>
      <c r="B42" s="166"/>
      <c r="C42" s="166"/>
      <c r="D42" s="167"/>
      <c r="E42" s="240">
        <f>Výdaje!C227</f>
        <v>4237903</v>
      </c>
      <c r="F42" s="240">
        <f>Výdaje!D227</f>
        <v>12304185</v>
      </c>
      <c r="G42" s="240">
        <f>Výdaje!E227</f>
        <v>9374864</v>
      </c>
      <c r="H42" s="241">
        <f>(G42/F42)*100</f>
        <v>76.192482476490724</v>
      </c>
    </row>
    <row r="43" spans="1:8" ht="25.5" customHeight="1" thickBot="1" x14ac:dyDescent="0.45">
      <c r="A43" s="266" t="s">
        <v>74</v>
      </c>
      <c r="B43" s="152"/>
      <c r="C43" s="152"/>
      <c r="D43" s="152"/>
      <c r="E43" s="152"/>
      <c r="F43" s="264"/>
      <c r="G43" s="265">
        <f>G41-G42</f>
        <v>1897390</v>
      </c>
      <c r="H43" s="156"/>
    </row>
    <row r="44" spans="1:8" ht="13.5" thickTop="1" x14ac:dyDescent="0.2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CE,Kurzíva"&amp;8Příloha č. 2 - Rekapitulace příjmů a výdajů Olomouckého kraje k 31. 10. 2015</oddHeader>
    <oddFooter xml:space="preserve">&amp;L&amp;"Arial CE,Kurzíva"Zastupitelstvo Olomouckého kraje 18-12-2015
4.3.-Rozpočet Olomouckého kraje 2015-plnění rozpočtu k 31. 10. 2015
Příloha č.2-Plnění rozpočtu výdajů Olomouckého kraje k 31. 10. 2015&amp;R&amp;"Arial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RowHeight="14.25" x14ac:dyDescent="0.2"/>
  <cols>
    <col min="1" max="1" width="39.42578125" style="27" customWidth="1"/>
    <col min="2" max="2" width="5.140625" style="169" customWidth="1"/>
    <col min="3" max="3" width="14.85546875" style="25" customWidth="1"/>
    <col min="4" max="5" width="16" style="25" customWidth="1"/>
    <col min="6" max="6" width="8.42578125" style="25" customWidth="1"/>
    <col min="7" max="8" width="16.28515625" style="25" customWidth="1"/>
    <col min="9" max="9" width="16.7109375" style="25" customWidth="1"/>
    <col min="10" max="10" width="18.140625" style="20" customWidth="1"/>
    <col min="11" max="11" width="21" style="26" customWidth="1"/>
    <col min="12" max="12" width="2.7109375" style="22" customWidth="1"/>
    <col min="13" max="13" width="16.5703125" style="22" customWidth="1"/>
    <col min="14" max="14" width="17.5703125" style="21" customWidth="1"/>
    <col min="15" max="16" width="9.140625" style="22"/>
    <col min="17" max="17" width="11.140625" style="22" bestFit="1" customWidth="1"/>
    <col min="18" max="16384" width="9.140625" style="22"/>
  </cols>
  <sheetData>
    <row r="1" spans="1:14" ht="23.25" x14ac:dyDescent="0.35">
      <c r="A1" s="371" t="s">
        <v>118</v>
      </c>
      <c r="B1" s="383"/>
      <c r="C1" s="383"/>
      <c r="D1" s="383"/>
      <c r="E1" s="383"/>
      <c r="F1" s="383"/>
      <c r="G1" s="269"/>
      <c r="H1" s="269"/>
      <c r="I1" s="269"/>
      <c r="K1" s="21"/>
    </row>
    <row r="2" spans="1:14" ht="15" thickBot="1" x14ac:dyDescent="0.25">
      <c r="F2" s="28" t="s">
        <v>0</v>
      </c>
      <c r="G2" s="28"/>
      <c r="H2" s="28"/>
      <c r="I2" s="28"/>
    </row>
    <row r="3" spans="1:14" s="30" customFormat="1" thickTop="1" thickBot="1" x14ac:dyDescent="0.25">
      <c r="A3" s="243" t="s">
        <v>16</v>
      </c>
      <c r="B3" s="244" t="s">
        <v>17</v>
      </c>
      <c r="C3" s="245" t="s">
        <v>18</v>
      </c>
      <c r="D3" s="245" t="s">
        <v>19</v>
      </c>
      <c r="E3" s="245" t="s">
        <v>4</v>
      </c>
      <c r="F3" s="246" t="s">
        <v>5</v>
      </c>
      <c r="G3" s="29"/>
      <c r="H3" s="29"/>
      <c r="I3" s="29"/>
      <c r="J3" s="110"/>
      <c r="K3" s="101"/>
      <c r="N3" s="31"/>
    </row>
    <row r="4" spans="1:14" s="44" customFormat="1" ht="15.75" thickTop="1" x14ac:dyDescent="0.25">
      <c r="A4" s="305" t="s">
        <v>25</v>
      </c>
      <c r="B4" s="170">
        <v>3</v>
      </c>
      <c r="C4" s="136">
        <f>C5+C6+C7+C8+C9</f>
        <v>299231</v>
      </c>
      <c r="D4" s="136">
        <f>D5+D6+D7+D8+D9</f>
        <v>303137</v>
      </c>
      <c r="E4" s="136">
        <f>E5+E6+E7+E8+E9</f>
        <v>187892</v>
      </c>
      <c r="F4" s="306">
        <f t="shared" ref="F4:F9" si="0">(E4/D4)*100</f>
        <v>61.982535949092323</v>
      </c>
      <c r="G4" s="33"/>
      <c r="H4" s="33"/>
      <c r="I4" s="33"/>
      <c r="J4" s="33"/>
      <c r="K4" s="102"/>
      <c r="N4" s="45"/>
    </row>
    <row r="5" spans="1:14" s="44" customFormat="1" x14ac:dyDescent="0.2">
      <c r="A5" s="307" t="s">
        <v>21</v>
      </c>
      <c r="B5" s="47"/>
      <c r="C5" s="37">
        <v>291081</v>
      </c>
      <c r="D5" s="37">
        <v>293591</v>
      </c>
      <c r="E5" s="37">
        <v>183624</v>
      </c>
      <c r="F5" s="308">
        <f t="shared" si="0"/>
        <v>62.544151557779358</v>
      </c>
      <c r="G5" s="38"/>
      <c r="H5" s="38"/>
      <c r="I5" s="38"/>
      <c r="J5" s="38"/>
      <c r="K5" s="86"/>
      <c r="N5" s="45"/>
    </row>
    <row r="6" spans="1:14" s="44" customFormat="1" x14ac:dyDescent="0.2">
      <c r="A6" s="307" t="s">
        <v>22</v>
      </c>
      <c r="B6" s="47"/>
      <c r="C6" s="37">
        <v>2200</v>
      </c>
      <c r="D6" s="37">
        <v>2480</v>
      </c>
      <c r="E6" s="37">
        <v>123</v>
      </c>
      <c r="F6" s="308">
        <f t="shared" si="0"/>
        <v>4.959677419354839</v>
      </c>
      <c r="G6" s="38"/>
      <c r="H6" s="38"/>
      <c r="I6" s="38"/>
      <c r="J6" s="38"/>
      <c r="K6" s="86"/>
      <c r="N6" s="45"/>
    </row>
    <row r="7" spans="1:14" s="39" customFormat="1" x14ac:dyDescent="0.2">
      <c r="A7" s="309" t="s">
        <v>23</v>
      </c>
      <c r="B7" s="36"/>
      <c r="C7" s="37">
        <v>0</v>
      </c>
      <c r="D7" s="37">
        <v>1116</v>
      </c>
      <c r="E7" s="37">
        <v>310</v>
      </c>
      <c r="F7" s="308">
        <f t="shared" si="0"/>
        <v>27.777777777777779</v>
      </c>
      <c r="G7" s="38"/>
      <c r="H7" s="139">
        <f>D7+D8</f>
        <v>1116</v>
      </c>
      <c r="I7" s="139">
        <f>E7+E8</f>
        <v>310</v>
      </c>
      <c r="J7" s="139"/>
      <c r="K7" s="86"/>
      <c r="N7" s="40"/>
    </row>
    <row r="8" spans="1:14" s="39" customFormat="1" x14ac:dyDescent="0.2">
      <c r="A8" s="309" t="s">
        <v>24</v>
      </c>
      <c r="B8" s="36"/>
      <c r="C8" s="37">
        <v>0</v>
      </c>
      <c r="D8" s="37">
        <v>0</v>
      </c>
      <c r="E8" s="37">
        <v>0</v>
      </c>
      <c r="F8" s="308">
        <v>0</v>
      </c>
      <c r="G8" s="38"/>
      <c r="H8" s="38"/>
      <c r="I8" s="38"/>
      <c r="J8" s="38"/>
      <c r="K8" s="86"/>
      <c r="N8" s="40"/>
    </row>
    <row r="9" spans="1:14" s="39" customFormat="1" ht="15" thickBot="1" x14ac:dyDescent="0.25">
      <c r="A9" s="310" t="s">
        <v>82</v>
      </c>
      <c r="B9" s="311"/>
      <c r="C9" s="312">
        <v>5950</v>
      </c>
      <c r="D9" s="312">
        <v>5950</v>
      </c>
      <c r="E9" s="312">
        <v>3835</v>
      </c>
      <c r="F9" s="313">
        <f t="shared" si="0"/>
        <v>64.453781512605048</v>
      </c>
      <c r="G9" s="38"/>
      <c r="H9" s="38"/>
      <c r="I9" s="38"/>
      <c r="J9" s="38"/>
      <c r="K9" s="86"/>
      <c r="N9" s="40"/>
    </row>
    <row r="10" spans="1:14" s="39" customFormat="1" ht="12.75" customHeight="1" x14ac:dyDescent="0.2">
      <c r="A10" s="55"/>
      <c r="B10" s="56"/>
      <c r="E10" s="255" t="e">
        <f>SUM(#REF!,#REF!,#REF!,#REF!,#REF!,#REF!,E4,#REF!,#REF!)</f>
        <v>#REF!</v>
      </c>
      <c r="F10" s="58"/>
      <c r="G10" s="58"/>
      <c r="H10" s="58"/>
      <c r="I10" s="58"/>
      <c r="J10" s="106"/>
      <c r="K10" s="62"/>
      <c r="N10" s="40"/>
    </row>
    <row r="11" spans="1:14" s="39" customFormat="1" ht="12.75" customHeight="1" x14ac:dyDescent="0.2">
      <c r="A11" s="55"/>
      <c r="B11" s="56"/>
      <c r="C11" s="63"/>
      <c r="D11" s="59"/>
      <c r="E11" s="255" t="e">
        <f>SUM(#REF!,#REF!,#REF!,#REF!,#REF!,#REF!,C4,#REF!,#REF!)</f>
        <v>#REF!</v>
      </c>
      <c r="F11" s="59"/>
      <c r="G11" s="58"/>
      <c r="H11" s="58"/>
      <c r="I11" s="58"/>
      <c r="J11" s="106"/>
      <c r="K11" s="62"/>
      <c r="N11" s="40"/>
    </row>
    <row r="12" spans="1:14" s="39" customFormat="1" ht="12.75" customHeight="1" x14ac:dyDescent="0.2">
      <c r="A12" s="55"/>
      <c r="B12" s="56"/>
      <c r="C12" s="63"/>
      <c r="D12" s="59"/>
      <c r="E12" s="59"/>
      <c r="F12" s="58"/>
      <c r="G12" s="58"/>
      <c r="H12" s="58"/>
      <c r="I12" s="58"/>
      <c r="J12" s="106"/>
      <c r="K12" s="62"/>
      <c r="N12" s="40"/>
    </row>
    <row r="13" spans="1:14" s="39" customFormat="1" ht="12.75" customHeight="1" x14ac:dyDescent="0.2">
      <c r="A13" s="55"/>
      <c r="B13" s="56"/>
      <c r="C13" s="61"/>
      <c r="D13" s="59"/>
      <c r="E13" s="59"/>
      <c r="F13" s="58"/>
      <c r="G13" s="58"/>
      <c r="H13" s="58"/>
      <c r="I13" s="58"/>
      <c r="J13" s="106"/>
      <c r="K13" s="62"/>
      <c r="N13" s="40"/>
    </row>
    <row r="14" spans="1:14" s="83" customFormat="1" ht="12.75" customHeight="1" x14ac:dyDescent="0.2">
      <c r="A14" s="55"/>
      <c r="B14" s="56"/>
      <c r="C14" s="61"/>
      <c r="D14" s="59"/>
      <c r="E14" s="59"/>
      <c r="F14" s="58"/>
      <c r="G14" s="58"/>
      <c r="H14" s="58"/>
      <c r="I14" s="58"/>
      <c r="J14" s="106"/>
      <c r="K14" s="62"/>
      <c r="N14" s="84"/>
    </row>
    <row r="15" spans="1:14" s="83" customFormat="1" ht="12.75" customHeight="1" x14ac:dyDescent="0.2">
      <c r="A15" s="55"/>
      <c r="B15" s="56"/>
      <c r="C15" s="61"/>
      <c r="D15" s="195"/>
      <c r="E15" s="195"/>
      <c r="F15" s="58"/>
      <c r="G15" s="58"/>
      <c r="H15" s="58"/>
      <c r="I15" s="58"/>
      <c r="J15" s="106"/>
      <c r="K15" s="62"/>
      <c r="N15" s="84"/>
    </row>
    <row r="16" spans="1:14" s="83" customFormat="1" ht="12.75" customHeight="1" x14ac:dyDescent="0.2">
      <c r="A16" s="55"/>
      <c r="B16" s="56"/>
      <c r="C16" s="61"/>
      <c r="D16" s="195"/>
      <c r="E16" s="195"/>
      <c r="F16" s="58"/>
      <c r="G16" s="58"/>
      <c r="H16" s="58"/>
      <c r="I16" s="58"/>
      <c r="J16" s="106"/>
      <c r="K16" s="62"/>
      <c r="N16" s="84"/>
    </row>
    <row r="17" spans="1:14" s="120" customFormat="1" ht="24" customHeight="1" x14ac:dyDescent="0.25">
      <c r="A17" s="287"/>
      <c r="B17" s="287"/>
      <c r="C17" s="288"/>
      <c r="D17" s="289"/>
      <c r="E17" s="288"/>
      <c r="F17" s="290"/>
      <c r="G17" s="33"/>
      <c r="H17" s="33"/>
      <c r="I17" s="33"/>
      <c r="J17" s="114"/>
      <c r="K17" s="108"/>
      <c r="L17" s="59"/>
      <c r="N17" s="121"/>
    </row>
    <row r="18" spans="1:14" s="120" customFormat="1" ht="18" x14ac:dyDescent="0.25">
      <c r="A18" s="291"/>
      <c r="B18" s="292"/>
      <c r="C18" s="293"/>
      <c r="D18" s="293"/>
      <c r="E18" s="293"/>
      <c r="F18" s="290"/>
      <c r="G18" s="33"/>
      <c r="H18" s="33"/>
      <c r="I18" s="33"/>
      <c r="J18" s="115"/>
      <c r="K18" s="109"/>
      <c r="L18" s="57"/>
      <c r="N18" s="121"/>
    </row>
    <row r="19" spans="1:14" s="120" customFormat="1" ht="15" hidden="1" thickTop="1" x14ac:dyDescent="0.2">
      <c r="A19" s="270"/>
      <c r="B19" s="56"/>
      <c r="C19" s="271"/>
      <c r="D19" s="271"/>
      <c r="E19" s="271"/>
      <c r="F19" s="272"/>
      <c r="G19" s="272"/>
      <c r="H19" s="272"/>
      <c r="I19" s="272"/>
      <c r="J19" s="106"/>
      <c r="K19" s="103"/>
      <c r="L19" s="273"/>
      <c r="N19" s="121"/>
    </row>
    <row r="20" spans="1:14" s="120" customFormat="1" ht="15" hidden="1" thickTop="1" x14ac:dyDescent="0.2">
      <c r="A20" s="270"/>
      <c r="B20" s="56"/>
      <c r="C20" s="271"/>
      <c r="D20" s="271"/>
      <c r="E20" s="271"/>
      <c r="F20" s="272"/>
      <c r="G20" s="272"/>
      <c r="H20" s="272"/>
      <c r="I20" s="272"/>
      <c r="J20" s="106"/>
      <c r="K20" s="103"/>
      <c r="L20" s="273"/>
      <c r="N20" s="121"/>
    </row>
    <row r="21" spans="1:14" s="120" customFormat="1" ht="15" hidden="1" thickTop="1" x14ac:dyDescent="0.2">
      <c r="A21" s="270"/>
      <c r="B21" s="56"/>
      <c r="C21" s="271"/>
      <c r="D21" s="271"/>
      <c r="E21" s="271"/>
      <c r="F21" s="272"/>
      <c r="G21" s="272"/>
      <c r="H21" s="272"/>
      <c r="I21" s="272"/>
      <c r="J21" s="106"/>
      <c r="K21" s="103"/>
      <c r="L21" s="273"/>
      <c r="N21" s="121"/>
    </row>
    <row r="22" spans="1:14" s="120" customFormat="1" ht="15.75" hidden="1" thickTop="1" x14ac:dyDescent="0.25">
      <c r="A22" s="270"/>
      <c r="B22" s="56"/>
      <c r="C22" s="274"/>
      <c r="D22" s="274"/>
      <c r="E22" s="274"/>
      <c r="F22" s="275"/>
      <c r="G22" s="275"/>
      <c r="H22" s="275"/>
      <c r="I22" s="275"/>
      <c r="J22" s="106"/>
      <c r="K22" s="102"/>
      <c r="L22" s="273"/>
      <c r="N22" s="121"/>
    </row>
    <row r="23" spans="1:14" s="120" customFormat="1" ht="15" hidden="1" thickTop="1" x14ac:dyDescent="0.2">
      <c r="A23" s="270"/>
      <c r="B23" s="56"/>
      <c r="C23" s="271"/>
      <c r="D23" s="271"/>
      <c r="E23" s="271"/>
      <c r="F23" s="272"/>
      <c r="G23" s="272"/>
      <c r="H23" s="272"/>
      <c r="I23" s="272"/>
      <c r="J23" s="106"/>
      <c r="K23" s="103"/>
      <c r="L23" s="273"/>
      <c r="N23" s="121"/>
    </row>
    <row r="24" spans="1:14" s="120" customFormat="1" ht="15" hidden="1" thickTop="1" x14ac:dyDescent="0.2">
      <c r="A24" s="270"/>
      <c r="B24" s="56"/>
      <c r="C24" s="271"/>
      <c r="D24" s="271"/>
      <c r="E24" s="271"/>
      <c r="F24" s="272"/>
      <c r="G24" s="272"/>
      <c r="H24" s="272"/>
      <c r="I24" s="272"/>
      <c r="J24" s="106"/>
      <c r="K24" s="103"/>
      <c r="L24" s="273"/>
      <c r="N24" s="121"/>
    </row>
    <row r="25" spans="1:14" s="120" customFormat="1" ht="15.75" hidden="1" thickTop="1" x14ac:dyDescent="0.25">
      <c r="A25" s="270"/>
      <c r="B25" s="56"/>
      <c r="C25" s="276"/>
      <c r="D25" s="276"/>
      <c r="E25" s="276"/>
      <c r="F25" s="271"/>
      <c r="G25" s="271"/>
      <c r="H25" s="271"/>
      <c r="I25" s="271"/>
      <c r="J25" s="106"/>
      <c r="K25" s="277"/>
      <c r="L25" s="273"/>
      <c r="N25" s="121"/>
    </row>
    <row r="26" spans="1:14" s="120" customFormat="1" ht="15" hidden="1" thickTop="1" x14ac:dyDescent="0.2">
      <c r="A26" s="270"/>
      <c r="B26" s="56"/>
      <c r="C26" s="278"/>
      <c r="D26" s="278"/>
      <c r="E26" s="278"/>
      <c r="F26" s="271"/>
      <c r="G26" s="271"/>
      <c r="H26" s="271"/>
      <c r="I26" s="271"/>
      <c r="J26" s="106"/>
      <c r="K26" s="279"/>
      <c r="L26" s="273"/>
      <c r="N26" s="121"/>
    </row>
    <row r="27" spans="1:14" s="120" customFormat="1" ht="18.75" hidden="1" thickTop="1" x14ac:dyDescent="0.25">
      <c r="A27" s="93"/>
      <c r="B27" s="94"/>
      <c r="C27" s="95"/>
      <c r="D27" s="95"/>
      <c r="E27" s="95"/>
      <c r="F27" s="96"/>
      <c r="G27" s="96"/>
      <c r="H27" s="96"/>
      <c r="I27" s="96"/>
      <c r="J27" s="106"/>
      <c r="K27" s="97"/>
      <c r="L27" s="273"/>
      <c r="N27" s="121"/>
    </row>
    <row r="28" spans="1:14" s="120" customFormat="1" ht="18" x14ac:dyDescent="0.25">
      <c r="A28" s="93"/>
      <c r="B28" s="94"/>
      <c r="C28" s="95"/>
      <c r="D28" s="95"/>
      <c r="E28" s="95"/>
      <c r="F28" s="98"/>
      <c r="G28" s="98"/>
      <c r="H28" s="98"/>
      <c r="I28" s="98"/>
      <c r="J28" s="106"/>
      <c r="K28" s="97"/>
      <c r="L28" s="273"/>
      <c r="N28" s="121"/>
    </row>
    <row r="29" spans="1:14" s="120" customFormat="1" ht="12.75" x14ac:dyDescent="0.2">
      <c r="A29" s="375"/>
      <c r="B29" s="384"/>
      <c r="C29" s="384"/>
      <c r="D29" s="384"/>
      <c r="E29" s="384"/>
      <c r="F29" s="384"/>
      <c r="G29" s="99"/>
      <c r="H29" s="99"/>
      <c r="I29" s="99"/>
      <c r="J29" s="106"/>
      <c r="K29" s="100"/>
      <c r="L29" s="273"/>
      <c r="N29" s="121"/>
    </row>
    <row r="30" spans="1:14" s="120" customFormat="1" ht="12.75" x14ac:dyDescent="0.2">
      <c r="A30" s="384"/>
      <c r="B30" s="384"/>
      <c r="C30" s="384"/>
      <c r="D30" s="384"/>
      <c r="E30" s="384"/>
      <c r="F30" s="384"/>
      <c r="G30" s="99"/>
      <c r="H30" s="99"/>
      <c r="I30" s="99"/>
      <c r="J30" s="106"/>
      <c r="K30" s="100"/>
      <c r="L30" s="273"/>
      <c r="N30" s="121"/>
    </row>
    <row r="31" spans="1:14" s="120" customFormat="1" hidden="1" x14ac:dyDescent="0.2">
      <c r="A31" s="270"/>
      <c r="B31" s="56"/>
      <c r="C31" s="271"/>
      <c r="D31" s="271"/>
      <c r="E31" s="271"/>
      <c r="F31" s="271"/>
      <c r="G31" s="271"/>
      <c r="H31" s="271"/>
      <c r="I31" s="271"/>
      <c r="J31" s="106"/>
      <c r="K31" s="103"/>
      <c r="L31" s="59"/>
      <c r="N31" s="121"/>
    </row>
    <row r="32" spans="1:14" s="120" customFormat="1" hidden="1" x14ac:dyDescent="0.2">
      <c r="A32" s="69"/>
      <c r="B32" s="56"/>
      <c r="C32" s="271"/>
      <c r="D32" s="271"/>
      <c r="E32" s="271"/>
      <c r="F32" s="271"/>
      <c r="G32" s="271"/>
      <c r="H32" s="271"/>
      <c r="I32" s="271"/>
      <c r="J32" s="106"/>
      <c r="K32" s="103"/>
      <c r="N32" s="121"/>
    </row>
    <row r="33" spans="1:14" s="120" customFormat="1" hidden="1" x14ac:dyDescent="0.2">
      <c r="A33" s="35"/>
      <c r="B33" s="56"/>
      <c r="C33" s="271"/>
      <c r="D33" s="271"/>
      <c r="E33" s="271"/>
      <c r="F33" s="271"/>
      <c r="G33" s="271"/>
      <c r="H33" s="271"/>
      <c r="I33" s="271"/>
      <c r="J33" s="106"/>
      <c r="K33" s="103"/>
      <c r="N33" s="121"/>
    </row>
    <row r="34" spans="1:14" s="120" customFormat="1" hidden="1" x14ac:dyDescent="0.2">
      <c r="A34" s="41"/>
      <c r="B34" s="56"/>
      <c r="C34" s="271"/>
      <c r="D34" s="271"/>
      <c r="E34" s="271"/>
      <c r="F34" s="271"/>
      <c r="G34" s="271"/>
      <c r="H34" s="271"/>
      <c r="I34" s="271"/>
      <c r="J34" s="106"/>
      <c r="K34" s="103"/>
      <c r="N34" s="121"/>
    </row>
    <row r="35" spans="1:14" s="120" customFormat="1" hidden="1" x14ac:dyDescent="0.2">
      <c r="A35" s="70"/>
      <c r="B35" s="56"/>
      <c r="C35" s="271"/>
      <c r="D35" s="271"/>
      <c r="E35" s="271"/>
      <c r="F35" s="271"/>
      <c r="G35" s="271"/>
      <c r="H35" s="271"/>
      <c r="I35" s="271"/>
      <c r="J35" s="106"/>
      <c r="K35" s="103"/>
      <c r="N35" s="121"/>
    </row>
    <row r="36" spans="1:14" s="120" customFormat="1" hidden="1" x14ac:dyDescent="0.2">
      <c r="A36" s="71"/>
      <c r="B36" s="56"/>
      <c r="C36" s="271"/>
      <c r="D36" s="271"/>
      <c r="E36" s="271"/>
      <c r="F36" s="271"/>
      <c r="G36" s="271"/>
      <c r="H36" s="271"/>
      <c r="I36" s="271"/>
      <c r="J36" s="106"/>
      <c r="K36" s="103"/>
      <c r="N36" s="121"/>
    </row>
    <row r="37" spans="1:14" s="120" customFormat="1" hidden="1" x14ac:dyDescent="0.2">
      <c r="A37" s="69"/>
      <c r="B37" s="56"/>
      <c r="C37" s="271"/>
      <c r="D37" s="271"/>
      <c r="E37" s="271"/>
      <c r="F37" s="271"/>
      <c r="G37" s="271"/>
      <c r="H37" s="271"/>
      <c r="I37" s="271"/>
      <c r="J37" s="106"/>
      <c r="K37" s="103"/>
      <c r="N37" s="121"/>
    </row>
    <row r="38" spans="1:14" s="120" customFormat="1" hidden="1" x14ac:dyDescent="0.2">
      <c r="A38" s="35"/>
      <c r="B38" s="56"/>
      <c r="C38" s="271"/>
      <c r="D38" s="271"/>
      <c r="E38" s="271"/>
      <c r="F38" s="271"/>
      <c r="G38" s="271"/>
      <c r="H38" s="271"/>
      <c r="I38" s="271"/>
      <c r="J38" s="106"/>
      <c r="K38" s="103"/>
      <c r="N38" s="121"/>
    </row>
    <row r="39" spans="1:14" s="120" customFormat="1" hidden="1" x14ac:dyDescent="0.2">
      <c r="A39" s="70"/>
      <c r="B39" s="56"/>
      <c r="C39" s="271"/>
      <c r="D39" s="271"/>
      <c r="E39" s="271"/>
      <c r="F39" s="271"/>
      <c r="G39" s="271"/>
      <c r="H39" s="271"/>
      <c r="I39" s="271"/>
      <c r="J39" s="106"/>
      <c r="K39" s="103"/>
      <c r="N39" s="121"/>
    </row>
    <row r="40" spans="1:14" s="120" customFormat="1" hidden="1" x14ac:dyDescent="0.2">
      <c r="A40" s="48"/>
      <c r="B40" s="56"/>
      <c r="C40" s="271"/>
      <c r="D40" s="271"/>
      <c r="E40" s="271"/>
      <c r="F40" s="271"/>
      <c r="G40" s="271"/>
      <c r="H40" s="271"/>
      <c r="I40" s="271"/>
      <c r="J40" s="106"/>
      <c r="K40" s="103"/>
      <c r="N40" s="121"/>
    </row>
    <row r="41" spans="1:14" s="120" customFormat="1" hidden="1" x14ac:dyDescent="0.2">
      <c r="A41" s="270"/>
      <c r="B41" s="56"/>
      <c r="C41" s="271"/>
      <c r="D41" s="271"/>
      <c r="E41" s="271"/>
      <c r="F41" s="271"/>
      <c r="G41" s="271"/>
      <c r="H41" s="271"/>
      <c r="I41" s="271"/>
      <c r="J41" s="106"/>
      <c r="K41" s="103"/>
      <c r="N41" s="121"/>
    </row>
    <row r="42" spans="1:14" s="120" customFormat="1" hidden="1" x14ac:dyDescent="0.2">
      <c r="A42" s="270"/>
      <c r="B42" s="56"/>
      <c r="C42" s="271"/>
      <c r="D42" s="271"/>
      <c r="E42" s="271"/>
      <c r="F42" s="271"/>
      <c r="G42" s="271"/>
      <c r="H42" s="271"/>
      <c r="I42" s="271"/>
      <c r="J42" s="106"/>
      <c r="K42" s="103"/>
      <c r="N42" s="121"/>
    </row>
    <row r="43" spans="1:14" s="120" customFormat="1" x14ac:dyDescent="0.2">
      <c r="A43" s="270"/>
      <c r="B43" s="56"/>
      <c r="C43" s="271"/>
      <c r="D43" s="271"/>
      <c r="E43" s="271"/>
      <c r="F43" s="271"/>
      <c r="G43" s="271"/>
      <c r="H43" s="271"/>
      <c r="I43" s="271"/>
      <c r="J43" s="106"/>
      <c r="K43" s="103"/>
      <c r="N43" s="121"/>
    </row>
    <row r="44" spans="1:14" s="120" customFormat="1" ht="15" x14ac:dyDescent="0.25">
      <c r="A44" s="294"/>
      <c r="B44" s="56"/>
      <c r="C44" s="271"/>
      <c r="D44" s="271"/>
      <c r="E44" s="271"/>
      <c r="F44" s="280"/>
      <c r="G44" s="271"/>
      <c r="H44" s="271"/>
      <c r="I44" s="271"/>
      <c r="J44" s="106"/>
      <c r="K44" s="103"/>
      <c r="N44" s="121"/>
    </row>
    <row r="45" spans="1:14" s="281" customFormat="1" ht="12.75" x14ac:dyDescent="0.2">
      <c r="A45" s="295"/>
      <c r="B45" s="296"/>
      <c r="C45" s="297"/>
      <c r="D45" s="297"/>
      <c r="E45" s="297"/>
      <c r="F45" s="298"/>
      <c r="G45" s="29"/>
      <c r="H45" s="29"/>
      <c r="I45" s="29"/>
      <c r="J45" s="268"/>
      <c r="K45" s="101"/>
      <c r="N45" s="282"/>
    </row>
    <row r="46" spans="1:14" s="281" customFormat="1" ht="12.75" x14ac:dyDescent="0.2">
      <c r="A46" s="299"/>
      <c r="B46" s="300"/>
      <c r="C46" s="300"/>
      <c r="D46" s="300"/>
      <c r="E46" s="300"/>
      <c r="F46" s="298"/>
      <c r="G46" s="29"/>
      <c r="H46" s="29"/>
      <c r="I46" s="29"/>
      <c r="J46" s="110"/>
      <c r="K46" s="101"/>
      <c r="N46" s="282"/>
    </row>
    <row r="47" spans="1:14" s="120" customFormat="1" x14ac:dyDescent="0.2">
      <c r="A47" s="270"/>
      <c r="B47" s="56"/>
      <c r="C47" s="271"/>
      <c r="D47" s="139"/>
      <c r="E47" s="139"/>
      <c r="F47" s="301"/>
      <c r="H47" s="273"/>
      <c r="I47" s="273"/>
      <c r="J47" s="273"/>
      <c r="K47" s="103"/>
      <c r="N47" s="121"/>
    </row>
    <row r="48" spans="1:14" s="120" customFormat="1" x14ac:dyDescent="0.2">
      <c r="A48" s="385"/>
      <c r="B48" s="56"/>
      <c r="C48" s="139"/>
      <c r="D48" s="256"/>
      <c r="E48" s="139"/>
      <c r="F48" s="301"/>
      <c r="H48" s="283"/>
      <c r="I48" s="283"/>
      <c r="J48" s="283"/>
      <c r="K48" s="103"/>
      <c r="N48" s="121"/>
    </row>
    <row r="49" spans="1:14" s="120" customFormat="1" x14ac:dyDescent="0.2">
      <c r="A49" s="385"/>
      <c r="B49" s="56"/>
      <c r="C49" s="139"/>
      <c r="D49" s="139"/>
      <c r="E49" s="139"/>
      <c r="F49" s="301"/>
      <c r="H49" s="284"/>
      <c r="I49" s="271"/>
      <c r="J49" s="57"/>
      <c r="K49" s="86"/>
      <c r="N49" s="121"/>
    </row>
    <row r="50" spans="1:14" s="120" customFormat="1" x14ac:dyDescent="0.2">
      <c r="A50" s="302"/>
      <c r="B50" s="56"/>
      <c r="C50" s="139"/>
      <c r="D50" s="256"/>
      <c r="E50" s="139"/>
      <c r="F50" s="301"/>
      <c r="I50" s="285"/>
      <c r="J50" s="285"/>
      <c r="K50" s="103"/>
      <c r="N50" s="121"/>
    </row>
    <row r="51" spans="1:14" s="120" customFormat="1" x14ac:dyDescent="0.2">
      <c r="A51" s="303"/>
      <c r="B51" s="56"/>
      <c r="C51" s="139"/>
      <c r="D51" s="256"/>
      <c r="E51" s="139"/>
      <c r="F51" s="301"/>
      <c r="I51" s="271"/>
      <c r="J51" s="286"/>
      <c r="K51" s="103"/>
      <c r="N51" s="121"/>
    </row>
    <row r="52" spans="1:14" s="120" customFormat="1" x14ac:dyDescent="0.2">
      <c r="A52" s="304"/>
      <c r="B52" s="56"/>
      <c r="C52" s="139"/>
      <c r="D52" s="256"/>
      <c r="E52" s="139"/>
      <c r="F52" s="301"/>
      <c r="I52" s="271"/>
      <c r="J52" s="286"/>
      <c r="K52" s="103"/>
      <c r="N52" s="121"/>
    </row>
    <row r="53" spans="1:14" s="120" customFormat="1" ht="15" x14ac:dyDescent="0.25">
      <c r="A53" s="294"/>
      <c r="B53" s="56"/>
      <c r="C53" s="274"/>
      <c r="D53" s="274"/>
      <c r="E53" s="274"/>
      <c r="F53" s="290"/>
      <c r="H53" s="273"/>
      <c r="I53" s="271"/>
      <c r="J53" s="286"/>
      <c r="K53" s="103"/>
      <c r="N53" s="121"/>
    </row>
    <row r="54" spans="1:14" s="120" customFormat="1" x14ac:dyDescent="0.2">
      <c r="A54" s="270"/>
      <c r="B54" s="56"/>
      <c r="C54" s="271"/>
      <c r="D54" s="256"/>
      <c r="E54" s="256"/>
      <c r="F54" s="271"/>
      <c r="G54" s="271"/>
      <c r="H54" s="271"/>
      <c r="I54" s="271"/>
      <c r="J54" s="286"/>
      <c r="K54" s="103"/>
      <c r="N54" s="121"/>
    </row>
    <row r="55" spans="1:14" s="120" customFormat="1" x14ac:dyDescent="0.2">
      <c r="A55" s="270"/>
      <c r="B55" s="56"/>
      <c r="C55" s="271"/>
      <c r="D55" s="271"/>
      <c r="E55" s="271"/>
      <c r="F55" s="271"/>
      <c r="G55" s="271"/>
      <c r="H55" s="271"/>
      <c r="I55" s="271"/>
      <c r="J55" s="286"/>
      <c r="K55" s="103"/>
      <c r="N55" s="121"/>
    </row>
    <row r="56" spans="1:14" s="120" customFormat="1" x14ac:dyDescent="0.2">
      <c r="A56" s="270"/>
      <c r="B56" s="56"/>
      <c r="C56" s="271"/>
      <c r="D56" s="271"/>
      <c r="E56" s="271"/>
      <c r="F56" s="271"/>
      <c r="G56" s="271"/>
      <c r="H56" s="271"/>
      <c r="I56" s="271"/>
      <c r="J56" s="286"/>
      <c r="K56" s="103"/>
      <c r="N56" s="121"/>
    </row>
    <row r="57" spans="1:14" s="120" customFormat="1" x14ac:dyDescent="0.2">
      <c r="A57" s="270"/>
      <c r="B57" s="56"/>
      <c r="C57" s="271"/>
      <c r="D57" s="271"/>
      <c r="E57" s="271"/>
      <c r="F57" s="271"/>
      <c r="G57" s="271"/>
      <c r="H57" s="271"/>
      <c r="I57" s="271"/>
      <c r="J57" s="286"/>
      <c r="K57" s="103"/>
      <c r="N57" s="121"/>
    </row>
    <row r="58" spans="1:14" s="120" customFormat="1" x14ac:dyDescent="0.2">
      <c r="A58" s="270"/>
      <c r="B58" s="56"/>
      <c r="C58" s="271"/>
      <c r="D58" s="271"/>
      <c r="E58" s="271"/>
      <c r="F58" s="271"/>
      <c r="G58" s="271"/>
      <c r="H58" s="271"/>
      <c r="I58" s="271"/>
      <c r="J58" s="286"/>
      <c r="K58" s="103"/>
      <c r="N58" s="121"/>
    </row>
    <row r="59" spans="1:14" s="120" customFormat="1" x14ac:dyDescent="0.2">
      <c r="A59" s="270"/>
      <c r="B59" s="56"/>
      <c r="C59" s="271"/>
      <c r="D59" s="271"/>
      <c r="E59" s="271"/>
      <c r="F59" s="271"/>
      <c r="G59" s="271"/>
      <c r="H59" s="271"/>
      <c r="I59" s="271"/>
      <c r="J59" s="286"/>
      <c r="K59" s="103"/>
      <c r="N59" s="121"/>
    </row>
    <row r="60" spans="1:14" s="120" customFormat="1" x14ac:dyDescent="0.2">
      <c r="A60" s="270"/>
      <c r="B60" s="56"/>
      <c r="C60" s="271"/>
      <c r="D60" s="271"/>
      <c r="E60" s="271"/>
      <c r="F60" s="271"/>
      <c r="G60" s="271"/>
      <c r="H60" s="271"/>
      <c r="I60" s="271"/>
      <c r="J60" s="286"/>
      <c r="K60" s="103"/>
      <c r="N60" s="121"/>
    </row>
    <row r="61" spans="1:14" s="120" customFormat="1" x14ac:dyDescent="0.2">
      <c r="A61" s="270"/>
      <c r="B61" s="56"/>
      <c r="C61" s="271"/>
      <c r="D61" s="271"/>
      <c r="E61" s="271"/>
      <c r="F61" s="271"/>
      <c r="G61" s="271"/>
      <c r="H61" s="271"/>
      <c r="I61" s="271"/>
      <c r="J61" s="286"/>
      <c r="K61" s="103"/>
      <c r="N61" s="121"/>
    </row>
    <row r="62" spans="1:14" s="120" customFormat="1" x14ac:dyDescent="0.2">
      <c r="A62" s="270"/>
      <c r="B62" s="56"/>
      <c r="C62" s="271"/>
      <c r="D62" s="271"/>
      <c r="E62" s="271"/>
      <c r="F62" s="271"/>
      <c r="G62" s="271"/>
      <c r="H62" s="271"/>
      <c r="I62" s="271"/>
      <c r="J62" s="286"/>
      <c r="K62" s="103"/>
      <c r="N62" s="121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59"/>
      <c r="B3" s="159" t="s">
        <v>69</v>
      </c>
      <c r="C3" s="159" t="s">
        <v>70</v>
      </c>
    </row>
    <row r="4" spans="1:3" x14ac:dyDescent="0.2">
      <c r="A4" s="159" t="s">
        <v>18</v>
      </c>
      <c r="B4" s="159">
        <f>Rekapitulace!E7</f>
        <v>4197903</v>
      </c>
      <c r="C4" s="159">
        <f>Rekapitulace!E9</f>
        <v>4197903</v>
      </c>
    </row>
    <row r="5" spans="1:3" x14ac:dyDescent="0.2">
      <c r="A5" s="159" t="s">
        <v>19</v>
      </c>
      <c r="B5" s="159">
        <f>Rekapitulace!F7</f>
        <v>4772714</v>
      </c>
      <c r="C5" s="159">
        <f>Rekapitulace!F9</f>
        <v>4751034</v>
      </c>
    </row>
    <row r="6" spans="1:3" x14ac:dyDescent="0.2">
      <c r="A6" s="159" t="s">
        <v>4</v>
      </c>
      <c r="B6" s="159">
        <f>Rekapitulace!G7</f>
        <v>3989334</v>
      </c>
      <c r="C6" s="159">
        <f>Rekapitulace!G9</f>
        <v>3198545</v>
      </c>
    </row>
    <row r="32" spans="1:3" x14ac:dyDescent="0.2">
      <c r="A32" s="159"/>
      <c r="B32" s="159" t="s">
        <v>75</v>
      </c>
      <c r="C32" s="159" t="s">
        <v>76</v>
      </c>
    </row>
    <row r="33" spans="1:3" x14ac:dyDescent="0.2">
      <c r="A33" s="159" t="s">
        <v>18</v>
      </c>
      <c r="B33" s="159">
        <f>Příjmy!B33</f>
        <v>4237903</v>
      </c>
      <c r="C33" s="159">
        <f>Výdaje!C227</f>
        <v>4237903</v>
      </c>
    </row>
    <row r="34" spans="1:3" x14ac:dyDescent="0.2">
      <c r="A34" s="159" t="s">
        <v>19</v>
      </c>
      <c r="B34" s="159">
        <f>Příjmy!C33</f>
        <v>12304185</v>
      </c>
      <c r="C34" s="159">
        <f>Výdaje!D227</f>
        <v>12304185</v>
      </c>
    </row>
    <row r="35" spans="1:3" x14ac:dyDescent="0.2">
      <c r="A35" s="159" t="s">
        <v>4</v>
      </c>
      <c r="B35" s="159">
        <f>Příjmy!D33</f>
        <v>11272254</v>
      </c>
      <c r="C35" s="159">
        <f>Výdaje!E227</f>
        <v>9374864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204">
        <v>8115</v>
      </c>
    </row>
    <row r="3" spans="1:6" x14ac:dyDescent="0.2">
      <c r="C3" s="201">
        <f>D3+D4+D5</f>
        <v>161414000</v>
      </c>
      <c r="D3" s="198">
        <v>41142000</v>
      </c>
      <c r="E3" t="s">
        <v>99</v>
      </c>
      <c r="F3" t="s">
        <v>103</v>
      </c>
    </row>
    <row r="4" spans="1:6" x14ac:dyDescent="0.2">
      <c r="C4" s="198"/>
      <c r="D4" s="198">
        <v>97035000</v>
      </c>
      <c r="E4" t="s">
        <v>100</v>
      </c>
      <c r="F4" t="s">
        <v>103</v>
      </c>
    </row>
    <row r="5" spans="1:6" x14ac:dyDescent="0.2">
      <c r="C5" s="198"/>
      <c r="D5" s="198">
        <v>23237000</v>
      </c>
      <c r="E5" t="s">
        <v>101</v>
      </c>
      <c r="F5" t="s">
        <v>103</v>
      </c>
    </row>
    <row r="6" spans="1:6" x14ac:dyDescent="0.2">
      <c r="C6" s="198"/>
    </row>
    <row r="8" spans="1:6" x14ac:dyDescent="0.2">
      <c r="A8" s="202" t="s">
        <v>88</v>
      </c>
      <c r="B8" s="202" t="s">
        <v>17</v>
      </c>
      <c r="C8" s="203">
        <v>8115</v>
      </c>
      <c r="D8" s="202" t="s">
        <v>89</v>
      </c>
      <c r="E8" s="202" t="s">
        <v>90</v>
      </c>
    </row>
    <row r="9" spans="1:6" x14ac:dyDescent="0.2">
      <c r="A9" s="199" t="s">
        <v>102</v>
      </c>
      <c r="B9">
        <v>11</v>
      </c>
      <c r="C9" s="206">
        <v>139046.97</v>
      </c>
      <c r="E9">
        <v>71000100686</v>
      </c>
    </row>
    <row r="10" spans="1:6" x14ac:dyDescent="0.2">
      <c r="A10" s="199" t="s">
        <v>91</v>
      </c>
      <c r="B10">
        <v>58</v>
      </c>
      <c r="C10" s="206">
        <v>22919266.140000001</v>
      </c>
      <c r="E10">
        <v>71000000000</v>
      </c>
    </row>
    <row r="11" spans="1:6" x14ac:dyDescent="0.2">
      <c r="A11" s="199" t="s">
        <v>92</v>
      </c>
      <c r="B11">
        <v>63</v>
      </c>
      <c r="C11" s="206">
        <v>28596708.789999999</v>
      </c>
      <c r="E11">
        <v>71000000000</v>
      </c>
    </row>
    <row r="12" spans="1:6" x14ac:dyDescent="0.2">
      <c r="A12" s="199" t="s">
        <v>93</v>
      </c>
      <c r="B12">
        <v>68</v>
      </c>
      <c r="C12" s="206">
        <v>19248386.399999999</v>
      </c>
      <c r="E12">
        <v>71000000000</v>
      </c>
    </row>
    <row r="13" spans="1:6" x14ac:dyDescent="0.2">
      <c r="A13" s="199" t="s">
        <v>94</v>
      </c>
      <c r="B13">
        <v>53</v>
      </c>
      <c r="C13" s="206">
        <v>2849258.72</v>
      </c>
      <c r="E13">
        <v>71000000000</v>
      </c>
    </row>
    <row r="14" spans="1:6" x14ac:dyDescent="0.2">
      <c r="A14" s="199" t="s">
        <v>94</v>
      </c>
      <c r="B14">
        <v>54</v>
      </c>
      <c r="C14" s="206">
        <v>171141.26</v>
      </c>
      <c r="E14">
        <v>71000000000</v>
      </c>
    </row>
    <row r="15" spans="1:6" x14ac:dyDescent="0.2">
      <c r="A15" s="199" t="s">
        <v>94</v>
      </c>
      <c r="B15">
        <v>55</v>
      </c>
      <c r="C15" s="206">
        <v>85448.15</v>
      </c>
      <c r="E15">
        <v>71000000000</v>
      </c>
    </row>
    <row r="16" spans="1:6" x14ac:dyDescent="0.2">
      <c r="A16" s="199" t="s">
        <v>95</v>
      </c>
      <c r="B16">
        <v>56</v>
      </c>
      <c r="C16" s="206">
        <v>46667546.780000001</v>
      </c>
      <c r="E16">
        <v>71000000000</v>
      </c>
    </row>
    <row r="17" spans="1:7" x14ac:dyDescent="0.2">
      <c r="A17" s="199" t="s">
        <v>95</v>
      </c>
      <c r="B17">
        <v>57</v>
      </c>
      <c r="C17" s="206">
        <v>14942427.93</v>
      </c>
      <c r="E17">
        <v>71000000000</v>
      </c>
    </row>
    <row r="18" spans="1:7" x14ac:dyDescent="0.2">
      <c r="A18" s="199" t="s">
        <v>96</v>
      </c>
      <c r="B18">
        <v>60</v>
      </c>
      <c r="C18" s="206">
        <v>48299146.789999999</v>
      </c>
      <c r="E18">
        <v>71000000000</v>
      </c>
    </row>
    <row r="19" spans="1:7" x14ac:dyDescent="0.2">
      <c r="A19" s="199" t="s">
        <v>97</v>
      </c>
      <c r="B19">
        <v>64</v>
      </c>
      <c r="C19" s="206">
        <v>170000</v>
      </c>
      <c r="E19">
        <v>71000100493</v>
      </c>
    </row>
    <row r="20" spans="1:7" x14ac:dyDescent="0.2">
      <c r="A20" s="199" t="s">
        <v>98</v>
      </c>
      <c r="B20">
        <v>66</v>
      </c>
      <c r="C20" s="206">
        <v>42362429.25</v>
      </c>
      <c r="E20">
        <v>71000000000</v>
      </c>
    </row>
    <row r="21" spans="1:7" x14ac:dyDescent="0.2">
      <c r="A21" s="199" t="s">
        <v>98</v>
      </c>
      <c r="B21">
        <v>67</v>
      </c>
      <c r="C21" s="206">
        <v>15396049.710000001</v>
      </c>
      <c r="E21">
        <v>71000000000</v>
      </c>
    </row>
    <row r="22" spans="1:7" x14ac:dyDescent="0.2">
      <c r="A22" s="199" t="s">
        <v>104</v>
      </c>
      <c r="B22">
        <v>7</v>
      </c>
      <c r="C22" s="207">
        <v>223975684.03</v>
      </c>
      <c r="D22">
        <v>813</v>
      </c>
      <c r="E22">
        <v>71000000000</v>
      </c>
    </row>
    <row r="23" spans="1:7" x14ac:dyDescent="0.2">
      <c r="A23" s="199" t="s">
        <v>104</v>
      </c>
      <c r="B23">
        <v>7</v>
      </c>
      <c r="C23" s="206">
        <v>24976497.02</v>
      </c>
      <c r="D23">
        <v>887</v>
      </c>
      <c r="E23">
        <v>71000000000</v>
      </c>
      <c r="F23" s="205"/>
    </row>
    <row r="24" spans="1:7" x14ac:dyDescent="0.2">
      <c r="A24" s="199" t="s">
        <v>105</v>
      </c>
      <c r="B24">
        <v>64</v>
      </c>
      <c r="C24" s="206">
        <v>31424.83</v>
      </c>
      <c r="E24">
        <v>71000100070</v>
      </c>
      <c r="F24" s="205"/>
    </row>
    <row r="25" spans="1:7" x14ac:dyDescent="0.2">
      <c r="A25" s="199" t="s">
        <v>106</v>
      </c>
      <c r="B25">
        <v>71</v>
      </c>
      <c r="C25" s="206">
        <v>11000</v>
      </c>
      <c r="E25">
        <v>71000000000</v>
      </c>
      <c r="F25" s="205"/>
    </row>
    <row r="26" spans="1:7" x14ac:dyDescent="0.2">
      <c r="A26" s="199" t="s">
        <v>107</v>
      </c>
      <c r="B26">
        <v>7</v>
      </c>
      <c r="C26" s="206">
        <v>174168.18</v>
      </c>
      <c r="D26">
        <v>19</v>
      </c>
      <c r="E26">
        <v>73003000000</v>
      </c>
      <c r="F26" s="205"/>
    </row>
    <row r="27" spans="1:7" x14ac:dyDescent="0.2">
      <c r="A27" s="199" t="s">
        <v>109</v>
      </c>
      <c r="B27">
        <v>64</v>
      </c>
      <c r="C27" s="206">
        <v>1793591.61</v>
      </c>
      <c r="E27">
        <v>71000100493</v>
      </c>
      <c r="F27" s="205"/>
    </row>
    <row r="28" spans="1:7" x14ac:dyDescent="0.2">
      <c r="A28" s="199" t="s">
        <v>110</v>
      </c>
      <c r="B28">
        <v>64</v>
      </c>
      <c r="C28" s="206">
        <v>1433086.82</v>
      </c>
      <c r="E28">
        <v>71000100580</v>
      </c>
      <c r="F28" s="205"/>
    </row>
    <row r="29" spans="1:7" x14ac:dyDescent="0.2">
      <c r="A29" s="199" t="s">
        <v>111</v>
      </c>
      <c r="B29">
        <v>7</v>
      </c>
      <c r="C29" s="206">
        <v>8028426</v>
      </c>
      <c r="E29">
        <v>71000000000</v>
      </c>
      <c r="F29" s="205"/>
    </row>
    <row r="30" spans="1:7" x14ac:dyDescent="0.2">
      <c r="A30" s="199" t="s">
        <v>108</v>
      </c>
      <c r="B30">
        <v>7</v>
      </c>
      <c r="C30" s="206">
        <v>8511507.6600000001</v>
      </c>
      <c r="E30">
        <v>71000000000</v>
      </c>
      <c r="F30" s="206" t="s">
        <v>114</v>
      </c>
      <c r="G30" s="198">
        <f>SUM(C9:C30)</f>
        <v>510782243.04000002</v>
      </c>
    </row>
    <row r="31" spans="1:7" x14ac:dyDescent="0.2">
      <c r="A31" s="199" t="s">
        <v>112</v>
      </c>
      <c r="B31">
        <v>7</v>
      </c>
      <c r="C31" s="206">
        <v>62860</v>
      </c>
      <c r="D31">
        <v>19</v>
      </c>
      <c r="E31">
        <v>73001000000</v>
      </c>
      <c r="F31" s="198"/>
      <c r="G31" s="198"/>
    </row>
    <row r="32" spans="1:7" x14ac:dyDescent="0.2">
      <c r="A32" s="200" t="s">
        <v>113</v>
      </c>
      <c r="B32">
        <v>10</v>
      </c>
      <c r="C32" s="206">
        <v>11618</v>
      </c>
      <c r="D32">
        <v>19</v>
      </c>
      <c r="E32">
        <v>71000000000</v>
      </c>
      <c r="F32" s="201"/>
      <c r="G32" s="198"/>
    </row>
    <row r="33" spans="1:7" x14ac:dyDescent="0.2">
      <c r="A33" s="200" t="s">
        <v>113</v>
      </c>
      <c r="B33">
        <v>10</v>
      </c>
      <c r="C33" s="206">
        <v>14430.49</v>
      </c>
      <c r="D33">
        <v>19</v>
      </c>
      <c r="E33">
        <v>71000000000</v>
      </c>
      <c r="F33" s="198" t="s">
        <v>115</v>
      </c>
      <c r="G33" s="198">
        <f>SUM(C31:C33)</f>
        <v>88908.49</v>
      </c>
    </row>
    <row r="34" spans="1:7" x14ac:dyDescent="0.2">
      <c r="A34" s="200" t="s">
        <v>122</v>
      </c>
      <c r="B34">
        <v>7</v>
      </c>
      <c r="C34" s="206">
        <v>1716423.13</v>
      </c>
      <c r="D34">
        <v>19</v>
      </c>
      <c r="E34">
        <v>73000000000</v>
      </c>
      <c r="F34" s="198" t="s">
        <v>119</v>
      </c>
      <c r="G34" s="198">
        <f>C34</f>
        <v>1716423.13</v>
      </c>
    </row>
    <row r="35" spans="1:7" x14ac:dyDescent="0.2">
      <c r="A35" s="200" t="s">
        <v>123</v>
      </c>
      <c r="B35">
        <v>99</v>
      </c>
      <c r="C35" s="206">
        <v>25196737.460000001</v>
      </c>
      <c r="E35">
        <v>71000000000</v>
      </c>
      <c r="F35" s="198"/>
      <c r="G35" s="198"/>
    </row>
    <row r="36" spans="1:7" x14ac:dyDescent="0.2">
      <c r="A36" s="200" t="s">
        <v>124</v>
      </c>
      <c r="B36">
        <v>7</v>
      </c>
      <c r="C36" s="206">
        <v>168935624.75</v>
      </c>
      <c r="D36">
        <v>24</v>
      </c>
      <c r="E36">
        <v>71000000000</v>
      </c>
      <c r="F36" s="198"/>
      <c r="G36" s="198"/>
    </row>
    <row r="37" spans="1:7" x14ac:dyDescent="0.2">
      <c r="A37" s="200" t="s">
        <v>124</v>
      </c>
      <c r="B37">
        <v>7</v>
      </c>
      <c r="C37" s="206">
        <v>19089.3</v>
      </c>
      <c r="D37">
        <v>25</v>
      </c>
      <c r="E37">
        <v>71000000000</v>
      </c>
      <c r="F37" s="198" t="s">
        <v>120</v>
      </c>
      <c r="G37" s="198">
        <f>C35+C36+C37</f>
        <v>194151451.51000002</v>
      </c>
    </row>
    <row r="38" spans="1:7" x14ac:dyDescent="0.2">
      <c r="A38" s="200" t="s">
        <v>125</v>
      </c>
      <c r="B38">
        <v>199</v>
      </c>
      <c r="C38" s="206">
        <v>771707.14</v>
      </c>
      <c r="E38">
        <v>71000000000</v>
      </c>
      <c r="F38" s="198" t="s">
        <v>121</v>
      </c>
      <c r="G38" s="198">
        <f>C38</f>
        <v>771707.14</v>
      </c>
    </row>
    <row r="39" spans="1:7" x14ac:dyDescent="0.2">
      <c r="A39" s="200"/>
      <c r="C39" s="206"/>
      <c r="F39" s="198"/>
      <c r="G39" s="198"/>
    </row>
    <row r="40" spans="1:7" x14ac:dyDescent="0.2">
      <c r="A40" s="200"/>
      <c r="C40" s="206"/>
      <c r="F40" s="198"/>
      <c r="G40" s="198"/>
    </row>
    <row r="41" spans="1:7" x14ac:dyDescent="0.2">
      <c r="A41" s="200"/>
      <c r="C41" s="206"/>
      <c r="F41" s="198"/>
      <c r="G41" s="198"/>
    </row>
    <row r="42" spans="1:7" x14ac:dyDescent="0.2">
      <c r="A42" s="200"/>
      <c r="C42" s="206"/>
      <c r="F42" s="198"/>
      <c r="G42" s="198"/>
    </row>
    <row r="43" spans="1:7" x14ac:dyDescent="0.2">
      <c r="A43" s="200"/>
      <c r="C43" s="206"/>
      <c r="F43" s="198"/>
      <c r="G43" s="198"/>
    </row>
    <row r="44" spans="1:7" x14ac:dyDescent="0.2">
      <c r="A44" s="200"/>
      <c r="C44" s="206">
        <f>G30+G33+G34+G37+G38</f>
        <v>707510733.31000006</v>
      </c>
      <c r="F44" s="198"/>
      <c r="G44" s="198"/>
    </row>
    <row r="45" spans="1:7" x14ac:dyDescent="0.2">
      <c r="A45" s="200"/>
      <c r="C45" s="206"/>
      <c r="F45" s="198"/>
      <c r="G45" s="198"/>
    </row>
    <row r="46" spans="1:7" x14ac:dyDescent="0.2">
      <c r="A46" s="200"/>
      <c r="C46" s="198"/>
      <c r="F46" s="198"/>
      <c r="G46" s="198"/>
    </row>
    <row r="47" spans="1:7" x14ac:dyDescent="0.2">
      <c r="A47" s="200"/>
      <c r="C47" s="198"/>
      <c r="F47" s="198"/>
      <c r="G47" s="198"/>
    </row>
    <row r="48" spans="1:7" x14ac:dyDescent="0.2">
      <c r="A48" s="197"/>
      <c r="C48" s="201">
        <f>C3+C44</f>
        <v>868924733.31000006</v>
      </c>
      <c r="G48" s="198"/>
    </row>
    <row r="49" spans="3:7" x14ac:dyDescent="0.2">
      <c r="C49" s="198"/>
      <c r="G49" s="198"/>
    </row>
    <row r="50" spans="3:7" x14ac:dyDescent="0.2">
      <c r="G50" s="198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45" t="s">
        <v>126</v>
      </c>
      <c r="B1" s="146"/>
      <c r="C1" s="146"/>
      <c r="D1" s="146"/>
      <c r="E1" s="147"/>
      <c r="F1" s="147"/>
      <c r="G1" s="147"/>
      <c r="H1" s="147"/>
    </row>
    <row r="2" spans="1:21" s="148" customFormat="1" ht="15.75" x14ac:dyDescent="0.25">
      <c r="A2" s="149"/>
      <c r="B2" s="146"/>
      <c r="C2" s="146"/>
      <c r="D2" s="146"/>
      <c r="E2" s="147"/>
      <c r="F2" s="147"/>
      <c r="G2" s="147"/>
      <c r="H2" s="147"/>
    </row>
    <row r="3" spans="1:21" s="148" customFormat="1" ht="14.25" customHeight="1" x14ac:dyDescent="0.25">
      <c r="A3" s="150" t="s">
        <v>64</v>
      </c>
      <c r="B3" s="146"/>
      <c r="C3" s="146"/>
      <c r="D3" s="146"/>
      <c r="E3" s="147"/>
      <c r="F3" s="147"/>
      <c r="G3" s="147"/>
      <c r="H3" s="6"/>
    </row>
    <row r="4" spans="1:21" s="148" customFormat="1" ht="14.25" customHeight="1" thickBot="1" x14ac:dyDescent="0.3">
      <c r="A4" s="150"/>
      <c r="B4" s="146"/>
      <c r="C4" s="146"/>
      <c r="D4" s="146"/>
      <c r="E4" s="147"/>
      <c r="F4" s="147"/>
      <c r="G4" s="147"/>
      <c r="H4" s="252" t="s">
        <v>117</v>
      </c>
    </row>
    <row r="5" spans="1:21" s="148" customFormat="1" ht="14.25" customHeight="1" thickTop="1" thickBot="1" x14ac:dyDescent="0.25">
      <c r="A5" s="249"/>
      <c r="B5" s="250"/>
      <c r="C5" s="250"/>
      <c r="D5" s="251"/>
      <c r="E5" s="4" t="s">
        <v>2</v>
      </c>
      <c r="F5" s="4" t="s">
        <v>3</v>
      </c>
      <c r="G5" s="4" t="s">
        <v>4</v>
      </c>
      <c r="H5" s="8" t="s">
        <v>5</v>
      </c>
    </row>
    <row r="6" spans="1:21" s="148" customFormat="1" ht="14.25" customHeight="1" thickTop="1" thickBot="1" x14ac:dyDescent="0.25">
      <c r="A6" s="380">
        <v>1</v>
      </c>
      <c r="B6" s="381"/>
      <c r="C6" s="381"/>
      <c r="D6" s="382"/>
      <c r="E6" s="236">
        <v>2</v>
      </c>
      <c r="F6" s="236">
        <v>3</v>
      </c>
      <c r="G6" s="236">
        <v>4</v>
      </c>
      <c r="H6" s="237" t="s">
        <v>6</v>
      </c>
    </row>
    <row r="7" spans="1:21" s="151" customFormat="1" ht="16.5" thickTop="1" x14ac:dyDescent="0.25">
      <c r="A7" s="175" t="s">
        <v>65</v>
      </c>
      <c r="B7" s="176"/>
      <c r="C7" s="176"/>
      <c r="D7" s="225"/>
      <c r="E7" s="229">
        <f>Příjmy!B28</f>
        <v>3966915</v>
      </c>
      <c r="F7" s="229">
        <f>Příjmy!C28</f>
        <v>4572714</v>
      </c>
      <c r="G7" s="229">
        <f>Příjmy!D28</f>
        <v>3970111</v>
      </c>
      <c r="H7" s="177">
        <f>(G7/F7)*100</f>
        <v>86.821764929973753</v>
      </c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</row>
    <row r="8" spans="1:21" s="151" customFormat="1" ht="15" x14ac:dyDescent="0.2">
      <c r="A8" s="178" t="s">
        <v>128</v>
      </c>
      <c r="B8" s="179"/>
      <c r="C8" s="179"/>
      <c r="D8" s="226"/>
      <c r="E8" s="230"/>
      <c r="F8" s="230"/>
      <c r="G8" s="234"/>
      <c r="H8" s="180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</row>
    <row r="9" spans="1:21" s="151" customFormat="1" ht="15.75" x14ac:dyDescent="0.25">
      <c r="A9" s="181" t="s">
        <v>66</v>
      </c>
      <c r="B9" s="182"/>
      <c r="C9" s="182"/>
      <c r="D9" s="227"/>
      <c r="E9" s="231">
        <f>Výdaje!C221+Výdaje!C225</f>
        <v>3966165</v>
      </c>
      <c r="F9" s="231">
        <f>Výdaje!D221+Výdaje!D225</f>
        <v>4297316</v>
      </c>
      <c r="G9" s="231">
        <f>Výdaje!E221+Výdaje!E225</f>
        <v>3082323</v>
      </c>
      <c r="H9" s="183">
        <f>(G9/F9)*100</f>
        <v>71.726701038508693</v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</row>
    <row r="10" spans="1:21" s="151" customFormat="1" ht="15" x14ac:dyDescent="0.2">
      <c r="A10" s="320" t="s">
        <v>129</v>
      </c>
      <c r="B10" s="182"/>
      <c r="C10" s="182"/>
      <c r="D10" s="228"/>
      <c r="E10" s="232"/>
      <c r="F10" s="233"/>
      <c r="G10" s="235"/>
      <c r="H10" s="185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</row>
    <row r="11" spans="1:21" s="151" customFormat="1" ht="21.75" customHeight="1" thickBot="1" x14ac:dyDescent="0.3">
      <c r="A11" s="152" t="s">
        <v>67</v>
      </c>
      <c r="B11" s="153"/>
      <c r="C11" s="153"/>
      <c r="D11" s="153"/>
      <c r="E11" s="154"/>
      <c r="F11" s="155"/>
      <c r="G11" s="238">
        <f>G7-G9</f>
        <v>887788</v>
      </c>
      <c r="H11" s="156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</row>
    <row r="12" spans="1:21" ht="13.5" thickTop="1" x14ac:dyDescent="0.2"/>
    <row r="37" spans="1:8" ht="15" x14ac:dyDescent="0.25">
      <c r="A37" s="160" t="s">
        <v>71</v>
      </c>
      <c r="B37" s="148"/>
      <c r="C37" s="148"/>
      <c r="D37" s="148"/>
      <c r="E37" s="161"/>
      <c r="F37" s="147"/>
      <c r="G37" s="147"/>
      <c r="H37" s="6"/>
    </row>
    <row r="38" spans="1:8" ht="15.75" thickBot="1" x14ac:dyDescent="0.3">
      <c r="A38" s="160"/>
      <c r="B38" s="148"/>
      <c r="C38" s="148"/>
      <c r="D38" s="148"/>
      <c r="E38" s="161"/>
      <c r="F38" s="147"/>
      <c r="G38" s="147"/>
      <c r="H38" s="252" t="s">
        <v>117</v>
      </c>
    </row>
    <row r="39" spans="1:8" s="148" customFormat="1" ht="14.25" customHeight="1" thickTop="1" thickBot="1" x14ac:dyDescent="0.25">
      <c r="A39" s="249"/>
      <c r="B39" s="250"/>
      <c r="C39" s="250"/>
      <c r="D39" s="251"/>
      <c r="E39" s="4" t="s">
        <v>2</v>
      </c>
      <c r="F39" s="4" t="s">
        <v>3</v>
      </c>
      <c r="G39" s="4" t="s">
        <v>4</v>
      </c>
      <c r="H39" s="8" t="s">
        <v>5</v>
      </c>
    </row>
    <row r="40" spans="1:8" s="148" customFormat="1" ht="14.25" customHeight="1" thickTop="1" thickBot="1" x14ac:dyDescent="0.25">
      <c r="A40" s="380">
        <v>1</v>
      </c>
      <c r="B40" s="381"/>
      <c r="C40" s="381"/>
      <c r="D40" s="382"/>
      <c r="E40" s="236">
        <v>2</v>
      </c>
      <c r="F40" s="236">
        <v>3</v>
      </c>
      <c r="G40" s="236">
        <v>4</v>
      </c>
      <c r="H40" s="237" t="s">
        <v>6</v>
      </c>
    </row>
    <row r="41" spans="1:8" ht="20.25" thickTop="1" x14ac:dyDescent="0.4">
      <c r="A41" s="162" t="s">
        <v>72</v>
      </c>
      <c r="B41" s="163"/>
      <c r="C41" s="163"/>
      <c r="D41" s="164"/>
      <c r="E41" s="239">
        <f>Příjmy!B33</f>
        <v>4237903</v>
      </c>
      <c r="F41" s="239">
        <f>Příjmy!C33</f>
        <v>12304185</v>
      </c>
      <c r="G41" s="239">
        <f>Příjmy!D33</f>
        <v>11272254</v>
      </c>
      <c r="H41" s="242">
        <f>(G41/F41)*100</f>
        <v>91.613170640721023</v>
      </c>
    </row>
    <row r="42" spans="1:8" ht="19.5" x14ac:dyDescent="0.4">
      <c r="A42" s="165" t="s">
        <v>73</v>
      </c>
      <c r="B42" s="166"/>
      <c r="C42" s="166"/>
      <c r="D42" s="167"/>
      <c r="E42" s="240">
        <f>Výdaje!C227</f>
        <v>4237903</v>
      </c>
      <c r="F42" s="240">
        <f>Výdaje!D227</f>
        <v>12304185</v>
      </c>
      <c r="G42" s="240">
        <f>Výdaje!E227</f>
        <v>9374864</v>
      </c>
      <c r="H42" s="241">
        <f>(G42/F42)*100</f>
        <v>76.192482476490724</v>
      </c>
    </row>
    <row r="43" spans="1:8" ht="25.5" customHeight="1" thickBot="1" x14ac:dyDescent="0.45">
      <c r="A43" s="266" t="s">
        <v>74</v>
      </c>
      <c r="B43" s="152"/>
      <c r="C43" s="152"/>
      <c r="D43" s="152"/>
      <c r="E43" s="152"/>
      <c r="F43" s="264"/>
      <c r="G43" s="265">
        <f>G41-G42</f>
        <v>1897390</v>
      </c>
      <c r="H43" s="156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9" sqref="I19"/>
    </sheetView>
  </sheetViews>
  <sheetFormatPr defaultRowHeight="12.75" x14ac:dyDescent="0.2"/>
  <cols>
    <col min="2" max="2" width="37.85546875" customWidth="1"/>
    <col min="3" max="3" width="13.85546875" customWidth="1"/>
    <col min="4" max="4" width="13.42578125" customWidth="1"/>
    <col min="5" max="5" width="11.5703125" customWidth="1"/>
    <col min="6" max="6" width="14.5703125" customWidth="1"/>
  </cols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2015-11-19T07:01:27Z</cp:lastPrinted>
  <dcterms:created xsi:type="dcterms:W3CDTF">2010-11-26T09:05:32Z</dcterms:created>
  <dcterms:modified xsi:type="dcterms:W3CDTF">2015-11-19T12:51:13Z</dcterms:modified>
</cp:coreProperties>
</file>