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475260AF-01C7-4CCD-8757-8619EADEC571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kapitulace dle oblasti" sheetId="26" r:id="rId1"/>
    <sheet name="1700" sheetId="25" r:id="rId2"/>
    <sheet name="1702" sheetId="27" r:id="rId3"/>
    <sheet name="1704" sheetId="41" r:id="rId4"/>
  </sheets>
  <definedNames>
    <definedName name="A" localSheetId="1">#REF!</definedName>
    <definedName name="A" localSheetId="2">#REF!</definedName>
    <definedName name="A" localSheetId="3">#REF!</definedName>
    <definedName name="A" localSheetId="0">'Rekapitulace dle oblasti'!$A$64591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0">#REF!</definedName>
    <definedName name="názvy.tisku">#REF!</definedName>
    <definedName name="_xlnm.Print_Area" localSheetId="1">'1700'!$A$1:$I$54</definedName>
    <definedName name="_xlnm.Print_Area" localSheetId="2">'1702'!$A$1:$I$54</definedName>
    <definedName name="_xlnm.Print_Area" localSheetId="3">'1704'!$A$1:$I$54</definedName>
    <definedName name="_xlnm.Print_Area" localSheetId="0">'Rekapitulace dle oblasti'!$A$1:$N$29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5" l="1"/>
  <c r="G18" i="41" l="1"/>
  <c r="G17" i="41"/>
  <c r="G16" i="41"/>
  <c r="G18" i="27" l="1"/>
  <c r="G17" i="27"/>
  <c r="G16" i="27"/>
  <c r="G18" i="25" l="1"/>
  <c r="G17" i="25"/>
  <c r="G16" i="25"/>
  <c r="I38" i="41" l="1"/>
  <c r="I39" i="41"/>
  <c r="I40" i="41"/>
  <c r="I41" i="41"/>
  <c r="I42" i="41"/>
  <c r="I43" i="41"/>
  <c r="I38" i="27"/>
  <c r="I39" i="27"/>
  <c r="I40" i="27"/>
  <c r="I41" i="27"/>
  <c r="I42" i="27"/>
  <c r="I43" i="27"/>
  <c r="I38" i="25"/>
  <c r="I39" i="25"/>
  <c r="I40" i="25"/>
  <c r="I41" i="25"/>
  <c r="I42" i="25"/>
  <c r="I43" i="25"/>
  <c r="I15" i="26" l="1"/>
  <c r="I14" i="26"/>
  <c r="I13" i="26"/>
  <c r="G32" i="41" l="1"/>
  <c r="G32" i="27"/>
  <c r="B15" i="26" l="1"/>
  <c r="B14" i="26"/>
  <c r="B13" i="26"/>
  <c r="B33" i="41" l="1"/>
  <c r="B33" i="27"/>
  <c r="B33" i="25"/>
  <c r="I54" i="41" l="1"/>
  <c r="G54" i="41"/>
  <c r="F54" i="41"/>
  <c r="E54" i="41"/>
  <c r="H53" i="41"/>
  <c r="H52" i="41"/>
  <c r="H51" i="41"/>
  <c r="H50" i="41"/>
  <c r="I47" i="41"/>
  <c r="H47" i="41"/>
  <c r="E46" i="41"/>
  <c r="I37" i="41"/>
  <c r="I54" i="27"/>
  <c r="G54" i="27"/>
  <c r="F54" i="27"/>
  <c r="E54" i="27"/>
  <c r="H53" i="27"/>
  <c r="H52" i="27"/>
  <c r="H51" i="27"/>
  <c r="H50" i="27"/>
  <c r="I47" i="27"/>
  <c r="H47" i="27"/>
  <c r="E46" i="27"/>
  <c r="I37" i="27"/>
  <c r="I47" i="25"/>
  <c r="H47" i="25"/>
  <c r="E46" i="25"/>
  <c r="I54" i="25"/>
  <c r="G54" i="25"/>
  <c r="F54" i="25"/>
  <c r="E54" i="25"/>
  <c r="H53" i="25"/>
  <c r="H52" i="25"/>
  <c r="H51" i="25"/>
  <c r="H50" i="25"/>
  <c r="I37" i="25"/>
  <c r="H54" i="25" l="1"/>
  <c r="H54" i="41"/>
  <c r="H54" i="27"/>
  <c r="M15" i="26" l="1"/>
  <c r="L15" i="26"/>
  <c r="F15" i="26"/>
  <c r="N16" i="26"/>
  <c r="G29" i="41"/>
  <c r="I20" i="41"/>
  <c r="I21" i="41" s="1"/>
  <c r="I25" i="41" s="1"/>
  <c r="H20" i="41"/>
  <c r="H21" i="41" s="1"/>
  <c r="H25" i="41" s="1"/>
  <c r="G15" i="26"/>
  <c r="E15" i="26"/>
  <c r="G20" i="41" l="1"/>
  <c r="G21" i="41" s="1"/>
  <c r="G25" i="41" s="1"/>
  <c r="H20" i="27"/>
  <c r="H15" i="26" l="1"/>
  <c r="I20" i="25"/>
  <c r="H20" i="25"/>
  <c r="E13" i="26"/>
  <c r="I20" i="27"/>
  <c r="I21" i="27" s="1"/>
  <c r="I25" i="27" s="1"/>
  <c r="H21" i="27"/>
  <c r="H25" i="27" s="1"/>
  <c r="H21" i="25" l="1"/>
  <c r="I21" i="25"/>
  <c r="K15" i="26"/>
  <c r="J15" i="26"/>
  <c r="G20" i="25"/>
  <c r="G21" i="25" s="1"/>
  <c r="G25" i="25" s="1"/>
  <c r="G31" i="25" s="1"/>
  <c r="I25" i="25" l="1"/>
  <c r="H25" i="25"/>
  <c r="H13" i="26"/>
  <c r="L14" i="26" l="1"/>
  <c r="L13" i="26" l="1"/>
  <c r="L16" i="26" l="1"/>
  <c r="I16" i="26" l="1"/>
  <c r="J13" i="26"/>
  <c r="F14" i="26" l="1"/>
  <c r="E14" i="26"/>
  <c r="E16" i="26" s="1"/>
  <c r="G14" i="26" l="1"/>
  <c r="G20" i="27"/>
  <c r="G21" i="27" s="1"/>
  <c r="G25" i="27" s="1"/>
  <c r="G31" i="27" s="1"/>
  <c r="M14" i="26" l="1"/>
  <c r="G29" i="27"/>
  <c r="H14" i="26"/>
  <c r="H22" i="26" l="1"/>
  <c r="H16" i="26"/>
  <c r="H21" i="26"/>
  <c r="J14" i="26"/>
  <c r="K14" i="26"/>
  <c r="H26" i="26" l="1"/>
  <c r="J16" i="26"/>
  <c r="G13" i="26"/>
  <c r="G16" i="26" s="1"/>
  <c r="F13" i="26" l="1"/>
  <c r="F16" i="26" s="1"/>
  <c r="K13" i="26" l="1"/>
  <c r="K16" i="26" l="1"/>
  <c r="K17" i="26" s="1"/>
  <c r="H27" i="26"/>
  <c r="G29" i="25"/>
  <c r="M13" i="26"/>
  <c r="M16" i="26" l="1"/>
  <c r="N17" i="26" s="1"/>
</calcChain>
</file>

<file path=xl/sharedStrings.xml><?xml version="1.0" encoding="utf-8"?>
<sst xmlns="http://schemas.openxmlformats.org/spreadsheetml/2006/main" count="243" uniqueCount="106">
  <si>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</si>
  <si>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</si>
  <si>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</si>
  <si>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</si>
  <si>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</si>
  <si>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</si>
  <si>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</si>
  <si>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</si>
  <si>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</si>
  <si>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</si>
  <si>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</si>
  <si>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</si>
  <si>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</si>
  <si>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</si>
  <si>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</si>
  <si>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</si>
  <si>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</si>
  <si>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</si>
  <si>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</si>
  <si>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</si>
  <si>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</si>
  <si>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</si>
  <si>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</si>
  <si>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</si>
  <si>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</si>
  <si>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</si>
  <si>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</si>
  <si>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</si>
  <si>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</si>
  <si>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</si>
  <si>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</si>
  <si>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</si>
  <si>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</si>
  <si>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</si>
  <si>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</si>
  <si>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</si>
  <si>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</si>
  <si>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</si>
  <si>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</si>
  <si>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</si>
  <si>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</si>
  <si>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</si>
  <si>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</si>
  <si>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</si>
  <si>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</si>
  <si>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</si>
  <si>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</si>
  <si>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</si>
  <si>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</si>
  <si>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</si>
  <si>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</si>
  <si>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</si>
  <si>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</si>
  <si>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</si>
  <si>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</si>
  <si>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</si>
  <si>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</si>
  <si>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</si>
  <si>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</si>
  <si>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</si>
  <si>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</si>
  <si>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</si>
  <si>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</si>
  <si>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</si>
  <si>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PSĆ Město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</si>
  <si>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</si>
  <si>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</si>
  <si>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</si>
  <si>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</si>
  <si>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</si>
  <si>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</si>
  <si>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t>783 97 Paseka 145</t>
  </si>
  <si>
    <t>00849081</t>
  </si>
  <si>
    <t>00849197</t>
  </si>
  <si>
    <t>00849103</t>
  </si>
  <si>
    <t xml:space="preserve"> - 3 organizace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</si>
  <si>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</si>
  <si>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</si>
  <si>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Paseka 145</t>
  </si>
  <si>
    <t>783 97 Paseka</t>
  </si>
  <si>
    <t>U dětského domova 269</t>
  </si>
  <si>
    <t>779 00 Olomouc</t>
  </si>
  <si>
    <t>Aksamitova 557/8</t>
  </si>
  <si>
    <t>779 00 Olomouc            Nové Sady</t>
  </si>
  <si>
    <r>
      <t>Z celkového počtu 3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zdravotnictví skončily:</t>
    </r>
  </si>
  <si>
    <t>14. Financování hospodaření příspěvkových organizací Olomouckého kraje</t>
  </si>
  <si>
    <t>ZZ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</si>
  <si>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</si>
  <si>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</si>
  <si>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</si>
  <si>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</si>
  <si>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</si>
  <si>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</si>
  <si>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</si>
  <si>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</si>
  <si>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 xml:space="preserve">Odborný léčebný ústav Paseka, příspěvková organizace  </t>
  </si>
  <si>
    <t>Dětské centrum Ostrůvek, příspěvková organizace   (změna názvu PO od 1.1.2024  na Centrum Ostrůvek, p.o.)</t>
  </si>
  <si>
    <t>779 00 Olomouc, Nové Sady, U dětského domova 269</t>
  </si>
  <si>
    <t xml:space="preserve">Zdravotnická záchranná služba Olomouckého kraje, příspěvková organizace   </t>
  </si>
  <si>
    <t>779 00 Olomouc, Aksamitova 557/8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</si>
  <si>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259 809,59 Kč.</t>
  </si>
  <si>
    <t>Závazný ukazatel limit spotřeby plynu a limit spotřeby el. energie byly nedočerpány, a to z důvodu skutečných dodavatelských cen el. energie a plynu, které byly v případě centrálně vysoutěžených dodavatelů nastaveny na spotové ceny. V případě el. energie je skutečnost/nedočerpání ovlivněna i zajištěním dodávek el. energie do prostor VZ, které jsou v nájmu a el. energii tak dodává dodavatel nasmlouvaný pronajímatelem, přičemž skutečné náklady budou vyúčtovány v průběhu r. 2024 po dodání posledního vyúčtování od prvododavatele. Dále měl na nedočerpání vliv i celkový meziroční pokles spotřeby měrných jednotek, jak u el. energie, tak plynu, na odběrných místech opatřených měřidlem. Nedočeprané prostředky za plyn vráceny na účet Olomouckého kraje ve výši - 476 602,16 Kč.</t>
  </si>
  <si>
    <t xml:space="preserve">      Mgr. Fidrová Olga, MBA</t>
  </si>
  <si>
    <t>Skutečné náklady na energie byly nižší než byl předpoklad za dané období, vratky provedeny formou finančního vypořádání 2024 a zaslány na účet Olomouckého kraje (plyn - 3 559 771,95 Kč a el. energie 1 847 153,08 Kč).</t>
  </si>
  <si>
    <t>Skutečné náklady na energie byly nižší než byl předpoklad za dané období, vratky provedeny formou finančního vypořádání 2024 a zaslány na účet Olomouckého kraje (plyn - 366 366,31 Kč a el. energie 135 908,06 Kč).</t>
  </si>
  <si>
    <t>e) Příspěvkové organizace v oblasti zdravotnictví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</si>
</sst>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6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27" fillId="0" borderId="0" xfId="1" applyFont="1" applyFill="1" applyBorder="1" applyProtection="1"/>
    <xf numFmtId="0" fontId="18" fillId="0" borderId="0" xfId="1" applyFont="1" applyFill="1" applyBorder="1" applyProtection="1"/>
    <xf numFmtId="0" fontId="21" fillId="0" borderId="0" xfId="1" applyFont="1" applyFill="1" applyBorder="1" applyAlignment="1" applyProtection="1">
      <alignment horizontal="right"/>
    </xf>
    <xf numFmtId="0" fontId="21" fillId="0" borderId="0" xfId="1" applyFont="1" applyFill="1" applyBorder="1" applyProtection="1"/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3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22" xfId="0" applyFont="1" applyFill="1" applyBorder="1"/>
    <xf numFmtId="0" fontId="6" fillId="0" borderId="23" xfId="0" applyFont="1" applyFill="1" applyBorder="1"/>
    <xf numFmtId="0" fontId="7" fillId="0" borderId="24" xfId="0" applyFont="1" applyFill="1" applyBorder="1"/>
    <xf numFmtId="0" fontId="23" fillId="0" borderId="21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0" fontId="13" fillId="0" borderId="0" xfId="0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7" xfId="0" applyFont="1" applyFill="1" applyBorder="1" applyAlignment="1">
      <alignment vertical="top" wrapText="1"/>
    </xf>
    <xf numFmtId="0" fontId="28" fillId="0" borderId="29" xfId="0" applyFont="1" applyFill="1" applyBorder="1" applyAlignment="1">
      <alignment vertical="top" wrapText="1" shrinkToFit="1"/>
    </xf>
    <xf numFmtId="0" fontId="28" fillId="0" borderId="29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/>
    </xf>
    <xf numFmtId="0" fontId="1" fillId="0" borderId="36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8" fillId="0" borderId="31" xfId="0" applyFont="1" applyFill="1" applyBorder="1" applyAlignment="1">
      <alignment horizontal="left"/>
    </xf>
    <xf numFmtId="2" fontId="2" fillId="0" borderId="39" xfId="0" applyNumberFormat="1" applyFont="1" applyFill="1" applyBorder="1"/>
    <xf numFmtId="4" fontId="28" fillId="0" borderId="40" xfId="0" applyNumberFormat="1" applyFont="1" applyFill="1" applyBorder="1"/>
    <xf numFmtId="4" fontId="28" fillId="0" borderId="41" xfId="0" applyNumberFormat="1" applyFont="1" applyFill="1" applyBorder="1"/>
    <xf numFmtId="2" fontId="28" fillId="0" borderId="38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" fontId="23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41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5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3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2" fillId="0" borderId="13" xfId="0" applyFont="1" applyFill="1" applyBorder="1"/>
    <xf numFmtId="0" fontId="12" fillId="0" borderId="0" xfId="0" applyFont="1" applyFill="1" applyBorder="1"/>
    <xf numFmtId="4" fontId="2" fillId="0" borderId="7" xfId="0" applyNumberFormat="1" applyFont="1" applyFill="1" applyBorder="1"/>
    <xf numFmtId="4" fontId="2" fillId="0" borderId="50" xfId="0" applyNumberFormat="1" applyFont="1" applyFill="1" applyBorder="1"/>
    <xf numFmtId="4" fontId="2" fillId="0" borderId="51" xfId="0" applyNumberFormat="1" applyFont="1" applyFill="1" applyBorder="1"/>
    <xf numFmtId="4" fontId="2" fillId="0" borderId="37" xfId="0" applyNumberFormat="1" applyFont="1" applyFill="1" applyBorder="1"/>
    <xf numFmtId="4" fontId="2" fillId="0" borderId="16" xfId="0" applyNumberFormat="1" applyFont="1" applyFill="1" applyBorder="1"/>
    <xf numFmtId="4" fontId="2" fillId="0" borderId="18" xfId="0" applyNumberFormat="1" applyFont="1" applyFill="1" applyBorder="1"/>
    <xf numFmtId="4" fontId="2" fillId="0" borderId="18" xfId="0" applyNumberFormat="1" applyFont="1" applyFill="1" applyBorder="1" applyAlignment="1">
      <alignment horizontal="right"/>
    </xf>
    <xf numFmtId="4" fontId="28" fillId="0" borderId="30" xfId="0" applyNumberFormat="1" applyFont="1" applyFill="1" applyBorder="1"/>
    <xf numFmtId="4" fontId="28" fillId="0" borderId="21" xfId="0" applyNumberFormat="1" applyFont="1" applyFill="1" applyBorder="1"/>
    <xf numFmtId="0" fontId="1" fillId="0" borderId="0" xfId="25" applyFont="1" applyFill="1"/>
    <xf numFmtId="0" fontId="36" fillId="0" borderId="0" xfId="0" applyFont="1" applyFill="1"/>
    <xf numFmtId="0" fontId="21" fillId="0" borderId="0" xfId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2" fillId="0" borderId="0" xfId="0" applyNumberFormat="1" applyFont="1" applyFill="1" applyBorder="1" applyProtection="1">
      <protection hidden="1"/>
    </xf>
    <xf numFmtId="0" fontId="7" fillId="0" borderId="0" xfId="0" applyFont="1" applyFill="1"/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/>
    <xf numFmtId="0" fontId="1" fillId="0" borderId="47" xfId="0" applyFont="1" applyFill="1" applyBorder="1"/>
    <xf numFmtId="0" fontId="1" fillId="0" borderId="37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0" fontId="1" fillId="0" borderId="52" xfId="0" applyNumberFormat="1" applyFont="1" applyFill="1" applyBorder="1" applyAlignment="1">
      <alignment wrapText="1"/>
    </xf>
    <xf numFmtId="0" fontId="1" fillId="0" borderId="10" xfId="0" applyFont="1" applyFill="1" applyBorder="1"/>
    <xf numFmtId="4" fontId="34" fillId="0" borderId="41" xfId="0" applyNumberFormat="1" applyFont="1" applyFill="1" applyBorder="1" applyAlignment="1">
      <alignment horizontal="right"/>
    </xf>
    <xf numFmtId="4" fontId="34" fillId="0" borderId="51" xfId="0" applyNumberFormat="1" applyFont="1" applyFill="1" applyBorder="1" applyAlignment="1">
      <alignment horizontal="right"/>
    </xf>
    <xf numFmtId="4" fontId="34" fillId="0" borderId="25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38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0" fontId="1" fillId="0" borderId="4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39" fillId="0" borderId="0" xfId="0" applyFont="1" applyFill="1" applyBorder="1"/>
    <xf numFmtId="4" fontId="32" fillId="0" borderId="0" xfId="0" applyNumberFormat="1" applyFont="1" applyFill="1" applyBorder="1" applyAlignment="1">
      <alignment horizontal="right"/>
    </xf>
    <xf numFmtId="4" fontId="28" fillId="0" borderId="3" xfId="0" applyNumberFormat="1" applyFont="1" applyFill="1" applyBorder="1"/>
    <xf numFmtId="4" fontId="28" fillId="0" borderId="2" xfId="0" applyNumberFormat="1" applyFont="1" applyFill="1" applyBorder="1"/>
    <xf numFmtId="4" fontId="28" fillId="0" borderId="13" xfId="0" applyNumberFormat="1" applyFont="1" applyFill="1" applyBorder="1"/>
    <xf numFmtId="0" fontId="13" fillId="0" borderId="0" xfId="0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4" fontId="4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3" xfId="0" applyFont="1" applyBorder="1" applyProtection="1">
      <protection hidden="1"/>
    </xf>
    <xf numFmtId="0" fontId="1" fillId="0" borderId="54" xfId="0" applyFont="1" applyBorder="1" applyProtection="1">
      <protection hidden="1"/>
    </xf>
    <xf numFmtId="0" fontId="14" fillId="0" borderId="54" xfId="0" applyFont="1" applyBorder="1" applyProtection="1">
      <protection hidden="1"/>
    </xf>
    <xf numFmtId="0" fontId="1" fillId="0" borderId="55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6" xfId="0" applyFont="1" applyBorder="1" applyAlignment="1" applyProtection="1">
      <alignment horizontal="left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175" fontId="1" fillId="0" borderId="60" xfId="0" applyNumberFormat="1" applyFont="1" applyBorder="1" applyAlignment="1" applyProtection="1">
      <alignment horizontal="right"/>
      <protection hidden="1"/>
    </xf>
    <xf numFmtId="175" fontId="1" fillId="0" borderId="61" xfId="0" applyNumberFormat="1" applyFont="1" applyBorder="1" applyAlignment="1" applyProtection="1">
      <alignment horizontal="right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61" xfId="0" applyFont="1" applyBorder="1" applyProtection="1"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Fill="1" applyBorder="1" applyProtection="1">
      <protection hidden="1"/>
    </xf>
    <xf numFmtId="0" fontId="1" fillId="0" borderId="67" xfId="0" applyFont="1" applyFill="1" applyBorder="1" applyProtection="1">
      <protection hidden="1"/>
    </xf>
    <xf numFmtId="4" fontId="1" fillId="0" borderId="68" xfId="0" applyNumberFormat="1" applyFont="1" applyFill="1" applyBorder="1" applyAlignment="1" applyProtection="1">
      <alignment horizontal="right"/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Protection="1">
      <protection hidden="1"/>
    </xf>
    <xf numFmtId="4" fontId="1" fillId="0" borderId="71" xfId="0" applyNumberFormat="1" applyFont="1" applyFill="1" applyBorder="1" applyAlignment="1" applyProtection="1">
      <alignment horizontal="right" shrinkToFit="1"/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Protection="1"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4" fillId="0" borderId="62" xfId="0" applyFont="1" applyFill="1" applyBorder="1" applyProtection="1">
      <protection hidden="1"/>
    </xf>
    <xf numFmtId="0" fontId="12" fillId="0" borderId="63" xfId="0" applyFont="1" applyFill="1" applyBorder="1" applyProtection="1">
      <protection hidden="1"/>
    </xf>
    <xf numFmtId="4" fontId="12" fillId="0" borderId="78" xfId="0" applyNumberFormat="1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/>
    <xf numFmtId="4" fontId="1" fillId="0" borderId="0" xfId="1" applyNumberFormat="1" applyFont="1" applyFill="1" applyAlignment="1" applyProtection="1">
      <alignment horizontal="right" shrinkToFit="1"/>
      <protection hidden="1"/>
    </xf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2" fontId="1" fillId="2" borderId="0" xfId="0" applyNumberFormat="1" applyFont="1" applyFill="1" applyBorder="1"/>
    <xf numFmtId="0" fontId="1" fillId="2" borderId="0" xfId="0" applyFont="1" applyFill="1"/>
    <xf numFmtId="4" fontId="23" fillId="2" borderId="0" xfId="0" applyNumberFormat="1" applyFont="1" applyFill="1" applyBorder="1"/>
    <xf numFmtId="0" fontId="0" fillId="2" borderId="0" xfId="0" applyFill="1" applyBorder="1"/>
    <xf numFmtId="4" fontId="0" fillId="2" borderId="0" xfId="0" applyNumberFormat="1" applyFill="1" applyBorder="1"/>
    <xf numFmtId="2" fontId="1" fillId="2" borderId="0" xfId="0" applyNumberFormat="1" applyFont="1" applyFill="1"/>
    <xf numFmtId="0" fontId="0" fillId="2" borderId="0" xfId="0" applyFill="1"/>
    <xf numFmtId="4" fontId="32" fillId="2" borderId="0" xfId="0" applyNumberFormat="1" applyFont="1" applyFill="1"/>
    <xf numFmtId="0" fontId="13" fillId="2" borderId="0" xfId="0" applyFont="1" applyFill="1"/>
    <xf numFmtId="4" fontId="21" fillId="2" borderId="0" xfId="0" applyNumberFormat="1" applyFont="1" applyFill="1"/>
    <xf numFmtId="4" fontId="0" fillId="2" borderId="0" xfId="0" applyNumberFormat="1" applyFill="1"/>
    <xf numFmtId="0" fontId="21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21" fillId="2" borderId="0" xfId="0" applyNumberFormat="1" applyFont="1" applyFill="1" applyAlignment="1">
      <alignment shrinkToFit="1"/>
    </xf>
    <xf numFmtId="4" fontId="28" fillId="0" borderId="44" xfId="0" applyNumberFormat="1" applyFont="1" applyFill="1" applyBorder="1"/>
    <xf numFmtId="4" fontId="0" fillId="0" borderId="0" xfId="0" applyNumberFormat="1" applyFill="1" applyBorder="1"/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 shrinkToFit="1"/>
    </xf>
    <xf numFmtId="0" fontId="2" fillId="0" borderId="36" xfId="0" applyFont="1" applyFill="1" applyBorder="1" applyAlignment="1">
      <alignment horizontal="left" vertical="top" wrapText="1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 shrinkToFit="1"/>
      <protection hidden="1"/>
    </xf>
    <xf numFmtId="0" fontId="8" fillId="0" borderId="0" xfId="1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60" xfId="0" applyFont="1" applyBorder="1" applyAlignment="1" applyProtection="1">
      <alignment wrapText="1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23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wrapText="1"/>
    </xf>
    <xf numFmtId="0" fontId="37" fillId="0" borderId="0" xfId="0" applyFont="1" applyFill="1" applyAlignment="1">
      <alignment horizontal="justify" vertical="top" wrapText="1" shrinkToFit="1"/>
    </xf>
    <xf numFmtId="0" fontId="37" fillId="0" borderId="0" xfId="0" applyFont="1" applyFill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6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9" xfId="24" xr:uid="{00000000-0005-0000-0000-000018000000}"/>
    <cellStyle name="Styl 1" xfId="22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O624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5.85546875" style="9" customWidth="1"/>
    <col min="2" max="2" width="36.5703125" style="12" customWidth="1"/>
    <col min="3" max="3" width="12.2851562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5" width="9.7109375" style="10" bestFit="1" customWidth="1"/>
    <col min="16" max="16384" width="9.140625" style="10"/>
  </cols>
  <sheetData>
    <row r="1" spans="1:14" ht="29.25" customHeight="1" x14ac:dyDescent="0.3">
      <c r="A1" s="272" t="s">
        <v>85</v>
      </c>
      <c r="B1" s="273"/>
      <c r="C1" s="273"/>
      <c r="D1" s="273"/>
      <c r="E1" s="273"/>
      <c r="F1" s="273"/>
      <c r="G1" s="274"/>
      <c r="H1" s="274"/>
    </row>
    <row r="2" spans="1:14" ht="26.25" customHeight="1" x14ac:dyDescent="0.3">
      <c r="A2" s="279" t="s">
        <v>105</v>
      </c>
      <c r="B2" s="280"/>
      <c r="C2" s="280"/>
      <c r="D2" s="280"/>
      <c r="E2" s="281"/>
      <c r="F2" s="281"/>
      <c r="G2" s="281"/>
      <c r="H2" s="281"/>
      <c r="I2" s="281"/>
      <c r="J2" s="281"/>
      <c r="K2" s="281"/>
      <c r="L2" s="281"/>
      <c r="N2" s="124"/>
    </row>
    <row r="3" spans="1:14" ht="20.25" x14ac:dyDescent="0.3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N3" s="124"/>
    </row>
    <row r="4" spans="1:14" ht="14.25" x14ac:dyDescent="0.2">
      <c r="A4" s="11" t="s">
        <v>36</v>
      </c>
      <c r="B4" s="9"/>
      <c r="D4" s="13"/>
    </row>
    <row r="5" spans="1:14" ht="14.25" x14ac:dyDescent="0.2">
      <c r="A5" s="204"/>
      <c r="B5" s="3" t="s">
        <v>102</v>
      </c>
      <c r="D5" s="13"/>
    </row>
    <row r="6" spans="1:14" x14ac:dyDescent="0.2">
      <c r="B6" s="9"/>
    </row>
    <row r="7" spans="1:14" ht="15.75" x14ac:dyDescent="0.25">
      <c r="D7" s="205" t="s">
        <v>87</v>
      </c>
      <c r="E7" s="206">
        <v>2023</v>
      </c>
      <c r="H7" s="14"/>
      <c r="I7" s="14"/>
    </row>
    <row r="8" spans="1:14" ht="13.5" thickBot="1" x14ac:dyDescent="0.25">
      <c r="K8" s="56"/>
      <c r="N8" s="21" t="s">
        <v>62</v>
      </c>
    </row>
    <row r="9" spans="1:14" ht="16.5" customHeight="1" thickTop="1" x14ac:dyDescent="0.25">
      <c r="A9" s="15" t="s">
        <v>3</v>
      </c>
      <c r="B9" s="84" t="s">
        <v>55</v>
      </c>
      <c r="C9" s="85" t="s">
        <v>31</v>
      </c>
      <c r="D9" s="86"/>
      <c r="E9" s="140" t="s">
        <v>12</v>
      </c>
      <c r="F9" s="146"/>
      <c r="G9" s="141" t="s">
        <v>13</v>
      </c>
      <c r="H9" s="282" t="s">
        <v>45</v>
      </c>
      <c r="I9" s="283"/>
      <c r="J9" s="283"/>
      <c r="K9" s="283"/>
      <c r="L9" s="284" t="s">
        <v>46</v>
      </c>
      <c r="M9" s="285"/>
      <c r="N9" s="286"/>
    </row>
    <row r="10" spans="1:14" ht="16.5" customHeight="1" x14ac:dyDescent="0.25">
      <c r="A10" s="87"/>
      <c r="B10" s="88"/>
      <c r="C10" s="89"/>
      <c r="D10" s="90"/>
      <c r="E10" s="138" t="s">
        <v>11</v>
      </c>
      <c r="F10" s="147"/>
      <c r="G10" s="139" t="s">
        <v>11</v>
      </c>
      <c r="H10" s="108"/>
      <c r="I10" s="109"/>
      <c r="J10" s="110"/>
      <c r="K10" s="110"/>
      <c r="L10" s="287" t="s">
        <v>47</v>
      </c>
      <c r="M10" s="288"/>
      <c r="N10" s="289"/>
    </row>
    <row r="11" spans="1:14" ht="33.75" customHeight="1" x14ac:dyDescent="0.25">
      <c r="A11" s="87"/>
      <c r="B11" s="88"/>
      <c r="C11" s="89"/>
      <c r="D11" s="90"/>
      <c r="E11" s="91"/>
      <c r="F11" s="148" t="s">
        <v>70</v>
      </c>
      <c r="G11" s="111"/>
      <c r="H11" s="290" t="s">
        <v>48</v>
      </c>
      <c r="I11" s="292" t="s">
        <v>49</v>
      </c>
      <c r="J11" s="294" t="s">
        <v>50</v>
      </c>
      <c r="K11" s="295"/>
      <c r="L11" s="296" t="s">
        <v>51</v>
      </c>
      <c r="M11" s="297"/>
      <c r="N11" s="298" t="s">
        <v>52</v>
      </c>
    </row>
    <row r="12" spans="1:14" ht="16.5" thickBot="1" x14ac:dyDescent="0.3">
      <c r="A12" s="16"/>
      <c r="B12" s="92"/>
      <c r="C12" s="17" t="s">
        <v>65</v>
      </c>
      <c r="D12" s="18" t="s">
        <v>64</v>
      </c>
      <c r="E12" s="93"/>
      <c r="F12" s="145"/>
      <c r="G12" s="112"/>
      <c r="H12" s="291"/>
      <c r="I12" s="293"/>
      <c r="J12" s="127" t="s">
        <v>32</v>
      </c>
      <c r="K12" s="127" t="s">
        <v>33</v>
      </c>
      <c r="L12" s="126" t="s">
        <v>15</v>
      </c>
      <c r="M12" s="125" t="s">
        <v>61</v>
      </c>
      <c r="N12" s="299"/>
    </row>
    <row r="13" spans="1:14" ht="46.5" customHeight="1" thickTop="1" x14ac:dyDescent="0.2">
      <c r="A13" s="196">
        <v>1700</v>
      </c>
      <c r="B13" s="176" t="str">
        <f>'1700'!$E$2</f>
        <v xml:space="preserve">Odborný léčebný ústav Paseka, příspěvková organizace  </v>
      </c>
      <c r="C13" s="177" t="s">
        <v>78</v>
      </c>
      <c r="D13" s="178" t="s">
        <v>79</v>
      </c>
      <c r="E13" s="144">
        <f>'1700'!G16</f>
        <v>463350929.74000001</v>
      </c>
      <c r="F13" s="133">
        <f>'1700'!G17</f>
        <v>0</v>
      </c>
      <c r="G13" s="132">
        <f>'1700'!G18</f>
        <v>463696520.74000001</v>
      </c>
      <c r="H13" s="131">
        <f>'1700'!G21</f>
        <v>345591</v>
      </c>
      <c r="I13" s="132">
        <f>'1700'!I26</f>
        <v>85781.41</v>
      </c>
      <c r="J13" s="134">
        <f>IF((H13&lt;0),0,(IF((H13-I13)&lt;0,0,(H13-I13))))</f>
        <v>259809.59</v>
      </c>
      <c r="K13" s="133">
        <f>IF((H13&lt;0),(H13-I13),(IF((H13-I13)&lt;0,(H13-I13),0)))</f>
        <v>0</v>
      </c>
      <c r="L13" s="131">
        <f>'1700'!G30</f>
        <v>51957.71</v>
      </c>
      <c r="M13" s="132">
        <f>'1700'!G31</f>
        <v>207851.88</v>
      </c>
      <c r="N13" s="185"/>
    </row>
    <row r="14" spans="1:14" ht="50.25" customHeight="1" x14ac:dyDescent="0.2">
      <c r="A14" s="197">
        <v>1702</v>
      </c>
      <c r="B14" s="179" t="str">
        <f>'1702'!$E$2</f>
        <v>Dětské centrum Ostrůvek, příspěvková organizace   (změna názvu PO od 1.1.2024  na Centrum Ostrůvek, p.o.)</v>
      </c>
      <c r="C14" s="180" t="s">
        <v>80</v>
      </c>
      <c r="D14" s="181" t="s">
        <v>83</v>
      </c>
      <c r="E14" s="159">
        <f>'1702'!G16</f>
        <v>75337624.210000008</v>
      </c>
      <c r="F14" s="160">
        <f>'1702'!G17</f>
        <v>0</v>
      </c>
      <c r="G14" s="161">
        <f>'1702'!G18</f>
        <v>75751739.140000001</v>
      </c>
      <c r="H14" s="162">
        <f>'1702'!G21</f>
        <v>414114.92999999225</v>
      </c>
      <c r="I14" s="163">
        <f>'1702'!I26</f>
        <v>0</v>
      </c>
      <c r="J14" s="164">
        <f>IF((H14&lt;0),0,(IF((H14-I14)&lt;0,0,(H14-I14))))</f>
        <v>414114.92999999225</v>
      </c>
      <c r="K14" s="160">
        <f>IF((H14&lt;0),(H14-I14),(IF((H14-I14)&lt;0,(H14-I14),0)))</f>
        <v>0</v>
      </c>
      <c r="L14" s="162">
        <f>'1702'!G30</f>
        <v>0</v>
      </c>
      <c r="M14" s="161">
        <f>'1702'!G31</f>
        <v>414114.92999999225</v>
      </c>
      <c r="N14" s="186"/>
    </row>
    <row r="15" spans="1:14" ht="48" customHeight="1" thickBot="1" x14ac:dyDescent="0.25">
      <c r="A15" s="198">
        <v>1704</v>
      </c>
      <c r="B15" s="182" t="str">
        <f>'1704'!$E$2</f>
        <v xml:space="preserve">Zdravotnická záchranná služba Olomouckého kraje, příspěvková organizace   </v>
      </c>
      <c r="C15" s="183" t="s">
        <v>82</v>
      </c>
      <c r="D15" s="184" t="s">
        <v>81</v>
      </c>
      <c r="E15" s="158">
        <f>'1704'!G16</f>
        <v>543712201.05999994</v>
      </c>
      <c r="F15" s="160">
        <f>'1704'!G17</f>
        <v>0</v>
      </c>
      <c r="G15" s="161">
        <f>'1704'!G18</f>
        <v>553450246.05999994</v>
      </c>
      <c r="H15" s="192">
        <f>'1704'!G21</f>
        <v>9738045</v>
      </c>
      <c r="I15" s="193">
        <f>'1704'!I26</f>
        <v>0</v>
      </c>
      <c r="J15" s="194">
        <f>IF((H15&lt;0),0,(IF((H15-I15)&lt;0,0,(H15-I15))))</f>
        <v>9738045</v>
      </c>
      <c r="K15" s="195">
        <f>IF((H15&lt;0),(H15-I15),(IF((H15-I15)&lt;0,(H15-I15),0)))</f>
        <v>0</v>
      </c>
      <c r="L15" s="162">
        <f>'1704'!G30</f>
        <v>63000</v>
      </c>
      <c r="M15" s="161">
        <f>'1704'!G31</f>
        <v>9675045</v>
      </c>
      <c r="N15" s="187"/>
    </row>
    <row r="16" spans="1:14" ht="24.75" customHeight="1" thickTop="1" x14ac:dyDescent="0.25">
      <c r="A16" s="156" t="s">
        <v>53</v>
      </c>
      <c r="B16" s="157"/>
      <c r="C16" s="94"/>
      <c r="D16" s="94"/>
      <c r="E16" s="104">
        <f t="shared" ref="E16:N16" si="0">SUM(E13:E15)</f>
        <v>1082400755.01</v>
      </c>
      <c r="F16" s="201">
        <f t="shared" si="0"/>
        <v>0</v>
      </c>
      <c r="G16" s="202">
        <f t="shared" si="0"/>
        <v>1092898505.9400001</v>
      </c>
      <c r="H16" s="203">
        <f t="shared" si="0"/>
        <v>10497750.929999992</v>
      </c>
      <c r="I16" s="106">
        <f t="shared" si="0"/>
        <v>85781.41</v>
      </c>
      <c r="J16" s="165">
        <f t="shared" si="0"/>
        <v>10411969.519999992</v>
      </c>
      <c r="K16" s="166">
        <f t="shared" si="0"/>
        <v>0</v>
      </c>
      <c r="L16" s="270">
        <f t="shared" si="0"/>
        <v>114957.70999999999</v>
      </c>
      <c r="M16" s="121">
        <f t="shared" si="0"/>
        <v>10297011.809999993</v>
      </c>
      <c r="N16" s="122">
        <f t="shared" si="0"/>
        <v>0</v>
      </c>
    </row>
    <row r="17" spans="1:15" ht="23.25" customHeight="1" thickBot="1" x14ac:dyDescent="0.25">
      <c r="A17" s="95"/>
      <c r="B17" s="96"/>
      <c r="C17" s="19"/>
      <c r="D17" s="19"/>
      <c r="E17" s="97"/>
      <c r="F17" s="50"/>
      <c r="G17" s="49"/>
      <c r="H17" s="48"/>
      <c r="I17" s="49"/>
      <c r="J17" s="119" t="s">
        <v>34</v>
      </c>
      <c r="K17" s="105">
        <f>J16+K16</f>
        <v>10411969.519999992</v>
      </c>
      <c r="L17" s="123" t="s">
        <v>54</v>
      </c>
      <c r="M17" s="120"/>
      <c r="N17" s="98">
        <f>L16+M16+N16</f>
        <v>10411969.519999994</v>
      </c>
    </row>
    <row r="18" spans="1:15" ht="15" thickTop="1" x14ac:dyDescent="0.2">
      <c r="A18" s="20"/>
      <c r="B18" s="99"/>
      <c r="C18" s="22"/>
      <c r="D18" s="22"/>
      <c r="E18" s="189"/>
      <c r="F18" s="189"/>
      <c r="G18" s="190"/>
      <c r="H18" s="191"/>
      <c r="I18" s="191"/>
      <c r="J18" s="255"/>
      <c r="K18" s="256"/>
      <c r="L18" s="257"/>
      <c r="M18" s="258"/>
      <c r="N18" s="259"/>
    </row>
    <row r="19" spans="1:15" ht="14.25" x14ac:dyDescent="0.2">
      <c r="A19" s="20"/>
      <c r="B19" s="99"/>
      <c r="C19" s="199"/>
      <c r="D19" s="199"/>
      <c r="E19" s="200"/>
      <c r="F19" s="200"/>
      <c r="G19" s="200"/>
      <c r="H19" s="200"/>
      <c r="I19" s="200"/>
      <c r="J19" s="260"/>
      <c r="K19" s="261"/>
      <c r="L19" s="261"/>
      <c r="M19" s="261"/>
      <c r="N19" s="262"/>
    </row>
    <row r="20" spans="1:15" ht="14.25" x14ac:dyDescent="0.2">
      <c r="A20" s="99" t="s">
        <v>84</v>
      </c>
      <c r="B20" s="99"/>
      <c r="C20" s="99"/>
      <c r="D20" s="99"/>
      <c r="E20" s="100"/>
      <c r="F20" s="100"/>
      <c r="G20" s="101"/>
      <c r="H20" s="101"/>
      <c r="I20" s="101"/>
      <c r="J20" s="263"/>
      <c r="K20" s="256"/>
      <c r="L20" s="256"/>
      <c r="M20" s="264"/>
      <c r="N20" s="265"/>
    </row>
    <row r="21" spans="1:15" ht="14.25" customHeight="1" x14ac:dyDescent="0.2">
      <c r="A21" s="99"/>
      <c r="B21" s="107"/>
      <c r="C21" s="107" t="s">
        <v>75</v>
      </c>
      <c r="D21" s="188"/>
      <c r="E21" s="188"/>
      <c r="F21" s="188"/>
      <c r="G21" s="188"/>
      <c r="H21" s="142">
        <f>SUMIF(H13:H15,"&gt;0")</f>
        <v>10497750.929999992</v>
      </c>
      <c r="I21" s="107" t="s">
        <v>63</v>
      </c>
      <c r="J21" s="266"/>
      <c r="K21" s="267"/>
      <c r="L21" s="268"/>
      <c r="M21" s="261"/>
      <c r="N21" s="256"/>
    </row>
    <row r="22" spans="1:15" ht="14.25" customHeight="1" x14ac:dyDescent="0.2">
      <c r="A22" s="99"/>
      <c r="B22" s="107"/>
      <c r="C22" s="3" t="s">
        <v>76</v>
      </c>
      <c r="D22" s="113"/>
      <c r="E22" s="114"/>
      <c r="F22" s="114"/>
      <c r="G22" s="114"/>
      <c r="H22" s="142">
        <f>SUMIF(H13:H15,"&lt;0")</f>
        <v>0</v>
      </c>
      <c r="I22" s="107" t="s">
        <v>63</v>
      </c>
      <c r="J22" s="266"/>
      <c r="K22" s="269"/>
      <c r="L22" s="256"/>
      <c r="M22" s="261"/>
      <c r="N22" s="256"/>
    </row>
    <row r="23" spans="1:15" ht="14.25" customHeight="1" x14ac:dyDescent="0.2">
      <c r="A23" s="99"/>
      <c r="B23" s="107"/>
      <c r="C23" s="20" t="s">
        <v>77</v>
      </c>
      <c r="D23" s="113"/>
      <c r="E23" s="114"/>
      <c r="F23" s="114"/>
      <c r="G23" s="114"/>
      <c r="H23" s="107"/>
      <c r="I23" s="107"/>
      <c r="J23" s="266"/>
      <c r="K23" s="267"/>
      <c r="L23" s="256"/>
      <c r="M23" s="261"/>
      <c r="N23" s="256"/>
    </row>
    <row r="24" spans="1:15" ht="14.25" x14ac:dyDescent="0.2">
      <c r="A24" s="99"/>
      <c r="B24" s="107"/>
      <c r="C24" s="107"/>
      <c r="D24" s="107"/>
      <c r="E24" s="107"/>
      <c r="F24" s="107"/>
      <c r="G24" s="107"/>
      <c r="H24" s="107"/>
      <c r="I24" s="107"/>
      <c r="J24" s="266"/>
      <c r="K24" s="256"/>
      <c r="L24" s="256"/>
      <c r="M24" s="261"/>
      <c r="N24" s="256"/>
    </row>
    <row r="25" spans="1:15" ht="14.25" x14ac:dyDescent="0.2">
      <c r="A25" s="99" t="s">
        <v>56</v>
      </c>
      <c r="B25" s="107"/>
      <c r="C25" s="107"/>
      <c r="D25" s="107"/>
      <c r="E25" s="107"/>
      <c r="F25" s="107"/>
      <c r="G25" s="107"/>
      <c r="H25" s="107"/>
      <c r="I25" s="107"/>
      <c r="J25" s="266"/>
      <c r="K25" s="256"/>
      <c r="L25" s="256"/>
      <c r="M25" s="261"/>
      <c r="N25" s="256"/>
    </row>
    <row r="26" spans="1:15" ht="14.25" x14ac:dyDescent="0.2">
      <c r="A26" s="101"/>
      <c r="B26" s="101"/>
      <c r="C26" s="20" t="s">
        <v>75</v>
      </c>
      <c r="D26" s="102"/>
      <c r="E26" s="101"/>
      <c r="F26" s="101"/>
      <c r="G26" s="101"/>
      <c r="H26" s="142">
        <f>SUMIF(J13:J15,"&gt;0")</f>
        <v>10411969.519999992</v>
      </c>
      <c r="I26" s="3" t="s">
        <v>63</v>
      </c>
      <c r="J26" s="266"/>
      <c r="K26" s="267"/>
      <c r="L26" s="268"/>
      <c r="M26" s="261"/>
      <c r="N26" s="256"/>
      <c r="O26" s="271"/>
    </row>
    <row r="27" spans="1:15" s="9" customFormat="1" ht="14.25" x14ac:dyDescent="0.2">
      <c r="A27" s="101"/>
      <c r="B27" s="101"/>
      <c r="C27" s="3" t="s">
        <v>76</v>
      </c>
      <c r="D27" s="3"/>
      <c r="E27" s="3"/>
      <c r="F27" s="3"/>
      <c r="G27" s="3"/>
      <c r="H27" s="142">
        <f>SUMIF(K13:K15,"&lt;0")</f>
        <v>0</v>
      </c>
      <c r="I27" s="3" t="s">
        <v>63</v>
      </c>
      <c r="J27" s="266"/>
      <c r="K27" s="269"/>
      <c r="L27" s="261"/>
      <c r="M27" s="261"/>
      <c r="N27" s="256"/>
    </row>
    <row r="28" spans="1:15" x14ac:dyDescent="0.2">
      <c r="C28" s="20" t="s">
        <v>77</v>
      </c>
      <c r="D28" s="115"/>
      <c r="E28" s="3"/>
      <c r="F28" s="3"/>
      <c r="G28" s="3"/>
      <c r="J28" s="266"/>
      <c r="K28" s="267"/>
      <c r="L28" s="261"/>
      <c r="M28" s="261"/>
      <c r="N28" s="256"/>
    </row>
    <row r="29" spans="1:15" s="9" customFormat="1" ht="15" x14ac:dyDescent="0.2">
      <c r="A29" s="103"/>
      <c r="B29" s="103"/>
      <c r="C29" s="12"/>
      <c r="D29" s="12"/>
      <c r="J29" s="261"/>
      <c r="K29" s="261"/>
      <c r="L29" s="258"/>
      <c r="M29" s="258"/>
      <c r="N29" s="258"/>
    </row>
    <row r="30" spans="1:15" s="9" customFormat="1" ht="15.75" x14ac:dyDescent="0.25">
      <c r="A30" s="275"/>
      <c r="B30" s="276"/>
      <c r="C30" s="12"/>
      <c r="D30" s="12"/>
      <c r="L30" s="10"/>
      <c r="M30" s="10"/>
      <c r="N30" s="10"/>
    </row>
    <row r="31" spans="1:15" s="9" customFormat="1" ht="35.25" customHeight="1" x14ac:dyDescent="0.2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</row>
    <row r="32" spans="1:15" s="9" customFormat="1" ht="27" customHeight="1" x14ac:dyDescent="0.2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</row>
    <row r="33" spans="1:14" s="12" customFormat="1" ht="15" x14ac:dyDescent="0.2">
      <c r="A33" s="103"/>
      <c r="B33" s="103"/>
      <c r="E33" s="9"/>
      <c r="F33" s="9"/>
      <c r="G33" s="9"/>
      <c r="H33" s="9"/>
      <c r="I33" s="9"/>
      <c r="J33" s="9"/>
      <c r="K33" s="9"/>
      <c r="L33" s="10"/>
      <c r="M33" s="10"/>
      <c r="N33" s="10"/>
    </row>
    <row r="34" spans="1:14" s="12" customFormat="1" ht="15" x14ac:dyDescent="0.2">
      <c r="A34" s="103"/>
      <c r="B34" s="103"/>
      <c r="E34" s="9"/>
      <c r="F34" s="9"/>
      <c r="G34" s="9"/>
      <c r="H34" s="9"/>
      <c r="I34" s="9"/>
      <c r="J34" s="9"/>
      <c r="K34" s="9"/>
      <c r="L34" s="10"/>
      <c r="M34" s="10"/>
      <c r="N34" s="10"/>
    </row>
    <row r="35" spans="1:14" s="12" customFormat="1" ht="15" x14ac:dyDescent="0.2">
      <c r="A35" s="103"/>
      <c r="B35" s="103"/>
      <c r="E35" s="9"/>
      <c r="F35" s="9"/>
      <c r="G35" s="9"/>
      <c r="H35" s="9"/>
      <c r="I35" s="9"/>
      <c r="J35" s="9"/>
      <c r="K35" s="9"/>
      <c r="L35" s="10"/>
      <c r="M35" s="10"/>
      <c r="N35" s="10"/>
    </row>
    <row r="36" spans="1:14" s="12" customFormat="1" ht="15" x14ac:dyDescent="0.2">
      <c r="A36" s="103"/>
      <c r="B36" s="103"/>
      <c r="E36" s="9"/>
      <c r="F36" s="9"/>
      <c r="G36" s="9"/>
      <c r="H36" s="9"/>
      <c r="I36" s="9"/>
      <c r="J36" s="9"/>
      <c r="K36" s="9"/>
      <c r="L36" s="10"/>
      <c r="M36" s="10"/>
      <c r="N36" s="10"/>
    </row>
    <row r="37" spans="1:14" s="12" customFormat="1" ht="15" x14ac:dyDescent="0.2">
      <c r="A37" s="103"/>
      <c r="B37" s="103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03"/>
      <c r="B38" s="103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03"/>
      <c r="B39" s="103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03"/>
      <c r="B40" s="103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03"/>
      <c r="B41" s="103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03"/>
      <c r="B42" s="103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03"/>
      <c r="B43" s="103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03"/>
      <c r="B44" s="103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03"/>
      <c r="B45" s="103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03"/>
      <c r="B46" s="103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03"/>
      <c r="B47" s="103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03"/>
      <c r="B48" s="103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03"/>
      <c r="B49" s="103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03"/>
      <c r="B50" s="103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03"/>
      <c r="B51" s="103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03"/>
      <c r="B52" s="103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03"/>
      <c r="B53" s="103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03"/>
      <c r="B54" s="103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03"/>
      <c r="B55" s="103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03"/>
      <c r="B56" s="103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03"/>
      <c r="B57" s="103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03"/>
      <c r="B58" s="103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03"/>
      <c r="B59" s="103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03"/>
      <c r="B60" s="103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03"/>
      <c r="B61" s="103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03"/>
      <c r="B62" s="103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03"/>
      <c r="B63" s="103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03"/>
      <c r="B64" s="103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03"/>
      <c r="B65" s="103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03"/>
      <c r="B66" s="103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03"/>
      <c r="B67" s="103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03"/>
      <c r="B68" s="103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03"/>
      <c r="B69" s="103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03"/>
      <c r="B70" s="103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03"/>
      <c r="B71" s="103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03"/>
      <c r="B72" s="103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03"/>
      <c r="B73" s="103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03"/>
      <c r="B74" s="103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03"/>
      <c r="B75" s="103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03"/>
      <c r="B76" s="103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03"/>
      <c r="B77" s="103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03"/>
      <c r="B78" s="103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03"/>
      <c r="B79" s="103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03"/>
      <c r="B80" s="103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03"/>
      <c r="B81" s="103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03"/>
      <c r="B82" s="103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03"/>
      <c r="B83" s="103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03"/>
      <c r="B84" s="103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03"/>
      <c r="B85" s="103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03"/>
      <c r="B86" s="103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03"/>
      <c r="B87" s="103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03"/>
      <c r="B88" s="103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03"/>
      <c r="B89" s="103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03"/>
      <c r="B90" s="103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03"/>
      <c r="B91" s="103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03"/>
      <c r="B92" s="103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03"/>
      <c r="B93" s="103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03"/>
      <c r="B94" s="103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03"/>
      <c r="B95" s="103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03"/>
      <c r="B96" s="103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03"/>
      <c r="B97" s="103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03"/>
      <c r="B98" s="103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03"/>
      <c r="B99" s="103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03"/>
      <c r="B100" s="103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03"/>
      <c r="B101" s="103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03"/>
      <c r="B102" s="103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03"/>
      <c r="B103" s="103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03"/>
      <c r="B104" s="103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03"/>
      <c r="B105" s="103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03"/>
      <c r="B106" s="103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03"/>
      <c r="B107" s="103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03"/>
      <c r="B108" s="103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03"/>
      <c r="B109" s="103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03"/>
      <c r="B110" s="103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03"/>
      <c r="B111" s="103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03"/>
      <c r="B112" s="103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03"/>
      <c r="B113" s="103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03"/>
      <c r="B114" s="103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03"/>
      <c r="B115" s="103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03"/>
      <c r="B116" s="103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03"/>
      <c r="B117" s="103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03"/>
      <c r="B118" s="103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03"/>
      <c r="B119" s="103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03"/>
      <c r="B120" s="103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03"/>
      <c r="B121" s="103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03"/>
      <c r="B122" s="103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03"/>
      <c r="B123" s="103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03"/>
      <c r="B124" s="103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03"/>
      <c r="B125" s="103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03"/>
      <c r="B126" s="103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03"/>
      <c r="B127" s="103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03"/>
      <c r="B128" s="103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03"/>
      <c r="B129" s="103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03"/>
      <c r="B130" s="103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03"/>
      <c r="B131" s="103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03"/>
      <c r="B132" s="103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03"/>
      <c r="B133" s="103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03"/>
      <c r="B134" s="103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03"/>
      <c r="B135" s="103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03"/>
      <c r="B136" s="103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03"/>
      <c r="B137" s="103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03"/>
      <c r="B138" s="103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03"/>
      <c r="B139" s="103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03"/>
      <c r="B140" s="103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03"/>
      <c r="B141" s="103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03"/>
      <c r="B142" s="103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03"/>
      <c r="B143" s="103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03"/>
      <c r="B144" s="103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03"/>
      <c r="B145" s="103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03"/>
      <c r="B146" s="103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03"/>
      <c r="B147" s="103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03"/>
      <c r="B148" s="103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03"/>
      <c r="B149" s="103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03"/>
      <c r="B150" s="103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03"/>
      <c r="B151" s="103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03"/>
      <c r="B152" s="103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03"/>
      <c r="B153" s="103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03"/>
      <c r="B154" s="103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03"/>
      <c r="B155" s="103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03"/>
      <c r="B156" s="103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03"/>
      <c r="B157" s="103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03"/>
      <c r="B158" s="103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03"/>
      <c r="B159" s="103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03"/>
      <c r="B160" s="103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03"/>
      <c r="B161" s="103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03"/>
      <c r="B162" s="103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03"/>
      <c r="B163" s="103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03"/>
      <c r="B164" s="103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03"/>
      <c r="B165" s="103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03"/>
      <c r="B166" s="103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03"/>
      <c r="B167" s="103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03"/>
      <c r="B168" s="103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03"/>
      <c r="B169" s="103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03"/>
      <c r="B170" s="103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03"/>
      <c r="B171" s="103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03"/>
      <c r="B172" s="103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03"/>
      <c r="B173" s="103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03"/>
      <c r="B174" s="103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03"/>
      <c r="B175" s="103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03"/>
      <c r="B176" s="103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03"/>
      <c r="B177" s="103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03"/>
      <c r="B178" s="103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03"/>
      <c r="B179" s="103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03"/>
      <c r="B180" s="103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03"/>
      <c r="B181" s="103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03"/>
      <c r="B182" s="103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03"/>
      <c r="B183" s="103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03"/>
      <c r="B184" s="103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03"/>
      <c r="B185" s="103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03"/>
      <c r="B186" s="103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03"/>
      <c r="B187" s="103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03"/>
      <c r="B188" s="103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03"/>
      <c r="B189" s="103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03"/>
      <c r="B190" s="103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03"/>
      <c r="B191" s="103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03"/>
      <c r="B192" s="103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03"/>
      <c r="B193" s="103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03"/>
      <c r="B194" s="103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03"/>
      <c r="B195" s="103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03"/>
      <c r="B196" s="103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03"/>
      <c r="B197" s="103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03"/>
      <c r="B198" s="103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03"/>
      <c r="B199" s="103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03"/>
      <c r="B200" s="103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03"/>
      <c r="B201" s="103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03"/>
      <c r="B202" s="103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03"/>
      <c r="B203" s="103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03"/>
      <c r="B204" s="103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03"/>
      <c r="B205" s="103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03"/>
      <c r="B206" s="103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03"/>
      <c r="B207" s="103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03"/>
      <c r="B208" s="103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03"/>
      <c r="B209" s="103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03"/>
      <c r="B210" s="103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03"/>
      <c r="B211" s="103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03"/>
      <c r="B212" s="103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03"/>
      <c r="B213" s="103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03"/>
      <c r="B214" s="103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03"/>
      <c r="B215" s="103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03"/>
      <c r="B216" s="103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03"/>
      <c r="B217" s="103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03"/>
      <c r="B218" s="103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03"/>
      <c r="B219" s="103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03"/>
      <c r="B220" s="103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03"/>
      <c r="B221" s="103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03"/>
      <c r="B222" s="103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03"/>
      <c r="B223" s="103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03"/>
      <c r="B224" s="103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03"/>
      <c r="B225" s="103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03"/>
      <c r="B226" s="103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03"/>
      <c r="B227" s="103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03"/>
      <c r="B228" s="103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03"/>
      <c r="B229" s="103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03"/>
      <c r="B230" s="103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03"/>
      <c r="B231" s="103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03"/>
      <c r="B232" s="103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03"/>
      <c r="B233" s="103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03"/>
      <c r="B234" s="103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03"/>
      <c r="B235" s="103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03"/>
      <c r="B236" s="103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03"/>
      <c r="B237" s="103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03"/>
      <c r="B238" s="103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03"/>
      <c r="B239" s="103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03"/>
      <c r="B240" s="103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03"/>
      <c r="B241" s="103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03"/>
      <c r="B242" s="103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03"/>
      <c r="B243" s="103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03"/>
      <c r="B244" s="103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03"/>
      <c r="B245" s="103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03"/>
      <c r="B246" s="103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03"/>
      <c r="B247" s="103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03"/>
      <c r="B248" s="103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03"/>
      <c r="B249" s="103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03"/>
      <c r="B250" s="103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03"/>
      <c r="B251" s="103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03"/>
      <c r="B252" s="103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03"/>
      <c r="B253" s="103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03"/>
      <c r="B254" s="103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03"/>
      <c r="B255" s="103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03"/>
      <c r="B256" s="103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03"/>
      <c r="B257" s="103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03"/>
      <c r="B258" s="103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03"/>
      <c r="B259" s="103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03"/>
      <c r="B260" s="103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03"/>
      <c r="B261" s="103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03"/>
      <c r="B262" s="103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03"/>
      <c r="B263" s="103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03"/>
      <c r="B264" s="103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03"/>
      <c r="B265" s="103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03"/>
      <c r="B266" s="103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03"/>
      <c r="B267" s="103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03"/>
      <c r="B268" s="103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03"/>
      <c r="B269" s="103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03"/>
      <c r="B270" s="103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03"/>
      <c r="B271" s="103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03"/>
      <c r="B272" s="103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03"/>
      <c r="B273" s="103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03"/>
      <c r="B274" s="103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03"/>
      <c r="B275" s="103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03"/>
      <c r="B276" s="103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03"/>
      <c r="B277" s="103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03"/>
      <c r="B278" s="103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03"/>
      <c r="B279" s="103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03"/>
      <c r="B280" s="103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03"/>
      <c r="B281" s="103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03"/>
      <c r="B282" s="103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03"/>
      <c r="B283" s="103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03"/>
      <c r="B284" s="103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03"/>
      <c r="B285" s="103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03"/>
      <c r="B286" s="103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03"/>
      <c r="B287" s="103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03"/>
      <c r="B288" s="103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03"/>
      <c r="B289" s="103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03"/>
      <c r="B290" s="103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03"/>
      <c r="B291" s="103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03"/>
      <c r="B292" s="103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03"/>
      <c r="B293" s="103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03"/>
      <c r="B294" s="103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03"/>
      <c r="B295" s="103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03"/>
      <c r="B296" s="103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03"/>
      <c r="B297" s="103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03"/>
      <c r="B298" s="103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03"/>
      <c r="B299" s="103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03"/>
      <c r="B300" s="103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03"/>
      <c r="B301" s="103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03"/>
      <c r="B302" s="103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03"/>
      <c r="B303" s="103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03"/>
      <c r="B304" s="103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03"/>
      <c r="B305" s="103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03"/>
      <c r="B306" s="103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03"/>
      <c r="B307" s="103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03"/>
      <c r="B308" s="103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03"/>
      <c r="B309" s="103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03"/>
      <c r="B310" s="103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03"/>
      <c r="B311" s="103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03"/>
      <c r="B312" s="103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03"/>
      <c r="B313" s="103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03"/>
      <c r="B314" s="103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03"/>
      <c r="B315" s="103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03"/>
      <c r="B316" s="103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03"/>
      <c r="B317" s="103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03"/>
      <c r="B318" s="103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03"/>
      <c r="B319" s="103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03"/>
      <c r="B320" s="103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03"/>
      <c r="B321" s="103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03"/>
      <c r="B322" s="103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03"/>
      <c r="B323" s="103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03"/>
      <c r="B324" s="103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03"/>
      <c r="B325" s="103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03"/>
      <c r="B326" s="103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03"/>
      <c r="B327" s="103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03"/>
      <c r="B328" s="103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03"/>
      <c r="B329" s="103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03"/>
      <c r="B330" s="103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03"/>
      <c r="B331" s="103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03"/>
      <c r="B332" s="103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03"/>
      <c r="B333" s="103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03"/>
      <c r="B334" s="103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03"/>
      <c r="B335" s="103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03"/>
      <c r="B336" s="103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03"/>
      <c r="B337" s="103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03"/>
      <c r="B338" s="103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03"/>
      <c r="B339" s="103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03"/>
      <c r="B340" s="103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03"/>
      <c r="B341" s="103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03"/>
      <c r="B342" s="103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03"/>
      <c r="B343" s="103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03"/>
      <c r="B344" s="103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03"/>
      <c r="B345" s="103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03"/>
      <c r="B346" s="103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03"/>
      <c r="B347" s="103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03"/>
      <c r="B348" s="103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03"/>
      <c r="B349" s="103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03"/>
      <c r="B350" s="103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03"/>
      <c r="B351" s="103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03"/>
      <c r="B352" s="103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03"/>
      <c r="B353" s="103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03"/>
      <c r="B354" s="103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03"/>
      <c r="B355" s="103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03"/>
      <c r="B356" s="103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03"/>
      <c r="B357" s="103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03"/>
      <c r="B358" s="103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03"/>
      <c r="B359" s="103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03"/>
      <c r="B360" s="103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03"/>
      <c r="B361" s="103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03"/>
      <c r="B362" s="103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03"/>
      <c r="B363" s="103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03"/>
      <c r="B364" s="103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03"/>
      <c r="B365" s="103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03"/>
      <c r="B366" s="103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03"/>
      <c r="B367" s="103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03"/>
      <c r="B368" s="103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03"/>
      <c r="B369" s="103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03"/>
      <c r="B370" s="103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03"/>
      <c r="B371" s="103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03"/>
      <c r="B372" s="103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03"/>
      <c r="B373" s="103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03"/>
      <c r="B374" s="103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03"/>
      <c r="B375" s="103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03"/>
      <c r="B376" s="103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03"/>
      <c r="B377" s="103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03"/>
      <c r="B378" s="103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03"/>
      <c r="B379" s="103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03"/>
      <c r="B380" s="103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03"/>
      <c r="B381" s="103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03"/>
      <c r="B382" s="103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03"/>
      <c r="B383" s="103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03"/>
      <c r="B384" s="103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03"/>
      <c r="B385" s="103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03"/>
      <c r="B386" s="103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03"/>
      <c r="B387" s="103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03"/>
      <c r="B388" s="103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03"/>
      <c r="B389" s="103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03"/>
      <c r="B390" s="103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03"/>
      <c r="B391" s="103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03"/>
      <c r="B392" s="103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03"/>
      <c r="B393" s="103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03"/>
      <c r="B394" s="103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03"/>
      <c r="B395" s="103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03"/>
      <c r="B396" s="103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03"/>
      <c r="B397" s="103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03"/>
      <c r="B398" s="103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03"/>
      <c r="B399" s="103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03"/>
      <c r="B400" s="103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03"/>
      <c r="B401" s="103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03"/>
      <c r="B402" s="103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03"/>
      <c r="B403" s="103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03"/>
      <c r="B404" s="103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03"/>
      <c r="B405" s="103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03"/>
      <c r="B406" s="103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03"/>
      <c r="B407" s="103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03"/>
      <c r="B408" s="103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03"/>
      <c r="B409" s="103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03"/>
      <c r="B410" s="103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03"/>
      <c r="B411" s="103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03"/>
      <c r="B412" s="103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03"/>
      <c r="B413" s="103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03"/>
      <c r="B414" s="103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03"/>
      <c r="B415" s="103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03"/>
      <c r="B416" s="103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03"/>
      <c r="B417" s="103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03"/>
      <c r="B418" s="103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03"/>
      <c r="B419" s="103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03"/>
      <c r="B420" s="103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03"/>
      <c r="B421" s="103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03"/>
      <c r="B422" s="103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03"/>
      <c r="B423" s="103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03"/>
      <c r="B424" s="103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03"/>
      <c r="B425" s="103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03"/>
      <c r="B426" s="103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03"/>
      <c r="B427" s="103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03"/>
      <c r="B428" s="103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03"/>
      <c r="B429" s="103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03"/>
      <c r="B430" s="103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03"/>
      <c r="B431" s="103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03"/>
      <c r="B432" s="103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03"/>
      <c r="B433" s="103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03"/>
      <c r="B434" s="103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03"/>
      <c r="B435" s="103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03"/>
      <c r="B436" s="103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03"/>
      <c r="B437" s="103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03"/>
      <c r="B438" s="103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03"/>
      <c r="B439" s="103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03"/>
      <c r="B440" s="103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03"/>
      <c r="B441" s="103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03"/>
      <c r="B442" s="103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03"/>
      <c r="B443" s="103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03"/>
      <c r="B444" s="103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03"/>
      <c r="B445" s="103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03"/>
      <c r="B446" s="103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03"/>
      <c r="B447" s="103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03"/>
      <c r="B448" s="103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03"/>
      <c r="B449" s="103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03"/>
      <c r="B450" s="103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03"/>
      <c r="B451" s="103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03"/>
      <c r="B452" s="103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03"/>
      <c r="B453" s="103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03"/>
      <c r="B454" s="103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03"/>
      <c r="B455" s="103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03"/>
      <c r="B456" s="103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03"/>
      <c r="B457" s="103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03"/>
      <c r="B458" s="103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03"/>
      <c r="B459" s="103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03"/>
      <c r="B460" s="103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03"/>
      <c r="B461" s="103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03"/>
      <c r="B462" s="103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03"/>
      <c r="B463" s="103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03"/>
      <c r="B464" s="103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03"/>
      <c r="B465" s="103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03"/>
      <c r="B466" s="103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03"/>
      <c r="B467" s="103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03"/>
      <c r="B468" s="103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03"/>
      <c r="B469" s="103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03"/>
      <c r="B470" s="103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03"/>
      <c r="B471" s="103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03"/>
      <c r="B472" s="103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03"/>
      <c r="B473" s="103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03"/>
      <c r="B474" s="103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03"/>
      <c r="B475" s="103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03"/>
      <c r="B476" s="103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03"/>
      <c r="B477" s="103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03"/>
      <c r="B478" s="103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03"/>
      <c r="B479" s="103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03"/>
      <c r="B480" s="103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03"/>
      <c r="B481" s="103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03"/>
      <c r="B482" s="103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03"/>
      <c r="B483" s="103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03"/>
      <c r="B484" s="103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03"/>
      <c r="B485" s="103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03"/>
      <c r="B486" s="103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03"/>
      <c r="B487" s="103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03"/>
      <c r="B488" s="103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03"/>
      <c r="B489" s="103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03"/>
      <c r="B490" s="103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03"/>
      <c r="B491" s="103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03"/>
      <c r="B492" s="103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03"/>
      <c r="B493" s="103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03"/>
      <c r="B494" s="103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03"/>
      <c r="B495" s="103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03"/>
      <c r="B496" s="103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03"/>
      <c r="B497" s="103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03"/>
      <c r="B498" s="103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03"/>
      <c r="B499" s="103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03"/>
      <c r="B500" s="103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03"/>
      <c r="B501" s="103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03"/>
      <c r="B502" s="103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03"/>
      <c r="B503" s="103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03"/>
      <c r="B504" s="103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03"/>
      <c r="B505" s="103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03"/>
      <c r="B506" s="103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03"/>
      <c r="B507" s="103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03"/>
      <c r="B508" s="103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03"/>
      <c r="B509" s="103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03"/>
      <c r="B510" s="103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03"/>
      <c r="B511" s="103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03"/>
      <c r="B512" s="103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03"/>
      <c r="B513" s="103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03"/>
      <c r="B514" s="103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03"/>
      <c r="B515" s="103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03"/>
      <c r="B516" s="103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03"/>
      <c r="B517" s="103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03"/>
      <c r="B518" s="103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03"/>
      <c r="B519" s="103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03"/>
      <c r="B520" s="103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03"/>
      <c r="B521" s="103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03"/>
      <c r="B522" s="103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03"/>
      <c r="B523" s="103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03"/>
      <c r="B524" s="103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03"/>
      <c r="B525" s="103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03"/>
      <c r="B526" s="103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03"/>
      <c r="B527" s="103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03"/>
      <c r="B528" s="103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03"/>
      <c r="B529" s="103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03"/>
      <c r="B530" s="103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03"/>
      <c r="B531" s="103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03"/>
      <c r="B532" s="103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03"/>
      <c r="B533" s="103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03"/>
      <c r="B534" s="103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03"/>
      <c r="B535" s="103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03"/>
      <c r="B536" s="103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03"/>
      <c r="B537" s="103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03"/>
      <c r="B538" s="103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03"/>
      <c r="B539" s="103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03"/>
      <c r="B540" s="103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03"/>
      <c r="B541" s="103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03"/>
      <c r="B542" s="103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03"/>
      <c r="B543" s="103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03"/>
      <c r="B544" s="103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03"/>
      <c r="B545" s="103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03"/>
      <c r="B546" s="103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03"/>
      <c r="B547" s="103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03"/>
      <c r="B548" s="103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03"/>
      <c r="B549" s="103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03"/>
      <c r="B550" s="103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03"/>
      <c r="B551" s="103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03"/>
      <c r="B552" s="103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03"/>
      <c r="B553" s="103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03"/>
      <c r="B554" s="103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03"/>
      <c r="B555" s="103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03"/>
      <c r="B556" s="103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03"/>
      <c r="B557" s="103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03"/>
      <c r="B558" s="103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03"/>
      <c r="B559" s="103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03"/>
      <c r="B560" s="103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03"/>
      <c r="B561" s="103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03"/>
      <c r="B562" s="103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03"/>
      <c r="B563" s="103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03"/>
      <c r="B564" s="103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03"/>
      <c r="B565" s="103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03"/>
      <c r="B566" s="103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03"/>
      <c r="B567" s="103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03"/>
      <c r="B568" s="103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03"/>
      <c r="B569" s="103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03"/>
      <c r="B570" s="103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03"/>
      <c r="B571" s="103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03"/>
      <c r="B572" s="103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03"/>
      <c r="B573" s="103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03"/>
      <c r="B574" s="103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03"/>
      <c r="B575" s="103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03"/>
      <c r="B576" s="103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03"/>
      <c r="B577" s="103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03"/>
      <c r="B578" s="103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03"/>
      <c r="B579" s="103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03"/>
      <c r="B580" s="103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03"/>
      <c r="B581" s="103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03"/>
      <c r="B582" s="103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03"/>
      <c r="B583" s="103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03"/>
      <c r="B584" s="103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03"/>
      <c r="B585" s="103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03"/>
      <c r="B586" s="103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03"/>
      <c r="B587" s="103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03"/>
      <c r="B588" s="103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03"/>
      <c r="B589" s="103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03"/>
      <c r="B590" s="103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03"/>
      <c r="B591" s="103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03"/>
      <c r="B592" s="103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03"/>
      <c r="B593" s="103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03"/>
      <c r="B594" s="103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03"/>
      <c r="B595" s="103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03"/>
      <c r="B596" s="103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03"/>
      <c r="B597" s="103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03"/>
      <c r="B598" s="103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03"/>
      <c r="B599" s="103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03"/>
      <c r="B600" s="103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03"/>
      <c r="B601" s="103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03"/>
      <c r="B602" s="103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03"/>
      <c r="B603" s="103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03"/>
      <c r="B604" s="103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03"/>
      <c r="B605" s="103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03"/>
      <c r="B606" s="103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03"/>
      <c r="B607" s="103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03"/>
      <c r="B608" s="103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03"/>
      <c r="B609" s="103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03"/>
      <c r="B610" s="103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03"/>
      <c r="B611" s="103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03"/>
      <c r="B612" s="103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03"/>
      <c r="B613" s="103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03"/>
      <c r="B614" s="103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03"/>
      <c r="B615" s="103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03"/>
      <c r="B616" s="103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03"/>
      <c r="B617" s="103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03"/>
      <c r="B618" s="103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03"/>
      <c r="B619" s="103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03"/>
      <c r="B620" s="103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03"/>
      <c r="B621" s="103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03"/>
      <c r="B622" s="103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03"/>
      <c r="B623" s="103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03"/>
      <c r="B624" s="103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</sheetData>
  <mergeCells count="12">
    <mergeCell ref="A1:H1"/>
    <mergeCell ref="A30:B30"/>
    <mergeCell ref="A31:N32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.19685039370078741" header="0.51181102362204722" footer="0.51181102362204722"/>
  <pageSetup paperSize="9" scale="75" firstPageNumber="222" orientation="landscape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J61"/>
  <sheetViews>
    <sheetView showGridLines="0" topLeftCell="A23" zoomScaleNormal="100" workbookViewId="0">
      <selection activeCell="U32" sqref="U32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02" t="s">
        <v>1</v>
      </c>
      <c r="B2" s="302"/>
      <c r="C2" s="302"/>
      <c r="D2" s="302"/>
      <c r="E2" s="303" t="s">
        <v>95</v>
      </c>
      <c r="F2" s="303"/>
      <c r="G2" s="303"/>
      <c r="H2" s="303"/>
      <c r="I2" s="303"/>
    </row>
    <row r="3" spans="1:9" ht="9.75" customHeight="1" x14ac:dyDescent="0.4">
      <c r="A3" s="51"/>
      <c r="B3" s="51"/>
      <c r="C3" s="51"/>
      <c r="D3" s="51"/>
      <c r="E3" s="300" t="s">
        <v>23</v>
      </c>
      <c r="F3" s="300"/>
      <c r="G3" s="300"/>
      <c r="H3" s="300"/>
      <c r="I3" s="300"/>
    </row>
    <row r="4" spans="1:9" ht="15.75" x14ac:dyDescent="0.25">
      <c r="A4" s="26" t="s">
        <v>2</v>
      </c>
      <c r="E4" s="304" t="s">
        <v>71</v>
      </c>
      <c r="F4" s="304"/>
      <c r="G4" s="304"/>
      <c r="H4" s="304"/>
      <c r="I4" s="304"/>
    </row>
    <row r="5" spans="1:9" ht="7.5" customHeight="1" x14ac:dyDescent="0.3">
      <c r="A5" s="27"/>
      <c r="E5" s="300" t="s">
        <v>23</v>
      </c>
      <c r="F5" s="300"/>
      <c r="G5" s="300"/>
      <c r="H5" s="300"/>
      <c r="I5" s="300"/>
    </row>
    <row r="6" spans="1:9" ht="19.5" x14ac:dyDescent="0.4">
      <c r="A6" s="25" t="s">
        <v>35</v>
      </c>
      <c r="E6" s="130" t="s">
        <v>72</v>
      </c>
      <c r="F6" s="28"/>
      <c r="G6" s="29" t="s">
        <v>3</v>
      </c>
      <c r="H6" s="305">
        <v>1700</v>
      </c>
      <c r="I6" s="306"/>
    </row>
    <row r="7" spans="1:9" ht="8.25" customHeight="1" x14ac:dyDescent="0.4">
      <c r="A7" s="25"/>
      <c r="E7" s="300" t="s">
        <v>24</v>
      </c>
      <c r="F7" s="300"/>
      <c r="G7" s="300"/>
      <c r="H7" s="300"/>
      <c r="I7" s="300"/>
    </row>
    <row r="8" spans="1:9" ht="19.5" hidden="1" x14ac:dyDescent="0.4">
      <c r="A8" s="25"/>
      <c r="E8" s="30"/>
      <c r="F8" s="30"/>
      <c r="G8" s="30"/>
      <c r="H8" s="29"/>
      <c r="I8" s="30"/>
    </row>
    <row r="9" spans="1:9" ht="30.75" customHeight="1" x14ac:dyDescent="0.4">
      <c r="A9" s="25"/>
      <c r="E9" s="30"/>
      <c r="F9" s="30"/>
      <c r="G9" s="30"/>
      <c r="H9" s="29"/>
      <c r="I9" s="30"/>
    </row>
    <row r="11" spans="1:9" s="3" customFormat="1" ht="15" customHeight="1" x14ac:dyDescent="0.4">
      <c r="A11" s="31"/>
      <c r="B11" s="32"/>
      <c r="C11" s="32"/>
      <c r="D11" s="32"/>
      <c r="E11" s="307" t="s">
        <v>4</v>
      </c>
      <c r="F11" s="308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07" t="s">
        <v>7</v>
      </c>
      <c r="F12" s="308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07" t="s">
        <v>11</v>
      </c>
      <c r="F13" s="308"/>
      <c r="G13" s="55"/>
      <c r="H13" s="314" t="s">
        <v>37</v>
      </c>
      <c r="I13" s="315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53"/>
      <c r="I14" s="47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66</v>
      </c>
      <c r="B16" s="35"/>
      <c r="C16" s="36"/>
      <c r="D16" s="37"/>
      <c r="E16" s="309">
        <v>446308000.45999998</v>
      </c>
      <c r="F16" s="310"/>
      <c r="G16" s="4">
        <f>H16+I16</f>
        <v>463350929.74000001</v>
      </c>
      <c r="H16" s="149">
        <v>457892920.93000001</v>
      </c>
      <c r="I16" s="149">
        <v>5458008.8099999996</v>
      </c>
    </row>
    <row r="17" spans="1:10" ht="18" x14ac:dyDescent="0.35">
      <c r="A17" s="135" t="s">
        <v>6</v>
      </c>
      <c r="B17" s="2"/>
      <c r="C17" s="136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137"/>
    </row>
    <row r="18" spans="1:10" s="3" customFormat="1" ht="19.5" x14ac:dyDescent="0.4">
      <c r="A18" s="38" t="s">
        <v>67</v>
      </c>
      <c r="B18" s="2"/>
      <c r="C18" s="2"/>
      <c r="D18" s="2"/>
      <c r="E18" s="309">
        <v>446389000.44</v>
      </c>
      <c r="F18" s="310"/>
      <c r="G18" s="4">
        <f>H18+I18</f>
        <v>463696520.74000001</v>
      </c>
      <c r="H18" s="149">
        <v>456338820.87</v>
      </c>
      <c r="I18" s="149">
        <v>7357699.8700000001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80" customFormat="1" ht="15" x14ac:dyDescent="0.3">
      <c r="A20" s="69" t="s">
        <v>68</v>
      </c>
      <c r="B20" s="69"/>
      <c r="C20" s="65"/>
      <c r="D20" s="69"/>
      <c r="E20" s="69"/>
      <c r="F20" s="69"/>
      <c r="G20" s="63">
        <f>G18-G16+G17</f>
        <v>345591</v>
      </c>
      <c r="H20" s="63">
        <f>H18-H16+H17</f>
        <v>-1554100.0600000024</v>
      </c>
      <c r="I20" s="63">
        <f>I18-I16+I17</f>
        <v>1899691.0600000005</v>
      </c>
    </row>
    <row r="21" spans="1:10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345591</v>
      </c>
      <c r="H21" s="63">
        <f>H20-H17</f>
        <v>-1554100.0600000024</v>
      </c>
      <c r="I21" s="63">
        <f>I20-I17</f>
        <v>1899691.0600000005</v>
      </c>
    </row>
    <row r="22" spans="1:10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10" s="64" customFormat="1" ht="15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10" s="64" customFormat="1" ht="18.75" x14ac:dyDescent="0.4">
      <c r="A24" s="35" t="s">
        <v>69</v>
      </c>
      <c r="H24" s="63"/>
      <c r="I24" s="63"/>
    </row>
    <row r="25" spans="1:10" s="64" customFormat="1" ht="28.5" customHeight="1" x14ac:dyDescent="0.3">
      <c r="A25" s="301" t="s">
        <v>88</v>
      </c>
      <c r="B25" s="301"/>
      <c r="C25" s="301"/>
      <c r="D25" s="301"/>
      <c r="E25" s="301"/>
      <c r="F25" s="301"/>
      <c r="G25" s="151">
        <f>G21-I26</f>
        <v>259809.59</v>
      </c>
      <c r="H25" s="46">
        <f>H21</f>
        <v>-1554100.0600000024</v>
      </c>
      <c r="I25" s="143">
        <f>I21-I26</f>
        <v>1813909.6500000006</v>
      </c>
      <c r="J25" s="167"/>
    </row>
    <row r="26" spans="1:10" s="64" customFormat="1" ht="15" x14ac:dyDescent="0.3">
      <c r="A26" s="65" t="s">
        <v>89</v>
      </c>
      <c r="B26" s="65"/>
      <c r="C26" s="65"/>
      <c r="D26" s="65"/>
      <c r="E26" s="65"/>
      <c r="F26" s="65"/>
      <c r="G26" s="66"/>
      <c r="H26" s="251" t="s">
        <v>90</v>
      </c>
      <c r="I26" s="150">
        <v>85781.41</v>
      </c>
    </row>
    <row r="27" spans="1:10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68"/>
    </row>
    <row r="28" spans="1:10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</row>
    <row r="29" spans="1:10" s="64" customFormat="1" ht="16.5" customHeight="1" x14ac:dyDescent="0.3">
      <c r="A29" s="69"/>
      <c r="B29" s="69"/>
      <c r="C29" s="312" t="s">
        <v>14</v>
      </c>
      <c r="D29" s="312"/>
      <c r="E29" s="312"/>
      <c r="F29" s="71"/>
      <c r="G29" s="128">
        <f>G30+G31</f>
        <v>259809.59</v>
      </c>
      <c r="H29" s="72"/>
      <c r="I29" s="73"/>
    </row>
    <row r="30" spans="1:10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51957.71</v>
      </c>
      <c r="H30" s="72"/>
      <c r="I30" s="73"/>
    </row>
    <row r="31" spans="1:10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f>G25-G30</f>
        <v>207851.88</v>
      </c>
      <c r="H31" s="72"/>
      <c r="I31" s="73"/>
      <c r="J31" s="169"/>
    </row>
    <row r="32" spans="1:10" s="80" customFormat="1" ht="18.75" x14ac:dyDescent="0.4">
      <c r="A32" s="74"/>
      <c r="B32" s="83"/>
      <c r="C32" s="313" t="s">
        <v>44</v>
      </c>
      <c r="D32" s="313"/>
      <c r="E32" s="313"/>
      <c r="F32" s="313"/>
      <c r="G32" s="128">
        <f>I26</f>
        <v>85781.41</v>
      </c>
      <c r="H32" s="72"/>
      <c r="I32" s="73"/>
    </row>
    <row r="33" spans="1:10" s="3" customFormat="1" ht="20.25" customHeight="1" x14ac:dyDescent="0.3">
      <c r="A33" s="207"/>
      <c r="B33" s="317" t="str">
        <f>CONCATENATE("b) Výsledek hospod. předcház. účet. období k 31. 12. ",'Rekapitulace dle oblasti'!E7)</f>
        <v>b) Výsledek hospod. předcház. účet. období k 31. 12. 2023</v>
      </c>
      <c r="C33" s="317"/>
      <c r="D33" s="317"/>
      <c r="E33" s="317"/>
      <c r="F33" s="317"/>
      <c r="G33" s="208">
        <v>15713175.23</v>
      </c>
      <c r="H33" s="207"/>
      <c r="I33" s="207"/>
      <c r="J33" s="170"/>
    </row>
    <row r="34" spans="1:10" ht="52.5" customHeight="1" x14ac:dyDescent="0.2">
      <c r="A34" s="318" t="s">
        <v>100</v>
      </c>
      <c r="B34" s="318"/>
      <c r="C34" s="318"/>
      <c r="D34" s="318"/>
      <c r="E34" s="318"/>
      <c r="F34" s="318"/>
      <c r="G34" s="318"/>
      <c r="H34" s="318"/>
      <c r="I34" s="318"/>
      <c r="J34" s="20"/>
    </row>
    <row r="35" spans="1:10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9"/>
      <c r="H35" s="34"/>
      <c r="I35" s="34"/>
      <c r="J35" s="168"/>
    </row>
    <row r="36" spans="1:10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10" t="s">
        <v>28</v>
      </c>
    </row>
    <row r="37" spans="1:10" ht="16.5" x14ac:dyDescent="0.35">
      <c r="A37" s="211" t="s">
        <v>22</v>
      </c>
      <c r="B37" s="42"/>
      <c r="C37" s="1"/>
      <c r="D37" s="42"/>
      <c r="E37" s="57"/>
      <c r="F37" s="58">
        <v>239535508</v>
      </c>
      <c r="G37" s="58">
        <v>239415773.53</v>
      </c>
      <c r="H37" s="59"/>
      <c r="I37" s="254">
        <f>IF(F37=0,"nerozp.",G37/F37)</f>
        <v>0.9995001389522592</v>
      </c>
    </row>
    <row r="38" spans="1:10" ht="16.5" x14ac:dyDescent="0.35">
      <c r="A38" s="211" t="s">
        <v>91</v>
      </c>
      <c r="B38" s="42"/>
      <c r="C38" s="1"/>
      <c r="D38" s="60"/>
      <c r="E38" s="60"/>
      <c r="F38" s="58">
        <v>9935665</v>
      </c>
      <c r="G38" s="58">
        <v>8566349.9100000001</v>
      </c>
      <c r="H38" s="59"/>
      <c r="I38" s="254">
        <f t="shared" ref="I38:I42" si="0">IF(F38=0,"nerozp.",G38/F38)</f>
        <v>0.86218183785383262</v>
      </c>
    </row>
    <row r="39" spans="1:10" ht="16.5" x14ac:dyDescent="0.35">
      <c r="A39" s="211" t="s">
        <v>92</v>
      </c>
      <c r="B39" s="42"/>
      <c r="C39" s="1"/>
      <c r="D39" s="60"/>
      <c r="E39" s="60"/>
      <c r="F39" s="58">
        <v>5517663</v>
      </c>
      <c r="G39" s="58">
        <v>5221460.76</v>
      </c>
      <c r="H39" s="59"/>
      <c r="I39" s="254">
        <f t="shared" si="0"/>
        <v>0.94631744635364645</v>
      </c>
    </row>
    <row r="40" spans="1:10" ht="16.5" x14ac:dyDescent="0.35">
      <c r="A40" s="211" t="s">
        <v>60</v>
      </c>
      <c r="B40" s="42"/>
      <c r="C40" s="1"/>
      <c r="D40" s="60"/>
      <c r="E40" s="60"/>
      <c r="F40" s="58">
        <v>420.8</v>
      </c>
      <c r="G40" s="58">
        <v>413.15</v>
      </c>
      <c r="H40" s="59"/>
      <c r="I40" s="254">
        <f t="shared" si="0"/>
        <v>0.9818203422053231</v>
      </c>
    </row>
    <row r="41" spans="1:10" ht="16.5" x14ac:dyDescent="0.35">
      <c r="A41" s="211" t="s">
        <v>58</v>
      </c>
      <c r="B41" s="42"/>
      <c r="C41" s="1"/>
      <c r="D41" s="57"/>
      <c r="E41" s="57"/>
      <c r="F41" s="58">
        <v>12508747.529999999</v>
      </c>
      <c r="G41" s="58">
        <v>12508747.529999999</v>
      </c>
      <c r="H41" s="59"/>
      <c r="I41" s="254">
        <f t="shared" si="0"/>
        <v>1</v>
      </c>
    </row>
    <row r="42" spans="1:10" ht="16.5" x14ac:dyDescent="0.35">
      <c r="A42" s="211" t="s">
        <v>93</v>
      </c>
      <c r="B42" s="1"/>
      <c r="C42" s="1"/>
      <c r="D42" s="34"/>
      <c r="E42" s="34"/>
      <c r="F42" s="58">
        <v>333485.09999999998</v>
      </c>
      <c r="G42" s="58">
        <v>333485.09999999998</v>
      </c>
      <c r="H42" s="59"/>
      <c r="I42" s="254">
        <f t="shared" si="0"/>
        <v>1</v>
      </c>
    </row>
    <row r="43" spans="1:10" ht="16.5" x14ac:dyDescent="0.35">
      <c r="A43" s="211" t="s">
        <v>94</v>
      </c>
      <c r="B43" s="1"/>
      <c r="C43" s="1"/>
      <c r="D43" s="34"/>
      <c r="E43" s="34"/>
      <c r="F43" s="58">
        <v>0</v>
      </c>
      <c r="G43" s="58">
        <v>0</v>
      </c>
      <c r="H43" s="59"/>
      <c r="I43" s="254" t="str">
        <f t="shared" ref="I43" si="1">IF(F43=0,"nerozp.",G43/F43)</f>
        <v>nerozp.</v>
      </c>
    </row>
    <row r="44" spans="1:10" ht="39" customHeight="1" x14ac:dyDescent="0.2">
      <c r="A44" s="212" t="s">
        <v>57</v>
      </c>
      <c r="B44" s="319" t="s">
        <v>103</v>
      </c>
      <c r="C44" s="319"/>
      <c r="D44" s="319"/>
      <c r="E44" s="319"/>
      <c r="F44" s="319"/>
      <c r="G44" s="319"/>
      <c r="H44" s="319"/>
      <c r="I44" s="319"/>
    </row>
    <row r="45" spans="1:10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16" t="s">
        <v>30</v>
      </c>
      <c r="I45" s="316"/>
    </row>
    <row r="46" spans="1:10" ht="18.75" thickTop="1" x14ac:dyDescent="0.35">
      <c r="A46" s="213"/>
      <c r="B46" s="214"/>
      <c r="C46" s="215"/>
      <c r="D46" s="214"/>
      <c r="E46" s="216" t="str">
        <f>CONCATENATE("Stav k 1.1.",'Rekapitulace dle oblasti'!E7)</f>
        <v>Stav k 1.1.2023</v>
      </c>
      <c r="F46" s="217" t="s">
        <v>17</v>
      </c>
      <c r="G46" s="217" t="s">
        <v>18</v>
      </c>
      <c r="H46" s="218" t="s">
        <v>19</v>
      </c>
      <c r="I46" s="219" t="s">
        <v>29</v>
      </c>
    </row>
    <row r="47" spans="1:10" x14ac:dyDescent="0.2">
      <c r="A47" s="220"/>
      <c r="B47" s="221"/>
      <c r="C47" s="221"/>
      <c r="D47" s="221"/>
      <c r="E47" s="222"/>
      <c r="F47" s="311"/>
      <c r="G47" s="223"/>
      <c r="H47" s="224" t="str">
        <f>CONCATENATE("31.12.",'Rekapitulace dle oblasti'!E7)</f>
        <v>31.12.2023</v>
      </c>
      <c r="I47" s="225" t="str">
        <f>CONCATENATE("31.12.",'Rekapitulace dle oblasti'!E7)</f>
        <v>31.12.2023</v>
      </c>
    </row>
    <row r="48" spans="1:10" x14ac:dyDescent="0.2">
      <c r="A48" s="220"/>
      <c r="B48" s="221"/>
      <c r="C48" s="221"/>
      <c r="D48" s="221"/>
      <c r="E48" s="222"/>
      <c r="F48" s="311"/>
      <c r="G48" s="226"/>
      <c r="H48" s="226"/>
      <c r="I48" s="227"/>
      <c r="J48" s="253"/>
    </row>
    <row r="49" spans="1:10" ht="13.5" thickBot="1" x14ac:dyDescent="0.25">
      <c r="A49" s="228"/>
      <c r="B49" s="229"/>
      <c r="C49" s="229"/>
      <c r="D49" s="229"/>
      <c r="E49" s="222"/>
      <c r="F49" s="230"/>
      <c r="G49" s="230"/>
      <c r="H49" s="230"/>
      <c r="I49" s="231"/>
    </row>
    <row r="50" spans="1:10" ht="13.5" thickTop="1" x14ac:dyDescent="0.2">
      <c r="A50" s="232"/>
      <c r="B50" s="233"/>
      <c r="C50" s="233" t="s">
        <v>15</v>
      </c>
      <c r="D50" s="233"/>
      <c r="E50" s="234">
        <v>261042.29</v>
      </c>
      <c r="F50" s="235">
        <v>40000</v>
      </c>
      <c r="G50" s="236">
        <v>40000</v>
      </c>
      <c r="H50" s="236">
        <f t="shared" ref="H50:H53" si="2">E50+F50-G50</f>
        <v>261042.29000000004</v>
      </c>
      <c r="I50" s="237">
        <v>261042.29</v>
      </c>
      <c r="J50" s="171"/>
    </row>
    <row r="51" spans="1:10" x14ac:dyDescent="0.2">
      <c r="A51" s="238"/>
      <c r="B51" s="239"/>
      <c r="C51" s="239" t="s">
        <v>20</v>
      </c>
      <c r="D51" s="239"/>
      <c r="E51" s="240">
        <v>1245827.17</v>
      </c>
      <c r="F51" s="241">
        <v>4694950.62</v>
      </c>
      <c r="G51" s="242">
        <v>5036900.1900000004</v>
      </c>
      <c r="H51" s="242">
        <f t="shared" si="2"/>
        <v>903877.59999999963</v>
      </c>
      <c r="I51" s="243">
        <v>1287144.8899999999</v>
      </c>
      <c r="J51" s="172"/>
    </row>
    <row r="52" spans="1:10" x14ac:dyDescent="0.2">
      <c r="A52" s="238"/>
      <c r="B52" s="239"/>
      <c r="C52" s="239" t="s">
        <v>61</v>
      </c>
      <c r="D52" s="239"/>
      <c r="E52" s="240">
        <v>6751315.04</v>
      </c>
      <c r="F52" s="241">
        <v>1072075.1399999999</v>
      </c>
      <c r="G52" s="242">
        <v>204000</v>
      </c>
      <c r="H52" s="242">
        <f t="shared" si="2"/>
        <v>7619390.1799999997</v>
      </c>
      <c r="I52" s="243">
        <v>7619390.1799999997</v>
      </c>
      <c r="J52" s="172"/>
    </row>
    <row r="53" spans="1:10" x14ac:dyDescent="0.2">
      <c r="A53" s="238"/>
      <c r="B53" s="239"/>
      <c r="C53" s="239" t="s">
        <v>59</v>
      </c>
      <c r="D53" s="239"/>
      <c r="E53" s="240">
        <v>303869.09000000003</v>
      </c>
      <c r="F53" s="241">
        <v>37530471.789999999</v>
      </c>
      <c r="G53" s="242">
        <v>35948466.030000001</v>
      </c>
      <c r="H53" s="242">
        <f t="shared" si="2"/>
        <v>1885874.8500000015</v>
      </c>
      <c r="I53" s="243">
        <v>1846878.16</v>
      </c>
      <c r="J53" s="173"/>
    </row>
    <row r="54" spans="1:10" ht="18.75" thickBot="1" x14ac:dyDescent="0.4">
      <c r="A54" s="244" t="s">
        <v>11</v>
      </c>
      <c r="B54" s="245"/>
      <c r="C54" s="245"/>
      <c r="D54" s="245"/>
      <c r="E54" s="246">
        <f>E50+E51+E52+E53</f>
        <v>8562053.5899999999</v>
      </c>
      <c r="F54" s="247">
        <f>F50+F51+F52+F53</f>
        <v>43337497.549999997</v>
      </c>
      <c r="G54" s="248">
        <f>G50+G51+G52+G53</f>
        <v>41229366.219999999</v>
      </c>
      <c r="H54" s="248">
        <f>H50+H51+H52+H53</f>
        <v>10670184.920000002</v>
      </c>
      <c r="I54" s="249">
        <f>SUM(I50:I53)</f>
        <v>11014455.52</v>
      </c>
      <c r="J54" s="174"/>
    </row>
    <row r="55" spans="1:10" ht="13.5" thickTop="1" x14ac:dyDescent="0.2">
      <c r="A55" s="32"/>
      <c r="B55" s="32"/>
      <c r="C55" s="32"/>
      <c r="D55" s="32"/>
      <c r="E55" s="32"/>
      <c r="F55" s="32"/>
      <c r="G55" s="250"/>
      <c r="H55" s="32"/>
      <c r="I55" s="32"/>
    </row>
    <row r="56" spans="1:10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0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0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0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0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0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1">
    <mergeCell ref="F47:F48"/>
    <mergeCell ref="C29:E29"/>
    <mergeCell ref="C32:F32"/>
    <mergeCell ref="H13:I13"/>
    <mergeCell ref="H45:I45"/>
    <mergeCell ref="B33:F33"/>
    <mergeCell ref="A34:I34"/>
    <mergeCell ref="B44:I44"/>
    <mergeCell ref="E7:I7"/>
    <mergeCell ref="A25:F25"/>
    <mergeCell ref="A2:D2"/>
    <mergeCell ref="E2:I2"/>
    <mergeCell ref="E3:I3"/>
    <mergeCell ref="E4:I4"/>
    <mergeCell ref="E5:I5"/>
    <mergeCell ref="H6:I6"/>
    <mergeCell ref="E11:F11"/>
    <mergeCell ref="E12:F12"/>
    <mergeCell ref="E13:F13"/>
    <mergeCell ref="E16:F16"/>
    <mergeCell ref="E18:F1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3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39997558519241921"/>
  </sheetPr>
  <dimension ref="A1:S61"/>
  <sheetViews>
    <sheetView showGridLines="0" topLeftCell="A23" zoomScaleNormal="100" workbookViewId="0">
      <selection activeCell="L36" sqref="L3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6384" width="9.140625" style="9"/>
  </cols>
  <sheetData>
    <row r="1" spans="1:19" ht="19.5" x14ac:dyDescent="0.4">
      <c r="A1" s="52" t="s">
        <v>0</v>
      </c>
      <c r="B1" s="23"/>
      <c r="C1" s="23"/>
      <c r="D1" s="23"/>
      <c r="K1" s="322"/>
      <c r="L1" s="320"/>
      <c r="M1" s="320"/>
      <c r="N1" s="320"/>
      <c r="O1" s="320"/>
      <c r="P1" s="320"/>
      <c r="Q1" s="320"/>
      <c r="R1" s="320"/>
      <c r="S1" s="320"/>
    </row>
    <row r="2" spans="1:19" ht="19.5" x14ac:dyDescent="0.4">
      <c r="A2" s="302" t="s">
        <v>1</v>
      </c>
      <c r="B2" s="302"/>
      <c r="C2" s="302"/>
      <c r="D2" s="302"/>
      <c r="E2" s="303" t="s">
        <v>96</v>
      </c>
      <c r="F2" s="303"/>
      <c r="G2" s="303"/>
      <c r="H2" s="303"/>
      <c r="I2" s="303"/>
      <c r="K2" s="320"/>
      <c r="L2" s="320"/>
      <c r="M2" s="320"/>
      <c r="N2" s="320"/>
      <c r="O2" s="320"/>
      <c r="P2" s="320"/>
      <c r="Q2" s="320"/>
      <c r="R2" s="320"/>
      <c r="S2" s="320"/>
    </row>
    <row r="3" spans="1:19" ht="9.75" customHeight="1" x14ac:dyDescent="0.4">
      <c r="A3" s="118"/>
      <c r="B3" s="118"/>
      <c r="C3" s="118"/>
      <c r="D3" s="118"/>
      <c r="E3" s="300" t="s">
        <v>23</v>
      </c>
      <c r="F3" s="300"/>
      <c r="G3" s="300"/>
      <c r="H3" s="300"/>
      <c r="I3" s="300"/>
      <c r="K3" s="320"/>
      <c r="L3" s="320"/>
      <c r="M3" s="320"/>
      <c r="N3" s="320"/>
      <c r="O3" s="320"/>
      <c r="P3" s="320"/>
      <c r="Q3" s="320"/>
      <c r="R3" s="320"/>
      <c r="S3" s="320"/>
    </row>
    <row r="4" spans="1:19" ht="15.75" x14ac:dyDescent="0.25">
      <c r="A4" s="26" t="s">
        <v>2</v>
      </c>
      <c r="E4" s="321" t="s">
        <v>97</v>
      </c>
      <c r="F4" s="304"/>
      <c r="G4" s="304"/>
      <c r="H4" s="304"/>
      <c r="I4" s="304"/>
    </row>
    <row r="5" spans="1:19" ht="7.5" customHeight="1" x14ac:dyDescent="0.3">
      <c r="A5" s="27"/>
      <c r="E5" s="300" t="s">
        <v>23</v>
      </c>
      <c r="F5" s="300"/>
      <c r="G5" s="300"/>
      <c r="H5" s="300"/>
      <c r="I5" s="300"/>
    </row>
    <row r="6" spans="1:19" ht="19.5" x14ac:dyDescent="0.4">
      <c r="A6" s="25" t="s">
        <v>35</v>
      </c>
      <c r="E6" s="129" t="s">
        <v>73</v>
      </c>
      <c r="F6" s="28"/>
      <c r="G6" s="29" t="s">
        <v>3</v>
      </c>
      <c r="H6" s="305">
        <v>1702</v>
      </c>
      <c r="I6" s="306"/>
      <c r="K6" s="175"/>
      <c r="L6" s="3"/>
      <c r="M6" s="3"/>
      <c r="N6" s="3"/>
      <c r="O6" s="3"/>
      <c r="P6" s="3"/>
      <c r="Q6" s="3"/>
      <c r="R6" s="3"/>
      <c r="S6" s="3"/>
    </row>
    <row r="7" spans="1:19" ht="8.25" customHeight="1" x14ac:dyDescent="0.4">
      <c r="A7" s="25"/>
      <c r="E7" s="300" t="s">
        <v>24</v>
      </c>
      <c r="F7" s="300"/>
      <c r="G7" s="300"/>
      <c r="H7" s="300"/>
      <c r="I7" s="300"/>
      <c r="K7" s="323"/>
      <c r="L7" s="323"/>
      <c r="M7" s="323"/>
      <c r="N7" s="323"/>
      <c r="O7" s="323"/>
      <c r="P7" s="323"/>
      <c r="Q7" s="323"/>
      <c r="R7" s="323"/>
      <c r="S7" s="323"/>
    </row>
    <row r="8" spans="1:19" ht="19.5" hidden="1" customHeight="1" x14ac:dyDescent="0.4">
      <c r="A8" s="25"/>
      <c r="E8" s="30"/>
      <c r="F8" s="30"/>
      <c r="G8" s="30"/>
      <c r="H8" s="29"/>
      <c r="I8" s="30"/>
      <c r="K8" s="324"/>
      <c r="L8" s="324"/>
      <c r="M8" s="324"/>
      <c r="N8" s="324"/>
      <c r="O8" s="324"/>
      <c r="P8" s="324"/>
      <c r="Q8" s="324"/>
      <c r="R8" s="324"/>
      <c r="S8" s="324"/>
    </row>
    <row r="9" spans="1:19" ht="30.75" customHeight="1" x14ac:dyDescent="0.4">
      <c r="A9" s="25"/>
      <c r="E9" s="30"/>
      <c r="F9" s="30"/>
      <c r="G9" s="30"/>
      <c r="H9" s="29"/>
      <c r="I9" s="30"/>
      <c r="K9" s="324"/>
      <c r="L9" s="324"/>
      <c r="M9" s="324"/>
      <c r="N9" s="324"/>
      <c r="O9" s="324"/>
      <c r="P9" s="324"/>
      <c r="Q9" s="324"/>
      <c r="R9" s="324"/>
      <c r="S9" s="324"/>
    </row>
    <row r="10" spans="1:19" x14ac:dyDescent="0.2"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" customFormat="1" ht="15" customHeight="1" x14ac:dyDescent="0.4">
      <c r="A11" s="31"/>
      <c r="B11" s="32"/>
      <c r="C11" s="32"/>
      <c r="D11" s="32"/>
      <c r="E11" s="307" t="s">
        <v>4</v>
      </c>
      <c r="F11" s="308"/>
      <c r="G11" s="45" t="s">
        <v>5</v>
      </c>
      <c r="H11" s="39" t="s">
        <v>6</v>
      </c>
      <c r="I11" s="39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" customFormat="1" ht="15" customHeight="1" x14ac:dyDescent="0.4">
      <c r="A12" s="34"/>
      <c r="B12" s="34"/>
      <c r="C12" s="34"/>
      <c r="D12" s="34"/>
      <c r="E12" s="307" t="s">
        <v>7</v>
      </c>
      <c r="F12" s="308"/>
      <c r="G12" s="45" t="s">
        <v>8</v>
      </c>
      <c r="H12" s="44" t="s">
        <v>9</v>
      </c>
      <c r="I12" s="54" t="s">
        <v>10</v>
      </c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" customFormat="1" ht="12.75" customHeight="1" x14ac:dyDescent="0.2">
      <c r="A13" s="34"/>
      <c r="B13" s="34"/>
      <c r="C13" s="34"/>
      <c r="D13" s="34"/>
      <c r="E13" s="307" t="s">
        <v>11</v>
      </c>
      <c r="F13" s="308"/>
      <c r="G13" s="55"/>
      <c r="H13" s="314" t="s">
        <v>37</v>
      </c>
      <c r="I13" s="315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16"/>
      <c r="I14" s="117"/>
      <c r="K14" s="320"/>
      <c r="L14" s="320"/>
      <c r="M14" s="320"/>
      <c r="N14" s="320"/>
      <c r="O14" s="320"/>
      <c r="P14" s="320"/>
      <c r="Q14" s="320"/>
      <c r="R14" s="320"/>
      <c r="S14" s="320"/>
    </row>
    <row r="15" spans="1:1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  <c r="K15" s="320"/>
      <c r="L15" s="320"/>
      <c r="M15" s="320"/>
      <c r="N15" s="320"/>
      <c r="O15" s="320"/>
      <c r="P15" s="320"/>
      <c r="Q15" s="320"/>
      <c r="R15" s="320"/>
      <c r="S15" s="320"/>
    </row>
    <row r="16" spans="1:19" s="3" customFormat="1" ht="19.5" x14ac:dyDescent="0.4">
      <c r="A16" s="38" t="s">
        <v>66</v>
      </c>
      <c r="B16" s="35"/>
      <c r="C16" s="36"/>
      <c r="D16" s="37"/>
      <c r="E16" s="309">
        <v>76661000</v>
      </c>
      <c r="F16" s="310"/>
      <c r="G16" s="4">
        <f>H16+I16</f>
        <v>75337624.210000008</v>
      </c>
      <c r="H16" s="46">
        <v>74686246.810000002</v>
      </c>
      <c r="I16" s="46">
        <v>651377.4</v>
      </c>
    </row>
    <row r="17" spans="1:19" ht="18" x14ac:dyDescent="0.35">
      <c r="A17" s="135" t="s">
        <v>6</v>
      </c>
      <c r="B17" s="2"/>
      <c r="C17" s="136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137"/>
      <c r="K17" s="320"/>
      <c r="L17" s="320"/>
      <c r="M17" s="320"/>
      <c r="N17" s="320"/>
      <c r="O17" s="320"/>
      <c r="P17" s="320"/>
      <c r="Q17" s="320"/>
      <c r="R17" s="320"/>
      <c r="S17" s="320"/>
    </row>
    <row r="18" spans="1:19" s="3" customFormat="1" ht="19.5" x14ac:dyDescent="0.4">
      <c r="A18" s="38" t="s">
        <v>67</v>
      </c>
      <c r="B18" s="2"/>
      <c r="C18" s="2"/>
      <c r="D18" s="2"/>
      <c r="E18" s="309">
        <v>76679000</v>
      </c>
      <c r="F18" s="310"/>
      <c r="G18" s="4">
        <f>H18+I18</f>
        <v>75751739.140000001</v>
      </c>
      <c r="H18" s="46">
        <v>75545043.640000001</v>
      </c>
      <c r="I18" s="46">
        <v>206695.5</v>
      </c>
      <c r="K18" s="320"/>
      <c r="L18" s="320"/>
      <c r="M18" s="320"/>
      <c r="N18" s="320"/>
      <c r="O18" s="320"/>
      <c r="P18" s="320"/>
      <c r="Q18" s="320"/>
      <c r="R18" s="320"/>
      <c r="S18" s="320"/>
    </row>
    <row r="19" spans="1:1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  <c r="K19" s="320"/>
      <c r="L19" s="320"/>
      <c r="M19" s="320"/>
      <c r="N19" s="320"/>
      <c r="O19" s="320"/>
      <c r="P19" s="320"/>
      <c r="Q19" s="320"/>
      <c r="R19" s="320"/>
      <c r="S19" s="320"/>
    </row>
    <row r="20" spans="1:19" s="80" customFormat="1" ht="15" x14ac:dyDescent="0.3">
      <c r="A20" s="69" t="s">
        <v>68</v>
      </c>
      <c r="B20" s="69"/>
      <c r="C20" s="65"/>
      <c r="D20" s="69"/>
      <c r="E20" s="69"/>
      <c r="F20" s="69"/>
      <c r="G20" s="63">
        <f>G18-G16+G17</f>
        <v>414114.92999999225</v>
      </c>
      <c r="H20" s="63">
        <f>H18-H16+H17</f>
        <v>858796.82999999821</v>
      </c>
      <c r="I20" s="63">
        <f>I18-I16+I17</f>
        <v>-444681.9</v>
      </c>
      <c r="K20" s="320"/>
      <c r="L20" s="320"/>
      <c r="M20" s="320"/>
      <c r="N20" s="320"/>
      <c r="O20" s="320"/>
      <c r="P20" s="320"/>
      <c r="Q20" s="320"/>
      <c r="R20" s="320"/>
      <c r="S20" s="320"/>
    </row>
    <row r="21" spans="1:19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414114.92999999225</v>
      </c>
      <c r="H21" s="63">
        <f>H20-H17</f>
        <v>858796.82999999821</v>
      </c>
      <c r="I21" s="63">
        <f>I20-I17</f>
        <v>-444681.9</v>
      </c>
      <c r="K21" s="320"/>
      <c r="L21" s="320"/>
      <c r="M21" s="320"/>
      <c r="N21" s="320"/>
      <c r="O21" s="320"/>
      <c r="P21" s="320"/>
      <c r="Q21" s="320"/>
      <c r="R21" s="320"/>
      <c r="S21" s="320"/>
    </row>
    <row r="22" spans="1:19" s="64" customFormat="1" ht="15" x14ac:dyDescent="0.3">
      <c r="A22" s="61"/>
      <c r="B22" s="61"/>
      <c r="C22" s="62"/>
      <c r="D22" s="61"/>
      <c r="E22" s="61"/>
      <c r="F22" s="61"/>
      <c r="G22" s="63"/>
      <c r="H22" s="63"/>
      <c r="I22" s="63"/>
      <c r="K22" s="320"/>
      <c r="L22" s="320"/>
      <c r="M22" s="320"/>
      <c r="N22" s="320"/>
      <c r="O22" s="320"/>
      <c r="P22" s="320"/>
      <c r="Q22" s="320"/>
      <c r="R22" s="320"/>
      <c r="S22" s="320"/>
    </row>
    <row r="23" spans="1:19" s="64" customFormat="1" ht="15" x14ac:dyDescent="0.3">
      <c r="A23" s="61"/>
      <c r="B23" s="61"/>
      <c r="C23" s="62"/>
      <c r="D23" s="61"/>
      <c r="E23" s="61"/>
      <c r="F23" s="61"/>
      <c r="G23" s="63"/>
      <c r="H23" s="63"/>
      <c r="I23" s="63"/>
      <c r="K23" s="320"/>
      <c r="L23" s="320"/>
      <c r="M23" s="320"/>
      <c r="N23" s="320"/>
      <c r="O23" s="320"/>
      <c r="P23" s="320"/>
      <c r="Q23" s="320"/>
      <c r="R23" s="320"/>
      <c r="S23" s="320"/>
    </row>
    <row r="24" spans="1:19" s="64" customFormat="1" ht="18.75" x14ac:dyDescent="0.4">
      <c r="A24" s="35" t="s">
        <v>69</v>
      </c>
      <c r="B24" s="40"/>
      <c r="C24" s="36"/>
      <c r="D24" s="40"/>
      <c r="E24" s="40"/>
      <c r="F24" s="32"/>
      <c r="G24" s="32"/>
      <c r="H24" s="63"/>
      <c r="I24" s="63"/>
      <c r="K24" s="320"/>
      <c r="L24" s="320"/>
      <c r="M24" s="320"/>
      <c r="N24" s="320"/>
      <c r="O24" s="320"/>
      <c r="P24" s="320"/>
      <c r="Q24" s="320"/>
      <c r="R24" s="320"/>
      <c r="S24" s="320"/>
    </row>
    <row r="25" spans="1:19" s="64" customFormat="1" ht="28.5" customHeight="1" x14ac:dyDescent="0.3">
      <c r="A25" s="301" t="s">
        <v>88</v>
      </c>
      <c r="B25" s="301"/>
      <c r="C25" s="301"/>
      <c r="D25" s="301"/>
      <c r="E25" s="301"/>
      <c r="F25" s="301"/>
      <c r="G25" s="151">
        <f>G21-I26</f>
        <v>414114.92999999225</v>
      </c>
      <c r="H25" s="46">
        <f>H21</f>
        <v>858796.82999999821</v>
      </c>
      <c r="I25" s="143">
        <f>I21-I26</f>
        <v>-444681.9</v>
      </c>
      <c r="J25" s="167"/>
      <c r="K25" s="320"/>
      <c r="L25" s="320"/>
      <c r="M25" s="320"/>
      <c r="N25" s="320"/>
      <c r="O25" s="320"/>
      <c r="P25" s="320"/>
      <c r="Q25" s="320"/>
      <c r="R25" s="320"/>
      <c r="S25" s="320"/>
    </row>
    <row r="26" spans="1:19" s="64" customFormat="1" ht="15" x14ac:dyDescent="0.3">
      <c r="A26" s="65" t="s">
        <v>89</v>
      </c>
      <c r="B26" s="65"/>
      <c r="C26" s="65"/>
      <c r="D26" s="65"/>
      <c r="E26" s="65"/>
      <c r="F26" s="65"/>
      <c r="G26" s="66"/>
      <c r="H26" s="252" t="s">
        <v>90</v>
      </c>
      <c r="I26" s="143">
        <v>0</v>
      </c>
    </row>
    <row r="27" spans="1:19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68"/>
    </row>
    <row r="28" spans="1:19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</row>
    <row r="29" spans="1:19" s="64" customFormat="1" ht="16.5" customHeight="1" x14ac:dyDescent="0.3">
      <c r="A29" s="69"/>
      <c r="B29" s="69"/>
      <c r="C29" s="312" t="s">
        <v>14</v>
      </c>
      <c r="D29" s="312"/>
      <c r="E29" s="312"/>
      <c r="F29" s="71"/>
      <c r="G29" s="128">
        <f>G30+G31</f>
        <v>414114.92999999225</v>
      </c>
      <c r="H29" s="72"/>
      <c r="I29" s="73"/>
    </row>
    <row r="30" spans="1:19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0</v>
      </c>
      <c r="H30" s="72"/>
      <c r="I30" s="73"/>
    </row>
    <row r="31" spans="1:19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f>G25+G30</f>
        <v>414114.92999999225</v>
      </c>
      <c r="H31" s="72"/>
      <c r="I31" s="73"/>
      <c r="J31" s="169"/>
    </row>
    <row r="32" spans="1:19" s="80" customFormat="1" ht="18.75" x14ac:dyDescent="0.4">
      <c r="A32" s="74"/>
      <c r="B32" s="83"/>
      <c r="C32" s="313" t="s">
        <v>44</v>
      </c>
      <c r="D32" s="313"/>
      <c r="E32" s="313"/>
      <c r="F32" s="313"/>
      <c r="G32" s="128">
        <f>I26</f>
        <v>0</v>
      </c>
      <c r="H32" s="72"/>
      <c r="I32" s="73"/>
    </row>
    <row r="33" spans="1:10" s="3" customFormat="1" ht="20.25" customHeight="1" x14ac:dyDescent="0.3">
      <c r="A33" s="207"/>
      <c r="B33" s="317" t="str">
        <f>CONCATENATE("b) Výsledek hospod. předcház. účet. období k 31. 12. ",'Rekapitulace dle oblasti'!E7)</f>
        <v>b) Výsledek hospod. předcház. účet. období k 31. 12. 2023</v>
      </c>
      <c r="C33" s="317"/>
      <c r="D33" s="317"/>
      <c r="E33" s="317"/>
      <c r="F33" s="317"/>
      <c r="G33" s="208">
        <v>731043.17</v>
      </c>
      <c r="H33" s="207"/>
      <c r="I33" s="207"/>
      <c r="J33" s="170"/>
    </row>
    <row r="34" spans="1:10" ht="39.75" customHeight="1" x14ac:dyDescent="0.2">
      <c r="A34" s="318"/>
      <c r="B34" s="318"/>
      <c r="C34" s="318"/>
      <c r="D34" s="318"/>
      <c r="E34" s="318"/>
      <c r="F34" s="318"/>
      <c r="G34" s="318"/>
      <c r="H34" s="318"/>
      <c r="I34" s="318"/>
      <c r="J34" s="20"/>
    </row>
    <row r="35" spans="1:10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9"/>
      <c r="H35" s="34"/>
      <c r="I35" s="34"/>
      <c r="J35" s="168"/>
    </row>
    <row r="36" spans="1:10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10" t="s">
        <v>28</v>
      </c>
    </row>
    <row r="37" spans="1:10" ht="16.5" x14ac:dyDescent="0.35">
      <c r="A37" s="211" t="s">
        <v>22</v>
      </c>
      <c r="B37" s="42"/>
      <c r="C37" s="1"/>
      <c r="D37" s="42"/>
      <c r="E37" s="57"/>
      <c r="F37" s="58">
        <v>47271000</v>
      </c>
      <c r="G37" s="58">
        <v>46376190.100000001</v>
      </c>
      <c r="H37" s="59"/>
      <c r="I37" s="254">
        <f>IF(F37=0,"nerozp.",G37/F37)</f>
        <v>0.98107063738867384</v>
      </c>
    </row>
    <row r="38" spans="1:10" ht="16.5" x14ac:dyDescent="0.35">
      <c r="A38" s="211" t="s">
        <v>91</v>
      </c>
      <c r="B38" s="42"/>
      <c r="C38" s="1"/>
      <c r="D38" s="60"/>
      <c r="E38" s="60"/>
      <c r="F38" s="58">
        <v>1300000</v>
      </c>
      <c r="G38" s="58">
        <v>933633.69</v>
      </c>
      <c r="H38" s="59"/>
      <c r="I38" s="254">
        <f t="shared" ref="I38:I42" si="0">IF(F38=0,"nerozp.",G38/F38)</f>
        <v>0.71817976153846153</v>
      </c>
    </row>
    <row r="39" spans="1:10" ht="16.5" x14ac:dyDescent="0.35">
      <c r="A39" s="211" t="s">
        <v>92</v>
      </c>
      <c r="B39" s="42"/>
      <c r="C39" s="1"/>
      <c r="D39" s="60"/>
      <c r="E39" s="60"/>
      <c r="F39" s="58">
        <v>850000</v>
      </c>
      <c r="G39" s="58">
        <v>714091.94</v>
      </c>
      <c r="H39" s="59"/>
      <c r="I39" s="254">
        <f t="shared" si="0"/>
        <v>0.84010816470588223</v>
      </c>
    </row>
    <row r="40" spans="1:10" ht="16.5" x14ac:dyDescent="0.35">
      <c r="A40" s="211" t="s">
        <v>60</v>
      </c>
      <c r="B40" s="42"/>
      <c r="C40" s="1"/>
      <c r="D40" s="60"/>
      <c r="E40" s="60"/>
      <c r="F40" s="58">
        <v>94</v>
      </c>
      <c r="G40" s="58">
        <v>81.3</v>
      </c>
      <c r="H40" s="59"/>
      <c r="I40" s="254">
        <f t="shared" si="0"/>
        <v>0.86489361702127654</v>
      </c>
    </row>
    <row r="41" spans="1:10" ht="16.5" x14ac:dyDescent="0.35">
      <c r="A41" s="211" t="s">
        <v>58</v>
      </c>
      <c r="B41" s="42"/>
      <c r="C41" s="1"/>
      <c r="D41" s="57"/>
      <c r="E41" s="57"/>
      <c r="F41" s="58">
        <v>2219990.41</v>
      </c>
      <c r="G41" s="58">
        <v>2219990.41</v>
      </c>
      <c r="H41" s="59"/>
      <c r="I41" s="254">
        <f t="shared" si="0"/>
        <v>1</v>
      </c>
    </row>
    <row r="42" spans="1:10" ht="16.5" x14ac:dyDescent="0.35">
      <c r="A42" s="211" t="s">
        <v>93</v>
      </c>
      <c r="B42" s="1"/>
      <c r="C42" s="1"/>
      <c r="D42" s="34"/>
      <c r="E42" s="34"/>
      <c r="F42" s="58">
        <v>0</v>
      </c>
      <c r="G42" s="58">
        <v>0</v>
      </c>
      <c r="H42" s="59"/>
      <c r="I42" s="254" t="str">
        <f t="shared" si="0"/>
        <v>nerozp.</v>
      </c>
    </row>
    <row r="43" spans="1:10" ht="16.5" x14ac:dyDescent="0.35">
      <c r="A43" s="211" t="s">
        <v>94</v>
      </c>
      <c r="B43" s="1"/>
      <c r="C43" s="1"/>
      <c r="D43" s="34"/>
      <c r="E43" s="34"/>
      <c r="F43" s="58">
        <v>0</v>
      </c>
      <c r="G43" s="58">
        <v>0</v>
      </c>
      <c r="H43" s="59"/>
      <c r="I43" s="254" t="str">
        <f t="shared" ref="I43" si="1">IF(F43=0,"nerozp.",G43/F43)</f>
        <v>nerozp.</v>
      </c>
    </row>
    <row r="44" spans="1:10" ht="41.25" customHeight="1" x14ac:dyDescent="0.2">
      <c r="A44" s="212" t="s">
        <v>57</v>
      </c>
      <c r="B44" s="319" t="s">
        <v>104</v>
      </c>
      <c r="C44" s="319"/>
      <c r="D44" s="319"/>
      <c r="E44" s="319"/>
      <c r="F44" s="319"/>
      <c r="G44" s="319"/>
      <c r="H44" s="319"/>
      <c r="I44" s="319"/>
    </row>
    <row r="45" spans="1:10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16" t="s">
        <v>30</v>
      </c>
      <c r="I45" s="316"/>
    </row>
    <row r="46" spans="1:10" ht="18.75" thickTop="1" x14ac:dyDescent="0.35">
      <c r="A46" s="213"/>
      <c r="B46" s="214"/>
      <c r="C46" s="215"/>
      <c r="D46" s="214"/>
      <c r="E46" s="216" t="str">
        <f>CONCATENATE("Stav k 1.1.",'Rekapitulace dle oblasti'!E7)</f>
        <v>Stav k 1.1.2023</v>
      </c>
      <c r="F46" s="217" t="s">
        <v>17</v>
      </c>
      <c r="G46" s="217" t="s">
        <v>18</v>
      </c>
      <c r="H46" s="218" t="s">
        <v>19</v>
      </c>
      <c r="I46" s="219" t="s">
        <v>29</v>
      </c>
    </row>
    <row r="47" spans="1:10" x14ac:dyDescent="0.2">
      <c r="A47" s="220"/>
      <c r="B47" s="221"/>
      <c r="C47" s="221"/>
      <c r="D47" s="221"/>
      <c r="E47" s="222"/>
      <c r="F47" s="311"/>
      <c r="G47" s="223"/>
      <c r="H47" s="224" t="str">
        <f>CONCATENATE("31.12.",'Rekapitulace dle oblasti'!E7)</f>
        <v>31.12.2023</v>
      </c>
      <c r="I47" s="225" t="str">
        <f>CONCATENATE("31.12.",'Rekapitulace dle oblasti'!E7)</f>
        <v>31.12.2023</v>
      </c>
    </row>
    <row r="48" spans="1:10" x14ac:dyDescent="0.2">
      <c r="A48" s="220"/>
      <c r="B48" s="221"/>
      <c r="C48" s="221"/>
      <c r="D48" s="221"/>
      <c r="E48" s="222"/>
      <c r="F48" s="311"/>
      <c r="G48" s="226"/>
      <c r="H48" s="226"/>
      <c r="I48" s="227"/>
      <c r="J48" s="253"/>
    </row>
    <row r="49" spans="1:10" ht="13.5" thickBot="1" x14ac:dyDescent="0.25">
      <c r="A49" s="228"/>
      <c r="B49" s="229"/>
      <c r="C49" s="229"/>
      <c r="D49" s="229"/>
      <c r="E49" s="222"/>
      <c r="F49" s="230"/>
      <c r="G49" s="230"/>
      <c r="H49" s="230"/>
      <c r="I49" s="231"/>
    </row>
    <row r="50" spans="1:10" ht="13.5" thickTop="1" x14ac:dyDescent="0.2">
      <c r="A50" s="232"/>
      <c r="B50" s="233"/>
      <c r="C50" s="233" t="s">
        <v>15</v>
      </c>
      <c r="D50" s="233"/>
      <c r="E50" s="234">
        <v>23630</v>
      </c>
      <c r="F50" s="235">
        <v>5000</v>
      </c>
      <c r="G50" s="236">
        <v>0</v>
      </c>
      <c r="H50" s="236">
        <f t="shared" ref="H50:H53" si="2">E50+F50-G50</f>
        <v>28630</v>
      </c>
      <c r="I50" s="237">
        <v>28630</v>
      </c>
      <c r="J50" s="171"/>
    </row>
    <row r="51" spans="1:10" x14ac:dyDescent="0.2">
      <c r="A51" s="238"/>
      <c r="B51" s="239"/>
      <c r="C51" s="239" t="s">
        <v>20</v>
      </c>
      <c r="D51" s="239"/>
      <c r="E51" s="240">
        <v>136944.38</v>
      </c>
      <c r="F51" s="241">
        <v>860816.7</v>
      </c>
      <c r="G51" s="242">
        <v>943181</v>
      </c>
      <c r="H51" s="242">
        <f t="shared" si="2"/>
        <v>54580.079999999958</v>
      </c>
      <c r="I51" s="243">
        <v>143843.29999999999</v>
      </c>
      <c r="J51" s="172"/>
    </row>
    <row r="52" spans="1:10" x14ac:dyDescent="0.2">
      <c r="A52" s="238"/>
      <c r="B52" s="239"/>
      <c r="C52" s="239" t="s">
        <v>61</v>
      </c>
      <c r="D52" s="239"/>
      <c r="E52" s="240">
        <v>3602699.82</v>
      </c>
      <c r="F52" s="241">
        <v>555926.30000000005</v>
      </c>
      <c r="G52" s="242">
        <v>654752.04</v>
      </c>
      <c r="H52" s="242">
        <f t="shared" si="2"/>
        <v>3503874.08</v>
      </c>
      <c r="I52" s="243">
        <v>3505429.08</v>
      </c>
      <c r="J52" s="172"/>
    </row>
    <row r="53" spans="1:10" x14ac:dyDescent="0.2">
      <c r="A53" s="238"/>
      <c r="B53" s="239"/>
      <c r="C53" s="239" t="s">
        <v>59</v>
      </c>
      <c r="D53" s="239"/>
      <c r="E53" s="240">
        <v>0</v>
      </c>
      <c r="F53" s="241">
        <v>3226435.55</v>
      </c>
      <c r="G53" s="242">
        <v>3226435.55</v>
      </c>
      <c r="H53" s="242">
        <f t="shared" si="2"/>
        <v>0</v>
      </c>
      <c r="I53" s="243">
        <v>0</v>
      </c>
      <c r="J53" s="173"/>
    </row>
    <row r="54" spans="1:10" ht="18.75" thickBot="1" x14ac:dyDescent="0.4">
      <c r="A54" s="244" t="s">
        <v>11</v>
      </c>
      <c r="B54" s="245"/>
      <c r="C54" s="245"/>
      <c r="D54" s="245"/>
      <c r="E54" s="246">
        <f>E50+E51+E52+E53</f>
        <v>3763274.1999999997</v>
      </c>
      <c r="F54" s="247">
        <f>F50+F51+F52+F53</f>
        <v>4648178.55</v>
      </c>
      <c r="G54" s="248">
        <f>G50+G51+G52+G53</f>
        <v>4824368.59</v>
      </c>
      <c r="H54" s="248">
        <f>H50+H51+H52+H53</f>
        <v>3587084.16</v>
      </c>
      <c r="I54" s="249">
        <f>SUM(I50:I53)</f>
        <v>3677902.38</v>
      </c>
      <c r="J54" s="174"/>
    </row>
    <row r="55" spans="1:10" ht="13.5" thickTop="1" x14ac:dyDescent="0.2">
      <c r="A55" s="32"/>
      <c r="B55" s="32"/>
      <c r="C55" s="32"/>
      <c r="D55" s="32"/>
      <c r="E55" s="32"/>
      <c r="F55" s="32"/>
      <c r="G55" s="250"/>
      <c r="H55" s="32"/>
      <c r="I55" s="32"/>
    </row>
    <row r="56" spans="1:10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0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0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0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0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0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4">
    <mergeCell ref="F47:F48"/>
    <mergeCell ref="H13:I13"/>
    <mergeCell ref="C29:E29"/>
    <mergeCell ref="C32:F32"/>
    <mergeCell ref="B33:F33"/>
    <mergeCell ref="H45:I45"/>
    <mergeCell ref="A34:I34"/>
    <mergeCell ref="H6:I6"/>
    <mergeCell ref="K1:S3"/>
    <mergeCell ref="E11:F11"/>
    <mergeCell ref="E12:F12"/>
    <mergeCell ref="E13:F13"/>
    <mergeCell ref="K7:S15"/>
    <mergeCell ref="A2:D2"/>
    <mergeCell ref="E2:I2"/>
    <mergeCell ref="E3:I3"/>
    <mergeCell ref="E4:I4"/>
    <mergeCell ref="E5:I5"/>
    <mergeCell ref="K17:S25"/>
    <mergeCell ref="E7:I7"/>
    <mergeCell ref="B44:I44"/>
    <mergeCell ref="A25:F25"/>
    <mergeCell ref="E16:F16"/>
    <mergeCell ref="E18:F18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4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39997558519241921"/>
  </sheetPr>
  <dimension ref="A1:P61"/>
  <sheetViews>
    <sheetView showGridLines="0" topLeftCell="A28" zoomScaleNormal="100" workbookViewId="0">
      <selection activeCell="L46" sqref="L4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3" width="9.140625" style="9"/>
    <col min="14" max="14" width="12.28515625" style="9" customWidth="1"/>
    <col min="15" max="15" width="13.28515625" style="9" customWidth="1"/>
    <col min="16" max="16" width="14.5703125" style="9" customWidth="1"/>
    <col min="17" max="16384" width="9.140625" style="9"/>
  </cols>
  <sheetData>
    <row r="1" spans="1:16" ht="19.5" x14ac:dyDescent="0.4">
      <c r="A1" s="52" t="s">
        <v>0</v>
      </c>
      <c r="B1" s="23"/>
      <c r="C1" s="23"/>
      <c r="D1" s="23"/>
    </row>
    <row r="2" spans="1:16" ht="19.5" x14ac:dyDescent="0.4">
      <c r="A2" s="302" t="s">
        <v>1</v>
      </c>
      <c r="B2" s="302"/>
      <c r="C2" s="302"/>
      <c r="D2" s="302"/>
      <c r="E2" s="303" t="s">
        <v>98</v>
      </c>
      <c r="F2" s="303"/>
      <c r="G2" s="303"/>
      <c r="H2" s="303"/>
      <c r="I2" s="303"/>
    </row>
    <row r="3" spans="1:16" ht="9.75" customHeight="1" x14ac:dyDescent="0.4">
      <c r="A3" s="152"/>
      <c r="B3" s="152"/>
      <c r="C3" s="152"/>
      <c r="D3" s="152"/>
      <c r="E3" s="300" t="s">
        <v>23</v>
      </c>
      <c r="F3" s="300"/>
      <c r="G3" s="300"/>
      <c r="H3" s="300"/>
      <c r="I3" s="300"/>
    </row>
    <row r="4" spans="1:16" ht="15.75" x14ac:dyDescent="0.25">
      <c r="A4" s="26" t="s">
        <v>2</v>
      </c>
      <c r="E4" s="321" t="s">
        <v>99</v>
      </c>
      <c r="F4" s="304"/>
      <c r="G4" s="304"/>
      <c r="H4" s="304"/>
      <c r="I4" s="304"/>
    </row>
    <row r="5" spans="1:16" ht="7.5" customHeight="1" x14ac:dyDescent="0.3">
      <c r="A5" s="27"/>
      <c r="E5" s="300" t="s">
        <v>23</v>
      </c>
      <c r="F5" s="300"/>
      <c r="G5" s="300"/>
      <c r="H5" s="300"/>
      <c r="I5" s="300"/>
    </row>
    <row r="6" spans="1:16" ht="19.5" x14ac:dyDescent="0.4">
      <c r="A6" s="25" t="s">
        <v>35</v>
      </c>
      <c r="E6" s="129" t="s">
        <v>74</v>
      </c>
      <c r="F6" s="28"/>
      <c r="G6" s="29" t="s">
        <v>3</v>
      </c>
      <c r="H6" s="305">
        <v>1704</v>
      </c>
      <c r="I6" s="306"/>
    </row>
    <row r="7" spans="1:16" ht="8.25" customHeight="1" x14ac:dyDescent="0.4">
      <c r="A7" s="25"/>
      <c r="E7" s="300" t="s">
        <v>24</v>
      </c>
      <c r="F7" s="300"/>
      <c r="G7" s="300"/>
      <c r="H7" s="300"/>
      <c r="I7" s="300"/>
    </row>
    <row r="8" spans="1:16" ht="19.5" hidden="1" x14ac:dyDescent="0.4">
      <c r="A8" s="25"/>
      <c r="E8" s="153"/>
      <c r="F8" s="153"/>
      <c r="G8" s="153"/>
      <c r="H8" s="29"/>
      <c r="I8" s="153"/>
    </row>
    <row r="9" spans="1:16" ht="15.75" customHeight="1" x14ac:dyDescent="0.4">
      <c r="A9" s="25"/>
      <c r="E9" s="153"/>
      <c r="F9" s="153"/>
      <c r="G9" s="153"/>
      <c r="H9" s="29"/>
      <c r="I9" s="153"/>
    </row>
    <row r="11" spans="1:16" s="3" customFormat="1" ht="15" customHeight="1" x14ac:dyDescent="0.4">
      <c r="A11" s="31"/>
      <c r="B11" s="32"/>
      <c r="C11" s="32"/>
      <c r="D11" s="32"/>
      <c r="E11" s="307" t="s">
        <v>4</v>
      </c>
      <c r="F11" s="308"/>
      <c r="G11" s="45" t="s">
        <v>5</v>
      </c>
      <c r="H11" s="39" t="s">
        <v>6</v>
      </c>
      <c r="I11" s="39"/>
    </row>
    <row r="12" spans="1:16" s="3" customFormat="1" ht="15" customHeight="1" x14ac:dyDescent="0.4">
      <c r="A12" s="34"/>
      <c r="B12" s="34"/>
      <c r="C12" s="34"/>
      <c r="D12" s="34"/>
      <c r="E12" s="307" t="s">
        <v>7</v>
      </c>
      <c r="F12" s="308"/>
      <c r="G12" s="45" t="s">
        <v>8</v>
      </c>
      <c r="H12" s="44" t="s">
        <v>9</v>
      </c>
      <c r="I12" s="54" t="s">
        <v>10</v>
      </c>
    </row>
    <row r="13" spans="1:16" s="3" customFormat="1" ht="12.75" customHeight="1" x14ac:dyDescent="0.2">
      <c r="A13" s="34"/>
      <c r="B13" s="34"/>
      <c r="C13" s="34"/>
      <c r="D13" s="34"/>
      <c r="E13" s="307" t="s">
        <v>11</v>
      </c>
      <c r="F13" s="308"/>
      <c r="G13" s="55"/>
      <c r="H13" s="314" t="s">
        <v>37</v>
      </c>
      <c r="I13" s="315"/>
      <c r="P13" s="3" t="s">
        <v>86</v>
      </c>
    </row>
    <row r="14" spans="1:16" s="3" customFormat="1" ht="4.5" customHeight="1" x14ac:dyDescent="0.2">
      <c r="A14" s="34"/>
      <c r="B14" s="34"/>
      <c r="C14" s="34"/>
      <c r="D14" s="34"/>
      <c r="E14" s="33"/>
      <c r="F14" s="33"/>
      <c r="G14" s="55"/>
      <c r="H14" s="154"/>
      <c r="I14" s="155"/>
    </row>
    <row r="15" spans="1:16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16" s="3" customFormat="1" ht="19.5" x14ac:dyDescent="0.4">
      <c r="A16" s="38" t="s">
        <v>66</v>
      </c>
      <c r="B16" s="35"/>
      <c r="C16" s="36"/>
      <c r="D16" s="37"/>
      <c r="E16" s="309">
        <v>509230000</v>
      </c>
      <c r="F16" s="310"/>
      <c r="G16" s="4">
        <f>H16+I16</f>
        <v>543712201.05999994</v>
      </c>
      <c r="H16" s="46">
        <v>542472401.78999996</v>
      </c>
      <c r="I16" s="46">
        <v>1239799.27</v>
      </c>
    </row>
    <row r="17" spans="1:10" ht="18" x14ac:dyDescent="0.35">
      <c r="A17" s="135" t="s">
        <v>6</v>
      </c>
      <c r="B17" s="2"/>
      <c r="C17" s="136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137"/>
    </row>
    <row r="18" spans="1:10" s="3" customFormat="1" ht="19.5" x14ac:dyDescent="0.4">
      <c r="A18" s="38" t="s">
        <v>67</v>
      </c>
      <c r="B18" s="2"/>
      <c r="C18" s="2"/>
      <c r="D18" s="2"/>
      <c r="E18" s="309">
        <v>509230000</v>
      </c>
      <c r="F18" s="310"/>
      <c r="G18" s="4">
        <f>H18+I18</f>
        <v>553450246.05999994</v>
      </c>
      <c r="H18" s="46">
        <v>550753778.41999996</v>
      </c>
      <c r="I18" s="46">
        <v>2696467.64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80" customFormat="1" ht="15" x14ac:dyDescent="0.3">
      <c r="A20" s="69" t="s">
        <v>68</v>
      </c>
      <c r="B20" s="69"/>
      <c r="C20" s="65"/>
      <c r="D20" s="69"/>
      <c r="E20" s="69"/>
      <c r="F20" s="69"/>
      <c r="G20" s="63">
        <f>G18-G16+G17</f>
        <v>9738045</v>
      </c>
      <c r="H20" s="63">
        <f>H18-H16+H17</f>
        <v>8281376.6299999952</v>
      </c>
      <c r="I20" s="63">
        <f>I18-I16+I17</f>
        <v>1456668.37</v>
      </c>
    </row>
    <row r="21" spans="1:10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9738045</v>
      </c>
      <c r="H21" s="63">
        <f>H20-H17</f>
        <v>8281376.6299999952</v>
      </c>
      <c r="I21" s="63">
        <f>I20-I17</f>
        <v>1456668.37</v>
      </c>
    </row>
    <row r="22" spans="1:10" s="64" customFormat="1" ht="15" x14ac:dyDescent="0.3">
      <c r="A22" s="61"/>
      <c r="B22" s="61"/>
      <c r="C22" s="62"/>
      <c r="D22" s="61"/>
      <c r="E22" s="61"/>
      <c r="F22" s="61"/>
      <c r="G22" s="63"/>
      <c r="H22" s="63"/>
      <c r="I22" s="63"/>
    </row>
    <row r="23" spans="1:10" s="64" customFormat="1" ht="15" hidden="1" x14ac:dyDescent="0.3">
      <c r="A23" s="61"/>
      <c r="B23" s="61"/>
      <c r="C23" s="62"/>
      <c r="D23" s="61"/>
      <c r="E23" s="61"/>
      <c r="F23" s="61"/>
      <c r="G23" s="63"/>
      <c r="H23" s="63"/>
      <c r="I23" s="63"/>
    </row>
    <row r="24" spans="1:10" s="64" customFormat="1" ht="18.75" x14ac:dyDescent="0.4">
      <c r="A24" s="35" t="s">
        <v>69</v>
      </c>
      <c r="B24" s="40"/>
      <c r="C24" s="36"/>
      <c r="D24" s="40"/>
      <c r="E24" s="40"/>
      <c r="F24" s="32"/>
      <c r="G24" s="32"/>
      <c r="H24" s="63"/>
      <c r="I24" s="63"/>
    </row>
    <row r="25" spans="1:10" s="64" customFormat="1" ht="28.5" customHeight="1" x14ac:dyDescent="0.3">
      <c r="A25" s="301" t="s">
        <v>88</v>
      </c>
      <c r="B25" s="301"/>
      <c r="C25" s="301"/>
      <c r="D25" s="301"/>
      <c r="E25" s="301"/>
      <c r="F25" s="301"/>
      <c r="G25" s="151">
        <f>G21-I26</f>
        <v>9738045</v>
      </c>
      <c r="H25" s="46">
        <f>H21</f>
        <v>8281376.6299999952</v>
      </c>
      <c r="I25" s="143">
        <f>I21-I26</f>
        <v>1456668.37</v>
      </c>
      <c r="J25" s="167"/>
    </row>
    <row r="26" spans="1:10" s="64" customFormat="1" ht="15" x14ac:dyDescent="0.3">
      <c r="A26" s="65" t="s">
        <v>89</v>
      </c>
      <c r="B26" s="65"/>
      <c r="C26" s="65"/>
      <c r="D26" s="65"/>
      <c r="E26" s="65"/>
      <c r="F26" s="65"/>
      <c r="G26" s="66"/>
      <c r="H26" s="252" t="s">
        <v>90</v>
      </c>
      <c r="I26" s="143">
        <v>0</v>
      </c>
    </row>
    <row r="27" spans="1:10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68"/>
    </row>
    <row r="28" spans="1:10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</row>
    <row r="29" spans="1:10" s="64" customFormat="1" ht="16.5" customHeight="1" x14ac:dyDescent="0.3">
      <c r="A29" s="69"/>
      <c r="B29" s="69"/>
      <c r="C29" s="312" t="s">
        <v>14</v>
      </c>
      <c r="D29" s="312"/>
      <c r="E29" s="312"/>
      <c r="F29" s="71"/>
      <c r="G29" s="128">
        <f>G30+G31</f>
        <v>9738045</v>
      </c>
      <c r="H29" s="72"/>
      <c r="I29" s="73"/>
    </row>
    <row r="30" spans="1:10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63000</v>
      </c>
      <c r="H30" s="72"/>
      <c r="I30" s="73"/>
    </row>
    <row r="31" spans="1:10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v>9675045</v>
      </c>
      <c r="H31" s="72"/>
      <c r="I31" s="73"/>
      <c r="J31" s="169"/>
    </row>
    <row r="32" spans="1:10" s="80" customFormat="1" ht="18.75" x14ac:dyDescent="0.4">
      <c r="A32" s="74"/>
      <c r="B32" s="83"/>
      <c r="C32" s="313" t="s">
        <v>44</v>
      </c>
      <c r="D32" s="313"/>
      <c r="E32" s="313"/>
      <c r="F32" s="313"/>
      <c r="G32" s="128">
        <f>I26</f>
        <v>0</v>
      </c>
      <c r="H32" s="72"/>
      <c r="I32" s="73"/>
    </row>
    <row r="33" spans="1:16" s="3" customFormat="1" ht="20.25" customHeight="1" x14ac:dyDescent="0.3">
      <c r="A33" s="207"/>
      <c r="B33" s="317" t="str">
        <f>CONCATENATE("b) Výsledek hospod. předcház. účet. období k 31. 12. ",'Rekapitulace dle oblasti'!E7)</f>
        <v>b) Výsledek hospod. předcház. účet. období k 31. 12. 2023</v>
      </c>
      <c r="C33" s="317"/>
      <c r="D33" s="317"/>
      <c r="E33" s="317"/>
      <c r="F33" s="317"/>
      <c r="G33" s="208">
        <v>31712346.670000002</v>
      </c>
      <c r="H33" s="207"/>
      <c r="I33" s="207"/>
      <c r="J33" s="170"/>
      <c r="K33" s="325"/>
      <c r="L33" s="326"/>
      <c r="M33" s="326"/>
      <c r="N33" s="14"/>
      <c r="O33" s="14"/>
      <c r="P33" s="14"/>
    </row>
    <row r="34" spans="1:16" ht="8.25" customHeight="1" x14ac:dyDescent="0.2">
      <c r="A34" s="318"/>
      <c r="B34" s="318"/>
      <c r="C34" s="318"/>
      <c r="D34" s="318"/>
      <c r="E34" s="318"/>
      <c r="F34" s="318"/>
      <c r="G34" s="318"/>
      <c r="H34" s="318"/>
      <c r="I34" s="318"/>
      <c r="J34" s="20"/>
      <c r="K34" s="326"/>
      <c r="L34" s="326"/>
      <c r="M34" s="326"/>
      <c r="N34" s="14"/>
      <c r="O34" s="14"/>
    </row>
    <row r="35" spans="1:16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9"/>
      <c r="H35" s="34"/>
      <c r="I35" s="34"/>
      <c r="J35" s="168"/>
      <c r="O35" s="14"/>
    </row>
    <row r="36" spans="1:16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10" t="s">
        <v>28</v>
      </c>
    </row>
    <row r="37" spans="1:16" ht="16.5" x14ac:dyDescent="0.35">
      <c r="A37" s="211" t="s">
        <v>22</v>
      </c>
      <c r="B37" s="42"/>
      <c r="C37" s="1"/>
      <c r="D37" s="42"/>
      <c r="E37" s="57"/>
      <c r="F37" s="58">
        <v>319820000</v>
      </c>
      <c r="G37" s="58">
        <v>315213202.83999997</v>
      </c>
      <c r="H37" s="59"/>
      <c r="I37" s="254">
        <f>IF(F37=0,"nerozp.",G37/F37)</f>
        <v>0.98559565643174274</v>
      </c>
    </row>
    <row r="38" spans="1:16" ht="16.5" x14ac:dyDescent="0.35">
      <c r="A38" s="211" t="s">
        <v>91</v>
      </c>
      <c r="B38" s="42"/>
      <c r="C38" s="1"/>
      <c r="D38" s="60"/>
      <c r="E38" s="60"/>
      <c r="F38" s="58">
        <v>1660451</v>
      </c>
      <c r="G38" s="58">
        <v>1183848.8400000001</v>
      </c>
      <c r="H38" s="59"/>
      <c r="I38" s="254">
        <f t="shared" ref="I38:I42" si="0">IF(F38=0,"nerozp.",G38/F38)</f>
        <v>0.71296824778328305</v>
      </c>
    </row>
    <row r="39" spans="1:16" ht="16.5" x14ac:dyDescent="0.35">
      <c r="A39" s="211" t="s">
        <v>92</v>
      </c>
      <c r="B39" s="42"/>
      <c r="C39" s="1"/>
      <c r="D39" s="60"/>
      <c r="E39" s="60"/>
      <c r="F39" s="58">
        <v>3306562</v>
      </c>
      <c r="G39" s="58">
        <v>2824262.84</v>
      </c>
      <c r="H39" s="59"/>
      <c r="I39" s="254">
        <f t="shared" si="0"/>
        <v>0.85413878221548545</v>
      </c>
    </row>
    <row r="40" spans="1:16" ht="16.5" x14ac:dyDescent="0.35">
      <c r="A40" s="211" t="s">
        <v>60</v>
      </c>
      <c r="B40" s="42"/>
      <c r="C40" s="1"/>
      <c r="D40" s="60"/>
      <c r="E40" s="60"/>
      <c r="F40" s="58">
        <v>378.81</v>
      </c>
      <c r="G40" s="58">
        <v>359.62</v>
      </c>
      <c r="H40" s="59"/>
      <c r="I40" s="254">
        <f t="shared" si="0"/>
        <v>0.94934135846466572</v>
      </c>
    </row>
    <row r="41" spans="1:16" ht="16.5" x14ac:dyDescent="0.35">
      <c r="A41" s="211" t="s">
        <v>58</v>
      </c>
      <c r="B41" s="42"/>
      <c r="C41" s="1"/>
      <c r="D41" s="57"/>
      <c r="E41" s="57"/>
      <c r="F41" s="58">
        <v>27227446.27</v>
      </c>
      <c r="G41" s="58">
        <v>27227446.27</v>
      </c>
      <c r="H41" s="59"/>
      <c r="I41" s="254">
        <f t="shared" si="0"/>
        <v>1</v>
      </c>
    </row>
    <row r="42" spans="1:16" ht="16.5" x14ac:dyDescent="0.35">
      <c r="A42" s="211" t="s">
        <v>93</v>
      </c>
      <c r="B42" s="1"/>
      <c r="C42" s="1"/>
      <c r="D42" s="34"/>
      <c r="E42" s="34"/>
      <c r="F42" s="58">
        <v>55259.46</v>
      </c>
      <c r="G42" s="58">
        <v>55259.46</v>
      </c>
      <c r="H42" s="59"/>
      <c r="I42" s="254">
        <f t="shared" si="0"/>
        <v>1</v>
      </c>
    </row>
    <row r="43" spans="1:16" ht="16.5" x14ac:dyDescent="0.35">
      <c r="A43" s="211" t="s">
        <v>94</v>
      </c>
      <c r="B43" s="1"/>
      <c r="C43" s="1"/>
      <c r="D43" s="34"/>
      <c r="E43" s="34"/>
      <c r="F43" s="58">
        <v>0</v>
      </c>
      <c r="G43" s="58">
        <v>0</v>
      </c>
      <c r="H43" s="59"/>
      <c r="I43" s="254" t="str">
        <f t="shared" ref="I43" si="1">IF(F43=0,"nerozp.",G43/F43)</f>
        <v>nerozp.</v>
      </c>
    </row>
    <row r="44" spans="1:16" ht="90.6" customHeight="1" x14ac:dyDescent="0.2">
      <c r="A44" s="212" t="s">
        <v>57</v>
      </c>
      <c r="B44" s="319" t="s">
        <v>101</v>
      </c>
      <c r="C44" s="319"/>
      <c r="D44" s="319"/>
      <c r="E44" s="319"/>
      <c r="F44" s="319"/>
      <c r="G44" s="319"/>
      <c r="H44" s="319"/>
      <c r="I44" s="319"/>
    </row>
    <row r="45" spans="1:16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16" t="s">
        <v>30</v>
      </c>
      <c r="I45" s="316"/>
    </row>
    <row r="46" spans="1:16" ht="18.75" thickTop="1" x14ac:dyDescent="0.35">
      <c r="A46" s="213"/>
      <c r="B46" s="214"/>
      <c r="C46" s="215"/>
      <c r="D46" s="214"/>
      <c r="E46" s="216" t="str">
        <f>CONCATENATE("Stav k 1.1.",'Rekapitulace dle oblasti'!E7)</f>
        <v>Stav k 1.1.2023</v>
      </c>
      <c r="F46" s="217" t="s">
        <v>17</v>
      </c>
      <c r="G46" s="217" t="s">
        <v>18</v>
      </c>
      <c r="H46" s="218" t="s">
        <v>19</v>
      </c>
      <c r="I46" s="219" t="s">
        <v>29</v>
      </c>
    </row>
    <row r="47" spans="1:16" x14ac:dyDescent="0.2">
      <c r="A47" s="220"/>
      <c r="B47" s="221"/>
      <c r="C47" s="221"/>
      <c r="D47" s="221"/>
      <c r="E47" s="222"/>
      <c r="F47" s="311"/>
      <c r="G47" s="223"/>
      <c r="H47" s="224" t="str">
        <f>CONCATENATE("31.12.",'Rekapitulace dle oblasti'!E7)</f>
        <v>31.12.2023</v>
      </c>
      <c r="I47" s="225" t="str">
        <f>CONCATENATE("31.12.",'Rekapitulace dle oblasti'!E7)</f>
        <v>31.12.2023</v>
      </c>
    </row>
    <row r="48" spans="1:16" x14ac:dyDescent="0.2">
      <c r="A48" s="220"/>
      <c r="B48" s="221"/>
      <c r="C48" s="221"/>
      <c r="D48" s="221"/>
      <c r="E48" s="222"/>
      <c r="F48" s="311"/>
      <c r="G48" s="226"/>
      <c r="H48" s="226"/>
      <c r="I48" s="227"/>
      <c r="J48" s="253"/>
    </row>
    <row r="49" spans="1:10" ht="13.5" thickBot="1" x14ac:dyDescent="0.25">
      <c r="A49" s="228"/>
      <c r="B49" s="229"/>
      <c r="C49" s="229"/>
      <c r="D49" s="229"/>
      <c r="E49" s="222"/>
      <c r="F49" s="230"/>
      <c r="G49" s="230"/>
      <c r="H49" s="230"/>
      <c r="I49" s="231"/>
    </row>
    <row r="50" spans="1:10" ht="13.5" thickTop="1" x14ac:dyDescent="0.2">
      <c r="A50" s="232"/>
      <c r="B50" s="233"/>
      <c r="C50" s="233" t="s">
        <v>15</v>
      </c>
      <c r="D50" s="233"/>
      <c r="E50" s="234">
        <v>706000</v>
      </c>
      <c r="F50" s="235">
        <v>40000</v>
      </c>
      <c r="G50" s="236">
        <v>40000</v>
      </c>
      <c r="H50" s="236">
        <f t="shared" ref="H50:H53" si="2">E50+F50-G50</f>
        <v>706000</v>
      </c>
      <c r="I50" s="237">
        <v>706000</v>
      </c>
      <c r="J50" s="171"/>
    </row>
    <row r="51" spans="1:10" x14ac:dyDescent="0.2">
      <c r="A51" s="238"/>
      <c r="B51" s="239"/>
      <c r="C51" s="239" t="s">
        <v>20</v>
      </c>
      <c r="D51" s="239"/>
      <c r="E51" s="240">
        <v>1774959.7</v>
      </c>
      <c r="F51" s="241">
        <v>5983025.9199999999</v>
      </c>
      <c r="G51" s="242">
        <v>5423280</v>
      </c>
      <c r="H51" s="242">
        <f t="shared" si="2"/>
        <v>2334705.62</v>
      </c>
      <c r="I51" s="243">
        <v>2168628.7000000002</v>
      </c>
      <c r="J51" s="172"/>
    </row>
    <row r="52" spans="1:10" x14ac:dyDescent="0.2">
      <c r="A52" s="238"/>
      <c r="B52" s="239"/>
      <c r="C52" s="239" t="s">
        <v>61</v>
      </c>
      <c r="D52" s="239"/>
      <c r="E52" s="240">
        <v>5653265.1799999997</v>
      </c>
      <c r="F52" s="241">
        <v>1203280.07</v>
      </c>
      <c r="G52" s="242">
        <v>1661457.43</v>
      </c>
      <c r="H52" s="242">
        <f t="shared" si="2"/>
        <v>5195087.82</v>
      </c>
      <c r="I52" s="243">
        <v>5195087.82</v>
      </c>
      <c r="J52" s="172"/>
    </row>
    <row r="53" spans="1:10" x14ac:dyDescent="0.2">
      <c r="A53" s="238"/>
      <c r="B53" s="239"/>
      <c r="C53" s="239" t="s">
        <v>59</v>
      </c>
      <c r="D53" s="239"/>
      <c r="E53" s="240">
        <v>3220709.55</v>
      </c>
      <c r="F53" s="241">
        <v>46098961.920000002</v>
      </c>
      <c r="G53" s="242">
        <v>41639524.789999999</v>
      </c>
      <c r="H53" s="242">
        <f t="shared" si="2"/>
        <v>7680146.6799999997</v>
      </c>
      <c r="I53" s="243">
        <v>7680146.6799999997</v>
      </c>
      <c r="J53" s="173"/>
    </row>
    <row r="54" spans="1:10" ht="18.75" thickBot="1" x14ac:dyDescent="0.4">
      <c r="A54" s="244" t="s">
        <v>11</v>
      </c>
      <c r="B54" s="245"/>
      <c r="C54" s="245"/>
      <c r="D54" s="245"/>
      <c r="E54" s="246">
        <f>E50+E51+E52+E53</f>
        <v>11354934.43</v>
      </c>
      <c r="F54" s="247">
        <f>F50+F51+F52+F53</f>
        <v>53325267.910000004</v>
      </c>
      <c r="G54" s="248">
        <f>G50+G51+G52+G53</f>
        <v>48764262.219999999</v>
      </c>
      <c r="H54" s="248">
        <f>H50+H51+H52+H53</f>
        <v>15915940.120000001</v>
      </c>
      <c r="I54" s="249">
        <f>SUM(I50:I53)</f>
        <v>15749863.199999999</v>
      </c>
      <c r="J54" s="174"/>
    </row>
    <row r="55" spans="1:10" ht="13.5" thickTop="1" x14ac:dyDescent="0.2">
      <c r="A55" s="32"/>
      <c r="B55" s="32"/>
      <c r="C55" s="32"/>
      <c r="D55" s="32"/>
      <c r="E55" s="32"/>
      <c r="F55" s="32"/>
      <c r="G55" s="250"/>
      <c r="H55" s="32"/>
      <c r="I55" s="32"/>
    </row>
    <row r="56" spans="1:10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0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0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0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0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0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2">
    <mergeCell ref="C29:E29"/>
    <mergeCell ref="C32:F32"/>
    <mergeCell ref="B33:F33"/>
    <mergeCell ref="H45:I45"/>
    <mergeCell ref="A34:I34"/>
    <mergeCell ref="B44:I44"/>
    <mergeCell ref="K33:M34"/>
    <mergeCell ref="F47:F48"/>
    <mergeCell ref="E18:F18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A25:F25"/>
  </mergeCells>
  <printOptions horizontalCentered="1"/>
  <pageMargins left="0.59055118110236227" right="0.39370078740157483" top="0.59055118110236227" bottom="0.59055118110236227" header="0.51181102362204722" footer="0.51181102362204722"/>
  <pageSetup paperSize="9" scale="80" firstPageNumber="225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dle oblasti</vt:lpstr>
      <vt:lpstr>1700</vt:lpstr>
      <vt:lpstr>1702</vt:lpstr>
      <vt:lpstr>1704</vt:lpstr>
      <vt:lpstr>'Rekapitulace dle oblasti'!A</vt:lpstr>
      <vt:lpstr>'1700'!Oblast_tisku</vt:lpstr>
      <vt:lpstr>'1702'!Oblast_tisku</vt:lpstr>
      <vt:lpstr>'1704'!Oblast_tisku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2024-05-21T10:28:01Z</cp:lastPrinted>
  <dcterms:created xsi:type="dcterms:W3CDTF">2008-01-24T08:46:29Z</dcterms:created>
  <dcterms:modified xsi:type="dcterms:W3CDTF">2024-05-28T07:42:51Z</dcterms:modified>
</cp:coreProperties>
</file>