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A27B7729-AF65-44FB-842B-26E2F81FD74B}" xr6:coauthVersionLast="47" xr6:coauthVersionMax="47" xr10:uidLastSave="{00000000-0000-0000-0000-000000000000}"/>
  <bookViews>
    <workbookView xWindow="-120" yWindow="-120" windowWidth="29040" windowHeight="15840" tabRatio="903" activeTab="9" xr2:uid="{00000000-000D-0000-FFFF-FFFF00000000}"/>
  </bookViews>
  <sheets>
    <sheet name="Rekapitulace dle oblasti" sheetId="26" r:id="rId1"/>
    <sheet name="1022" sheetId="25" r:id="rId2"/>
    <sheet name="1024" sheetId="27" r:id="rId3"/>
    <sheet name="1040" sheetId="41" r:id="rId4"/>
    <sheet name="1041" sheetId="42" r:id="rId5"/>
    <sheet name="1111" sheetId="43" r:id="rId6"/>
    <sheet name="1112" sheetId="44" r:id="rId7"/>
    <sheet name="1135" sheetId="45" r:id="rId8"/>
    <sheet name="1136" sheetId="46" r:id="rId9"/>
    <sheet name="1137" sheetId="47" r:id="rId10"/>
    <sheet name="1138" sheetId="48" r:id="rId11"/>
    <sheet name="1140" sheetId="49" r:id="rId12"/>
    <sheet name="1154" sheetId="50" r:id="rId13"/>
    <sheet name="1163" sheetId="51" r:id="rId14"/>
    <sheet name="1174" sheetId="52" r:id="rId15"/>
    <sheet name="1222" sheetId="53" r:id="rId16"/>
    <sheet name="1223" sheetId="54" r:id="rId17"/>
    <sheet name="1311" sheetId="55" r:id="rId18"/>
    <sheet name="1312" sheetId="56" r:id="rId19"/>
    <sheet name="1313" sheetId="57" r:id="rId20"/>
    <sheet name="1354" sheetId="58" r:id="rId21"/>
  </sheets>
  <definedNames>
    <definedName name="_1041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0">'Rekapitulace dle oblasti'!$A$64608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'1022'!$A$1:$I$54</definedName>
    <definedName name="_xlnm.Print_Area" localSheetId="2">'1024'!$A$1:$I$54</definedName>
    <definedName name="_xlnm.Print_Area" localSheetId="3">'1040'!$A$1:$I$54</definedName>
    <definedName name="_xlnm.Print_Area" localSheetId="4">'1041'!$A$1:$I$54</definedName>
    <definedName name="_xlnm.Print_Area" localSheetId="5">'1111'!$A$1:$I$54</definedName>
    <definedName name="_xlnm.Print_Area" localSheetId="6">'1112'!$A$1:$I$54</definedName>
    <definedName name="_xlnm.Print_Area" localSheetId="7">'1135'!$A$1:$I$54</definedName>
    <definedName name="_xlnm.Print_Area" localSheetId="8">'1136'!$A$1:$I$54</definedName>
    <definedName name="_xlnm.Print_Area" localSheetId="9">'1137'!$A$1:$I$54</definedName>
    <definedName name="_xlnm.Print_Area" localSheetId="10">'1138'!$A$1:$I$54</definedName>
    <definedName name="_xlnm.Print_Area" localSheetId="11">'1140'!$A$1:$I$54</definedName>
    <definedName name="_xlnm.Print_Area" localSheetId="12">'1154'!$A$1:$I$54</definedName>
    <definedName name="_xlnm.Print_Area" localSheetId="13">'1163'!$A$1:$I$54</definedName>
    <definedName name="_xlnm.Print_Area" localSheetId="14">'1174'!$A$1:$I$54</definedName>
    <definedName name="_xlnm.Print_Area" localSheetId="15">'1222'!$A$1:$I$54</definedName>
    <definedName name="_xlnm.Print_Area" localSheetId="16">'1223'!$A$1:$I$54</definedName>
    <definedName name="_xlnm.Print_Area" localSheetId="17">'1311'!$A$1:$I$54</definedName>
    <definedName name="_xlnm.Print_Area" localSheetId="18">'1312'!$A$1:$I$54</definedName>
    <definedName name="_xlnm.Print_Area" localSheetId="19">'1313'!$A$1:$I$54</definedName>
    <definedName name="_xlnm.Print_Area" localSheetId="20">'1354'!$A$1:$I$54</definedName>
    <definedName name="_xlnm.Print_Area" localSheetId="0">'Rekapitulace dle oblasti'!$A$1:$N$46</definedName>
    <definedName name="P_Rok">'Rekapitulace dle oblasti'!$E$7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I38" i="58" l="1"/>
  <c r="I39" i="58"/>
  <c r="I40" i="58"/>
  <c r="I41" i="58"/>
  <c r="I42" i="58"/>
  <c r="I43" i="58"/>
  <c r="I38" i="57"/>
  <c r="I39" i="57"/>
  <c r="I40" i="57"/>
  <c r="I41" i="57"/>
  <c r="I42" i="57"/>
  <c r="I43" i="57"/>
  <c r="I38" i="56"/>
  <c r="I39" i="56"/>
  <c r="I40" i="56"/>
  <c r="I41" i="56"/>
  <c r="I42" i="56"/>
  <c r="I43" i="56"/>
  <c r="I38" i="55"/>
  <c r="I39" i="55"/>
  <c r="I40" i="55"/>
  <c r="I41" i="55"/>
  <c r="I42" i="55"/>
  <c r="I43" i="55"/>
  <c r="I38" i="54"/>
  <c r="I39" i="54"/>
  <c r="I40" i="54"/>
  <c r="I41" i="54"/>
  <c r="I42" i="54"/>
  <c r="I43" i="54"/>
  <c r="I38" i="53"/>
  <c r="I39" i="53"/>
  <c r="I40" i="53"/>
  <c r="I41" i="53"/>
  <c r="I42" i="53"/>
  <c r="I43" i="53"/>
  <c r="I38" i="52"/>
  <c r="I39" i="52"/>
  <c r="I40" i="52"/>
  <c r="I41" i="52"/>
  <c r="I42" i="52"/>
  <c r="I43" i="52"/>
  <c r="I38" i="51"/>
  <c r="I39" i="51"/>
  <c r="I40" i="51"/>
  <c r="I41" i="51"/>
  <c r="I42" i="51"/>
  <c r="I43" i="51"/>
  <c r="I38" i="50"/>
  <c r="I39" i="50"/>
  <c r="I40" i="50"/>
  <c r="I41" i="50"/>
  <c r="I42" i="50"/>
  <c r="I43" i="50"/>
  <c r="I38" i="49"/>
  <c r="I39" i="49"/>
  <c r="I40" i="49"/>
  <c r="I41" i="49"/>
  <c r="I42" i="49"/>
  <c r="I43" i="49"/>
  <c r="I38" i="48"/>
  <c r="I39" i="48"/>
  <c r="I40" i="48"/>
  <c r="I41" i="48"/>
  <c r="I42" i="48"/>
  <c r="I43" i="48"/>
  <c r="I38" i="47"/>
  <c r="I39" i="47"/>
  <c r="I40" i="47"/>
  <c r="I41" i="47"/>
  <c r="I42" i="47"/>
  <c r="I43" i="47"/>
  <c r="I38" i="46"/>
  <c r="I39" i="46"/>
  <c r="I40" i="46"/>
  <c r="I41" i="46"/>
  <c r="I42" i="46"/>
  <c r="I43" i="46"/>
  <c r="I38" i="45"/>
  <c r="I39" i="45"/>
  <c r="I40" i="45"/>
  <c r="I41" i="45"/>
  <c r="I42" i="45"/>
  <c r="I43" i="45"/>
  <c r="I38" i="44"/>
  <c r="I39" i="44"/>
  <c r="I40" i="44"/>
  <c r="I41" i="44"/>
  <c r="I42" i="44"/>
  <c r="I43" i="44"/>
  <c r="I38" i="43"/>
  <c r="I39" i="43"/>
  <c r="I40" i="43"/>
  <c r="I41" i="43"/>
  <c r="I42" i="43"/>
  <c r="I43" i="43"/>
  <c r="I38" i="42"/>
  <c r="I39" i="42"/>
  <c r="I40" i="42"/>
  <c r="I41" i="42"/>
  <c r="I42" i="42"/>
  <c r="I43" i="42"/>
  <c r="I38" i="41"/>
  <c r="I39" i="41"/>
  <c r="I40" i="41"/>
  <c r="I41" i="41"/>
  <c r="I42" i="41"/>
  <c r="I43" i="41"/>
  <c r="I38" i="27"/>
  <c r="I39" i="27"/>
  <c r="I40" i="27"/>
  <c r="I41" i="27"/>
  <c r="I42" i="27"/>
  <c r="I43" i="27"/>
  <c r="I38" i="25"/>
  <c r="I39" i="25"/>
  <c r="I40" i="25"/>
  <c r="I41" i="25"/>
  <c r="I42" i="25"/>
  <c r="I43" i="25"/>
  <c r="I32" i="26" l="1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G32" i="58" l="1"/>
  <c r="G32" i="57"/>
  <c r="G32" i="56"/>
  <c r="G32" i="55"/>
  <c r="G32" i="54"/>
  <c r="G32" i="53"/>
  <c r="G32" i="52"/>
  <c r="G32" i="51"/>
  <c r="G32" i="50"/>
  <c r="G32" i="49"/>
  <c r="G32" i="48"/>
  <c r="G32" i="47"/>
  <c r="G32" i="46"/>
  <c r="G32" i="45"/>
  <c r="G32" i="44"/>
  <c r="G32" i="43"/>
  <c r="G32" i="42"/>
  <c r="G32" i="41"/>
  <c r="G32" i="27"/>
  <c r="G32" i="25"/>
  <c r="B32" i="26" l="1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33" i="58" l="1"/>
  <c r="B33" i="57"/>
  <c r="B33" i="56"/>
  <c r="B33" i="55"/>
  <c r="B33" i="54"/>
  <c r="B33" i="53"/>
  <c r="B33" i="52"/>
  <c r="B33" i="51"/>
  <c r="B33" i="50"/>
  <c r="B33" i="49"/>
  <c r="B33" i="48"/>
  <c r="B33" i="47"/>
  <c r="B33" i="46"/>
  <c r="B33" i="45"/>
  <c r="B33" i="44"/>
  <c r="B33" i="43"/>
  <c r="B33" i="42"/>
  <c r="B33" i="41"/>
  <c r="B33" i="27"/>
  <c r="B33" i="25"/>
  <c r="I54" i="58" l="1"/>
  <c r="G54" i="58"/>
  <c r="F54" i="58"/>
  <c r="E54" i="58"/>
  <c r="H53" i="58"/>
  <c r="H52" i="58"/>
  <c r="H51" i="58"/>
  <c r="H50" i="58"/>
  <c r="I47" i="58"/>
  <c r="H47" i="58"/>
  <c r="E46" i="58"/>
  <c r="I37" i="58"/>
  <c r="I54" i="57"/>
  <c r="G54" i="57"/>
  <c r="F54" i="57"/>
  <c r="E54" i="57"/>
  <c r="H53" i="57"/>
  <c r="H52" i="57"/>
  <c r="H51" i="57"/>
  <c r="H50" i="57"/>
  <c r="I47" i="57"/>
  <c r="H47" i="57"/>
  <c r="E46" i="57"/>
  <c r="I37" i="57"/>
  <c r="I54" i="56"/>
  <c r="G54" i="56"/>
  <c r="F54" i="56"/>
  <c r="E54" i="56"/>
  <c r="H53" i="56"/>
  <c r="H52" i="56"/>
  <c r="H51" i="56"/>
  <c r="H50" i="56"/>
  <c r="I47" i="56"/>
  <c r="H47" i="56"/>
  <c r="E46" i="56"/>
  <c r="I37" i="56"/>
  <c r="I54" i="55"/>
  <c r="G54" i="55"/>
  <c r="F54" i="55"/>
  <c r="E54" i="55"/>
  <c r="H53" i="55"/>
  <c r="H52" i="55"/>
  <c r="H51" i="55"/>
  <c r="H50" i="55"/>
  <c r="I47" i="55"/>
  <c r="H47" i="55"/>
  <c r="E46" i="55"/>
  <c r="I37" i="55"/>
  <c r="I54" i="54"/>
  <c r="G54" i="54"/>
  <c r="F54" i="54"/>
  <c r="E54" i="54"/>
  <c r="H53" i="54"/>
  <c r="H52" i="54"/>
  <c r="H51" i="54"/>
  <c r="H50" i="54"/>
  <c r="I47" i="54"/>
  <c r="H47" i="54"/>
  <c r="E46" i="54"/>
  <c r="I37" i="54"/>
  <c r="I54" i="53"/>
  <c r="G54" i="53"/>
  <c r="F54" i="53"/>
  <c r="E54" i="53"/>
  <c r="H53" i="53"/>
  <c r="H52" i="53"/>
  <c r="H51" i="53"/>
  <c r="H50" i="53"/>
  <c r="I47" i="53"/>
  <c r="H47" i="53"/>
  <c r="E46" i="53"/>
  <c r="I37" i="53"/>
  <c r="I54" i="52"/>
  <c r="G54" i="52"/>
  <c r="F54" i="52"/>
  <c r="E54" i="52"/>
  <c r="H53" i="52"/>
  <c r="H52" i="52"/>
  <c r="H51" i="52"/>
  <c r="H50" i="52"/>
  <c r="I47" i="52"/>
  <c r="H47" i="52"/>
  <c r="E46" i="52"/>
  <c r="I37" i="52"/>
  <c r="I54" i="51"/>
  <c r="G54" i="51"/>
  <c r="F54" i="51"/>
  <c r="E54" i="51"/>
  <c r="H53" i="51"/>
  <c r="H52" i="51"/>
  <c r="H51" i="51"/>
  <c r="H50" i="51"/>
  <c r="I47" i="51"/>
  <c r="H47" i="51"/>
  <c r="E46" i="51"/>
  <c r="I37" i="51"/>
  <c r="I54" i="50"/>
  <c r="G54" i="50"/>
  <c r="F54" i="50"/>
  <c r="E54" i="50"/>
  <c r="H53" i="50"/>
  <c r="H52" i="50"/>
  <c r="H51" i="50"/>
  <c r="H50" i="50"/>
  <c r="I47" i="50"/>
  <c r="H47" i="50"/>
  <c r="E46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37" i="49"/>
  <c r="I54" i="48"/>
  <c r="G54" i="48"/>
  <c r="F54" i="48"/>
  <c r="E54" i="48"/>
  <c r="H53" i="48"/>
  <c r="H52" i="48"/>
  <c r="H51" i="48"/>
  <c r="H50" i="48"/>
  <c r="I47" i="48"/>
  <c r="H47" i="48"/>
  <c r="E46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37" i="47"/>
  <c r="I54" i="46"/>
  <c r="G54" i="46"/>
  <c r="F54" i="46"/>
  <c r="E54" i="46"/>
  <c r="H53" i="46"/>
  <c r="H52" i="46"/>
  <c r="H51" i="46"/>
  <c r="H50" i="46"/>
  <c r="I47" i="46"/>
  <c r="H47" i="46"/>
  <c r="E46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37" i="42"/>
  <c r="I54" i="41"/>
  <c r="G54" i="41"/>
  <c r="F54" i="41"/>
  <c r="E54" i="41"/>
  <c r="H53" i="41"/>
  <c r="H52" i="41"/>
  <c r="H51" i="41"/>
  <c r="H50" i="41"/>
  <c r="I47" i="41"/>
  <c r="H47" i="41"/>
  <c r="E46" i="41"/>
  <c r="I37" i="41"/>
  <c r="I54" i="27"/>
  <c r="G54" i="27"/>
  <c r="F54" i="27"/>
  <c r="E54" i="27"/>
  <c r="H53" i="27"/>
  <c r="H52" i="27"/>
  <c r="H51" i="27"/>
  <c r="H50" i="27"/>
  <c r="I47" i="27"/>
  <c r="H47" i="27"/>
  <c r="E46" i="27"/>
  <c r="I37" i="27"/>
  <c r="I47" i="25"/>
  <c r="H47" i="25"/>
  <c r="E46" i="25"/>
  <c r="I37" i="25"/>
  <c r="I54" i="25"/>
  <c r="G54" i="25"/>
  <c r="F54" i="25"/>
  <c r="E54" i="25"/>
  <c r="H53" i="25"/>
  <c r="H52" i="25"/>
  <c r="H51" i="25"/>
  <c r="H50" i="25"/>
  <c r="H54" i="58" l="1"/>
  <c r="H54" i="57"/>
  <c r="H54" i="56"/>
  <c r="H54" i="55"/>
  <c r="H54" i="54"/>
  <c r="H54" i="53"/>
  <c r="H54" i="52"/>
  <c r="H54" i="51"/>
  <c r="H54" i="50"/>
  <c r="H54" i="49"/>
  <c r="H54" i="48"/>
  <c r="H54" i="47"/>
  <c r="H54" i="46"/>
  <c r="H54" i="45"/>
  <c r="H54" i="44"/>
  <c r="H54" i="43"/>
  <c r="H54" i="42"/>
  <c r="H54" i="41"/>
  <c r="H54" i="27"/>
  <c r="H54" i="25"/>
  <c r="M17" i="26" l="1"/>
  <c r="G29" i="47" l="1"/>
  <c r="H20" i="47"/>
  <c r="H21" i="47" s="1"/>
  <c r="H25" i="47" s="1"/>
  <c r="G20" i="47"/>
  <c r="G21" i="47" s="1"/>
  <c r="G25" i="47" s="1"/>
  <c r="I20" i="47" l="1"/>
  <c r="I21" i="47" s="1"/>
  <c r="I25" i="47" s="1"/>
  <c r="M21" i="26" l="1"/>
  <c r="L21" i="26" l="1"/>
  <c r="H21" i="26"/>
  <c r="G21" i="26"/>
  <c r="F21" i="26"/>
  <c r="E21" i="26" l="1"/>
  <c r="F32" i="26" l="1"/>
  <c r="E32" i="26"/>
  <c r="H20" i="58" l="1"/>
  <c r="H21" i="58" s="1"/>
  <c r="H25" i="58" s="1"/>
  <c r="L32" i="26"/>
  <c r="G20" i="58"/>
  <c r="G21" i="58" s="1"/>
  <c r="G25" i="58" s="1"/>
  <c r="G31" i="58" s="1"/>
  <c r="M32" i="26" s="1"/>
  <c r="G32" i="26"/>
  <c r="I20" i="58"/>
  <c r="I21" i="58" s="1"/>
  <c r="I25" i="58" s="1"/>
  <c r="G29" i="58" l="1"/>
  <c r="H32" i="26"/>
  <c r="M31" i="26" l="1"/>
  <c r="L31" i="26"/>
  <c r="G31" i="26"/>
  <c r="F31" i="26"/>
  <c r="H20" i="57" l="1"/>
  <c r="H21" i="57" s="1"/>
  <c r="H25" i="57" s="1"/>
  <c r="G29" i="57"/>
  <c r="G20" i="57"/>
  <c r="G21" i="57" s="1"/>
  <c r="E31" i="26"/>
  <c r="I20" i="57"/>
  <c r="I21" i="57" s="1"/>
  <c r="I25" i="57" s="1"/>
  <c r="H31" i="26" l="1"/>
  <c r="G25" i="57"/>
  <c r="M30" i="26"/>
  <c r="G30" i="26"/>
  <c r="F30" i="26"/>
  <c r="E30" i="26"/>
  <c r="G29" i="56" l="1"/>
  <c r="L30" i="26"/>
  <c r="G20" i="56"/>
  <c r="G21" i="56" s="1"/>
  <c r="I20" i="56"/>
  <c r="I21" i="56" s="1"/>
  <c r="I25" i="56" s="1"/>
  <c r="H20" i="56"/>
  <c r="H21" i="56" s="1"/>
  <c r="H25" i="56" s="1"/>
  <c r="H30" i="26" l="1"/>
  <c r="G25" i="56"/>
  <c r="M29" i="26"/>
  <c r="G29" i="26"/>
  <c r="F29" i="26"/>
  <c r="E29" i="26"/>
  <c r="H20" i="55" l="1"/>
  <c r="H21" i="55" s="1"/>
  <c r="H25" i="55" s="1"/>
  <c r="G29" i="55"/>
  <c r="L29" i="26"/>
  <c r="G20" i="55"/>
  <c r="G21" i="55" s="1"/>
  <c r="I20" i="55"/>
  <c r="I21" i="55" s="1"/>
  <c r="I25" i="55" s="1"/>
  <c r="H29" i="26" l="1"/>
  <c r="G25" i="55"/>
  <c r="L28" i="26"/>
  <c r="F28" i="26"/>
  <c r="E28" i="26"/>
  <c r="G29" i="54" l="1"/>
  <c r="M28" i="26"/>
  <c r="G20" i="54"/>
  <c r="G21" i="54" s="1"/>
  <c r="G25" i="54" s="1"/>
  <c r="G28" i="26"/>
  <c r="H20" i="54"/>
  <c r="H21" i="54" s="1"/>
  <c r="H25" i="54" s="1"/>
  <c r="I20" i="54"/>
  <c r="I21" i="54" s="1"/>
  <c r="I25" i="54" s="1"/>
  <c r="H28" i="26" l="1"/>
  <c r="L27" i="26"/>
  <c r="G27" i="26"/>
  <c r="F27" i="26"/>
  <c r="G29" i="53" l="1"/>
  <c r="M27" i="26"/>
  <c r="I20" i="53"/>
  <c r="I21" i="53" s="1"/>
  <c r="I25" i="53" s="1"/>
  <c r="G20" i="53"/>
  <c r="G21" i="53" s="1"/>
  <c r="G25" i="53" s="1"/>
  <c r="E27" i="26"/>
  <c r="H20" i="53"/>
  <c r="H21" i="53" s="1"/>
  <c r="H25" i="53" s="1"/>
  <c r="H27" i="26" l="1"/>
  <c r="L26" i="26" l="1"/>
  <c r="G26" i="26"/>
  <c r="E26" i="26"/>
  <c r="G29" i="52" l="1"/>
  <c r="M26" i="26"/>
  <c r="H20" i="52"/>
  <c r="H21" i="52" s="1"/>
  <c r="H25" i="52" s="1"/>
  <c r="G20" i="52"/>
  <c r="G21" i="52" s="1"/>
  <c r="G25" i="52" s="1"/>
  <c r="I20" i="52"/>
  <c r="I21" i="52" s="1"/>
  <c r="I25" i="52" s="1"/>
  <c r="H26" i="26" l="1"/>
  <c r="G25" i="26"/>
  <c r="F25" i="26"/>
  <c r="E25" i="26"/>
  <c r="L25" i="26" l="1"/>
  <c r="H20" i="51"/>
  <c r="H21" i="51" s="1"/>
  <c r="H25" i="51" s="1"/>
  <c r="G20" i="51"/>
  <c r="G21" i="51" s="1"/>
  <c r="G25" i="51" s="1"/>
  <c r="G31" i="51" s="1"/>
  <c r="M25" i="26" s="1"/>
  <c r="I20" i="51"/>
  <c r="I21" i="51" s="1"/>
  <c r="I25" i="51" s="1"/>
  <c r="G29" i="51" l="1"/>
  <c r="H25" i="26"/>
  <c r="M24" i="26"/>
  <c r="G24" i="26"/>
  <c r="F24" i="26"/>
  <c r="E24" i="26"/>
  <c r="G29" i="50" l="1"/>
  <c r="L24" i="26"/>
  <c r="H20" i="50"/>
  <c r="H21" i="50" s="1"/>
  <c r="H25" i="50" s="1"/>
  <c r="G20" i="50"/>
  <c r="G21" i="50" s="1"/>
  <c r="I20" i="50"/>
  <c r="I21" i="50" s="1"/>
  <c r="I25" i="50" s="1"/>
  <c r="H24" i="26" l="1"/>
  <c r="G25" i="50"/>
  <c r="L23" i="26"/>
  <c r="G23" i="26"/>
  <c r="F23" i="26"/>
  <c r="E23" i="26"/>
  <c r="G29" i="49" l="1"/>
  <c r="M23" i="26"/>
  <c r="G20" i="49"/>
  <c r="G21" i="49" s="1"/>
  <c r="G25" i="49" s="1"/>
  <c r="I20" i="49"/>
  <c r="I21" i="49" s="1"/>
  <c r="I25" i="49" s="1"/>
  <c r="H20" i="49"/>
  <c r="H21" i="49" s="1"/>
  <c r="H25" i="49" s="1"/>
  <c r="H23" i="26" l="1"/>
  <c r="L22" i="26"/>
  <c r="F22" i="26"/>
  <c r="E22" i="26"/>
  <c r="G20" i="48" l="1"/>
  <c r="G21" i="48" s="1"/>
  <c r="G22" i="26"/>
  <c r="I20" i="48"/>
  <c r="I21" i="48" s="1"/>
  <c r="I25" i="48" s="1"/>
  <c r="H20" i="48"/>
  <c r="H21" i="48" s="1"/>
  <c r="H25" i="48" s="1"/>
  <c r="H22" i="26" l="1"/>
  <c r="G25" i="48"/>
  <c r="G31" i="48" s="1"/>
  <c r="L20" i="26"/>
  <c r="G20" i="26"/>
  <c r="E20" i="26"/>
  <c r="M22" i="26" l="1"/>
  <c r="G29" i="48"/>
  <c r="H20" i="46"/>
  <c r="H21" i="46" s="1"/>
  <c r="H25" i="46" s="1"/>
  <c r="G20" i="46"/>
  <c r="G21" i="46" s="1"/>
  <c r="G25" i="46" s="1"/>
  <c r="G31" i="46" s="1"/>
  <c r="I20" i="46"/>
  <c r="I21" i="46" s="1"/>
  <c r="I25" i="46" s="1"/>
  <c r="G29" i="46" l="1"/>
  <c r="M20" i="26"/>
  <c r="H20" i="26"/>
  <c r="L19" i="26" l="1"/>
  <c r="F19" i="26"/>
  <c r="E19" i="26"/>
  <c r="G20" i="45" l="1"/>
  <c r="G21" i="45" s="1"/>
  <c r="G25" i="45" s="1"/>
  <c r="G31" i="45" s="1"/>
  <c r="M19" i="26" s="1"/>
  <c r="G19" i="26"/>
  <c r="H20" i="45"/>
  <c r="H21" i="45" s="1"/>
  <c r="H25" i="45" s="1"/>
  <c r="I20" i="45"/>
  <c r="I21" i="45" s="1"/>
  <c r="I25" i="45" s="1"/>
  <c r="G29" i="45" l="1"/>
  <c r="H19" i="26"/>
  <c r="L18" i="26" l="1"/>
  <c r="G18" i="26"/>
  <c r="F18" i="26"/>
  <c r="G29" i="44" l="1"/>
  <c r="M18" i="26"/>
  <c r="G20" i="44"/>
  <c r="G21" i="44" s="1"/>
  <c r="G25" i="44" s="1"/>
  <c r="E18" i="26"/>
  <c r="H20" i="44"/>
  <c r="H21" i="44" s="1"/>
  <c r="H25" i="44" s="1"/>
  <c r="I20" i="44"/>
  <c r="I21" i="44" s="1"/>
  <c r="I25" i="44" s="1"/>
  <c r="H18" i="26" l="1"/>
  <c r="L17" i="26"/>
  <c r="G17" i="26"/>
  <c r="F17" i="26"/>
  <c r="E17" i="26"/>
  <c r="G20" i="43" l="1"/>
  <c r="G21" i="43" s="1"/>
  <c r="G25" i="43" s="1"/>
  <c r="H20" i="43"/>
  <c r="H21" i="43" s="1"/>
  <c r="H25" i="43" s="1"/>
  <c r="G29" i="43"/>
  <c r="I20" i="43"/>
  <c r="I21" i="43" s="1"/>
  <c r="I25" i="43" s="1"/>
  <c r="H17" i="26" l="1"/>
  <c r="L16" i="26"/>
  <c r="G16" i="26"/>
  <c r="F16" i="26"/>
  <c r="E16" i="26"/>
  <c r="G20" i="42" l="1"/>
  <c r="G21" i="42" s="1"/>
  <c r="G25" i="42" s="1"/>
  <c r="G31" i="42" s="1"/>
  <c r="H20" i="42"/>
  <c r="H21" i="42" s="1"/>
  <c r="H25" i="42" s="1"/>
  <c r="I20" i="42"/>
  <c r="I21" i="42" s="1"/>
  <c r="I25" i="42" s="1"/>
  <c r="G29" i="42" l="1"/>
  <c r="M16" i="26"/>
  <c r="H16" i="26"/>
  <c r="M15" i="26" l="1"/>
  <c r="L15" i="26"/>
  <c r="G15" i="26"/>
  <c r="F15" i="26"/>
  <c r="E15" i="26"/>
  <c r="H20" i="41" l="1"/>
  <c r="H21" i="41" s="1"/>
  <c r="H25" i="41" s="1"/>
  <c r="I20" i="41"/>
  <c r="I21" i="41" s="1"/>
  <c r="I25" i="41" s="1"/>
  <c r="G29" i="41"/>
  <c r="G20" i="41"/>
  <c r="G21" i="41" s="1"/>
  <c r="H15" i="26" l="1"/>
  <c r="G25" i="41"/>
  <c r="G20" i="27"/>
  <c r="G29" i="27" l="1"/>
  <c r="G21" i="27"/>
  <c r="G25" i="27" s="1"/>
  <c r="I20" i="27"/>
  <c r="I21" i="27" s="1"/>
  <c r="I25" i="27" s="1"/>
  <c r="H14" i="26"/>
  <c r="L14" i="26"/>
  <c r="F14" i="26"/>
  <c r="G14" i="26"/>
  <c r="M14" i="26"/>
  <c r="E14" i="26"/>
  <c r="H20" i="27"/>
  <c r="H21" i="27" s="1"/>
  <c r="H25" i="27" s="1"/>
  <c r="J14" i="26" l="1"/>
  <c r="J32" i="26"/>
  <c r="J30" i="26" l="1"/>
  <c r="K30" i="26"/>
  <c r="K31" i="26"/>
  <c r="J31" i="26"/>
  <c r="K14" i="26"/>
  <c r="K15" i="26"/>
  <c r="J15" i="26"/>
  <c r="K26" i="26"/>
  <c r="J26" i="26"/>
  <c r="K32" i="26"/>
  <c r="E13" i="26"/>
  <c r="F13" i="26" l="1"/>
  <c r="F26" i="26"/>
  <c r="F20" i="26"/>
  <c r="G20" i="25"/>
  <c r="G21" i="25" s="1"/>
  <c r="G25" i="25" s="1"/>
  <c r="H20" i="25"/>
  <c r="L13" i="26"/>
  <c r="G13" i="26"/>
  <c r="M13" i="26"/>
  <c r="K18" i="26"/>
  <c r="I20" i="25"/>
  <c r="G29" i="25"/>
  <c r="I21" i="25" l="1"/>
  <c r="H21" i="25"/>
  <c r="J17" i="26"/>
  <c r="J25" i="26"/>
  <c r="K25" i="26"/>
  <c r="J18" i="26"/>
  <c r="K27" i="26"/>
  <c r="J27" i="26"/>
  <c r="J23" i="26"/>
  <c r="K23" i="26"/>
  <c r="K29" i="26"/>
  <c r="J29" i="26"/>
  <c r="K20" i="26"/>
  <c r="J20" i="26"/>
  <c r="J22" i="26"/>
  <c r="K22" i="26"/>
  <c r="J28" i="26"/>
  <c r="K28" i="26"/>
  <c r="K17" i="26"/>
  <c r="H13" i="26"/>
  <c r="H25" i="25" l="1"/>
  <c r="I25" i="25"/>
  <c r="K21" i="26"/>
  <c r="J21" i="26"/>
  <c r="K16" i="26"/>
  <c r="J16" i="26"/>
  <c r="J24" i="26"/>
  <c r="K24" i="26"/>
  <c r="J13" i="26"/>
  <c r="K13" i="26"/>
  <c r="K19" i="26"/>
  <c r="J19" i="26"/>
  <c r="N33" i="26" l="1"/>
  <c r="L33" i="26"/>
  <c r="I33" i="26" l="1"/>
  <c r="M33" i="26" l="1"/>
  <c r="N34" i="26" l="1"/>
  <c r="E33" i="26"/>
  <c r="H38" i="26" l="1"/>
  <c r="H43" i="26" l="1"/>
  <c r="G33" i="26" l="1"/>
  <c r="F33" i="26"/>
  <c r="H39" i="26" l="1"/>
  <c r="H33" i="26"/>
  <c r="H44" i="26"/>
  <c r="K33" i="26" l="1"/>
  <c r="J33" i="26"/>
  <c r="K34" i="26" l="1"/>
</calcChain>
</file>

<file path=xl/sharedStrings.xml><?xml version="1.0" encoding="utf-8"?>
<sst xmlns="http://schemas.openxmlformats.org/spreadsheetml/2006/main" count="1348" uniqueCount="177">
  <si>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</si>
  <si>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</si>
  <si>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</si>
  <si>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</si>
  <si>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</si>
  <si>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</si>
  <si>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</si>
  <si>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</si>
  <si>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</si>
  <si>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</si>
  <si>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</si>
  <si>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</si>
  <si>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</si>
  <si>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</si>
  <si>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</si>
  <si>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</si>
  <si>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</si>
  <si>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</si>
  <si>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</si>
  <si>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</si>
  <si>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</si>
  <si>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</si>
  <si>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</si>
  <si>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</si>
  <si>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</si>
  <si>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</si>
  <si>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</si>
  <si>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</si>
  <si>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</si>
  <si>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</si>
  <si>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</si>
  <si>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</si>
  <si>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</si>
  <si>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</si>
  <si>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</si>
  <si>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</si>
  <si>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</si>
  <si>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</si>
  <si>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</si>
  <si>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</si>
  <si>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</si>
  <si>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</si>
  <si>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</si>
  <si>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</si>
  <si>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</si>
  <si>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</si>
  <si>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</si>
  <si>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</si>
  <si>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</si>
  <si>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</si>
  <si>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</si>
  <si>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</si>
  <si>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</si>
  <si>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</si>
  <si>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</si>
  <si>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</si>
  <si>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</si>
  <si>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</si>
  <si>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</si>
  <si>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</si>
  <si>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</si>
  <si>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</si>
  <si>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</si>
  <si>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Ulice, číslo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</si>
  <si>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</si>
  <si>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</si>
  <si>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</si>
  <si>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</si>
  <si>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</si>
  <si>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</si>
  <si>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Základní škola a Mateřská škola při lázních, Velké Losiny</t>
  </si>
  <si>
    <t>Lázeňská 240</t>
  </si>
  <si>
    <t>788 15  Velké Losiny</t>
  </si>
  <si>
    <t>Střední škola, Základní škola a Mateřská škola Mohelnice, Masarykova 4</t>
  </si>
  <si>
    <t>Masarykova 4</t>
  </si>
  <si>
    <t>789 85  Mohelnice</t>
  </si>
  <si>
    <t>Střední škola, Základní škola a Mateřská škola Šumperk, Hanácká 3</t>
  </si>
  <si>
    <t>Hanácká 3</t>
  </si>
  <si>
    <t>787 01  Šumperk</t>
  </si>
  <si>
    <t>Střední škola, Základní škola, Mateřská škola a Dětský domov Zábřeh</t>
  </si>
  <si>
    <t>Sušilova 40</t>
  </si>
  <si>
    <t>789 01  Zábřeh</t>
  </si>
  <si>
    <t>Gymnázium, Šumperk, Masarykovo náměstí 8</t>
  </si>
  <si>
    <t>Masarykovo náměstí 8</t>
  </si>
  <si>
    <t>Gymnázium, Zábřeh, náměstí Osvobození 20</t>
  </si>
  <si>
    <t>náměstí  Osvobození 20</t>
  </si>
  <si>
    <t>Gen. Krátkého 1</t>
  </si>
  <si>
    <t>787 29  Šumperk</t>
  </si>
  <si>
    <t>U Dráhy 827/6</t>
  </si>
  <si>
    <t>Gen. Svobody 2</t>
  </si>
  <si>
    <t>Střední odborná škola, Šumperk, Zemědělská 3</t>
  </si>
  <si>
    <t>Zemědělská 3</t>
  </si>
  <si>
    <t>Gen. Krátkého 30</t>
  </si>
  <si>
    <t>Hlavní třída 31</t>
  </si>
  <si>
    <t>Kladská 2</t>
  </si>
  <si>
    <t>1. máje 2</t>
  </si>
  <si>
    <t>Odborné učiliště a Praktická škola, Mohelnice, Vodní 27</t>
  </si>
  <si>
    <t>Vodní 27</t>
  </si>
  <si>
    <t>nám. 8. května 2</t>
  </si>
  <si>
    <t>789 22  Zábřeh</t>
  </si>
  <si>
    <t>náměstí Svobody 15</t>
  </si>
  <si>
    <t>Žerotínova 11</t>
  </si>
  <si>
    <t>Základní umělecká škola Zábřeh</t>
  </si>
  <si>
    <t>Školská 349/9</t>
  </si>
  <si>
    <t>Dům dětí a mládeže Magnet, Mohelnice</t>
  </si>
  <si>
    <t>Spartakiádní 8</t>
  </si>
  <si>
    <t>Z celkového počtu 20 organizací v oblasti školství (okres Šumperk) skončilo:</t>
  </si>
  <si>
    <t>Lázeňská 240, 788 15 Velké Losiny</t>
  </si>
  <si>
    <t xml:space="preserve">Vyšší odborná škola a Střední průmyslová škola, Šumperk, Gen. Krátkého 1  </t>
  </si>
  <si>
    <t xml:space="preserve">Vyšší odborná škola a Střední škola automobilní, Zábřeh, U Dráhy 6 </t>
  </si>
  <si>
    <t>U Dráhy 827/6, 789 01 Zábřeh</t>
  </si>
  <si>
    <t xml:space="preserve">Obchodní akademie a Jazyková škola s právem státní jazykové zkoušky, Šumperk, Hlavní třída 31  </t>
  </si>
  <si>
    <t xml:space="preserve">Střední škola sociální péče a služeb, Zábřeh, nám. 8. května 2  </t>
  </si>
  <si>
    <t>Základní umělecká škola, Mohelnice, Náměstí Svobody  15</t>
  </si>
  <si>
    <t>Základní umělecká škola, Šumperk,  Žerotínova 11</t>
  </si>
  <si>
    <t>Školská 349/9, 789 01 Zábřeh</t>
  </si>
  <si>
    <t>a) Příspěvkové organizace v oblasti školství (Šumperk)</t>
  </si>
  <si>
    <t>14. Financování hospodaření příspěvkových organizací Olomouckého kraje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</si>
  <si>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</si>
  <si>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</si>
  <si>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</si>
  <si>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</si>
  <si>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Limit spotřeby plynu</t>
  </si>
  <si>
    <t>Limit spotřeby el. energie</t>
  </si>
  <si>
    <t>Ostatní odvody z fondu investic</t>
  </si>
  <si>
    <t>Odvod z provozu</t>
  </si>
  <si>
    <t>Masarykova 434/4, 789 85 Mohelnice</t>
  </si>
  <si>
    <t>Hanácká 145/3, 787 01 Šumperk</t>
  </si>
  <si>
    <t>Sušilova 1912/40, 789 01 Zábřeh</t>
  </si>
  <si>
    <t>Masarykovo náměstí 1207/8, 787 01 Šumperk</t>
  </si>
  <si>
    <t>náměstí Osvobození 257/20, 789 01 Zábřeh</t>
  </si>
  <si>
    <t>Gen. Krátkého 950/1, 787 01 Šumperk</t>
  </si>
  <si>
    <t>Střední průmyslová škola elektrotechnická a Obchodní akademie Mohelnice ( změna názvu na Střední průmyslovou školu elektrotechniky a informatiky Mohelnice  UZ/14/43/2023 od 1.9.2023)</t>
  </si>
  <si>
    <t>Gen. Svobody 183/2, 789 85 Mohelnice</t>
  </si>
  <si>
    <t>Zemědělská 2115/3, 787 01 Šumperk</t>
  </si>
  <si>
    <t>Střední škola řemesel, Šumperk</t>
  </si>
  <si>
    <t>Gen. Krátkého 1799/30, 787 01 Šumperk</t>
  </si>
  <si>
    <t>Hlavní třída 652/31, 787 01 Šumperk</t>
  </si>
  <si>
    <t>Střední zdravotnická škola a Vyšší odborná škola zdravotnická, Šumperk, příspěvková organizace</t>
  </si>
  <si>
    <t>Kladská 234/ 2, 787 01 Šumperk</t>
  </si>
  <si>
    <t>Střední škola technická Mohelnice, 1. máje 667/2, Mohelnice 78985</t>
  </si>
  <si>
    <t>1. máje 667/2, 789 85 Mohelnice</t>
  </si>
  <si>
    <t>Vodní 248/27, 789 85 Mohelnice</t>
  </si>
  <si>
    <t>náměstí 8. května 253/2, 789 01 Zábřeh</t>
  </si>
  <si>
    <t>nám. Svobody 971/15, 789 85 Mohelnice</t>
  </si>
  <si>
    <t>Žerotínova 267/11, 787 01 Šumperk</t>
  </si>
  <si>
    <t>Spartakiádní 744/8, 789 85 Mohelnice</t>
  </si>
  <si>
    <t>Limit spotřeby plynu - nedočerpáno 414 Kč - odvedeno v lednu 2024.</t>
  </si>
  <si>
    <t xml:space="preserve"> - 16 organizací se zlepšeným výsledkem hospodaření  v celkové výši  </t>
  </si>
  <si>
    <t xml:space="preserve"> -  3 organizace se zhoršeným výsledkem hospodaření v celkové výši </t>
  </si>
  <si>
    <t>Skutečné náklady na energie byly nižší než byl předpoklad za dané období, vratky provedeny formou finančního vypořádání 2024 a zaslány na účet Olomouckého kraje ( 47 838 Kč).</t>
  </si>
  <si>
    <t xml:space="preserve">Skutečné náklady na energie byly nižší než byl předpoklad za dané období, vratka provedena formou finančního vypořádání 2024 a zaslána na účet Olomouckého kraje (el. energie - 75 148,- Kč). </t>
  </si>
  <si>
    <t>Výše výsledku hospodaření za rok 2023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162 972,35 Kč.</t>
  </si>
  <si>
    <t>Spotřeba ektrické energie byla hrazena z UZ 312 ve výši aktualizovaného příspěvku na el.energii - 690 000,- Kč, 85 600,05 Kč  z UZ 98045. K překročení závazného ukazatele ve výši 15 600,05 Kč došlo z důvodu vyšší spotřeby el.energie v prosinci 2023.    Nedočerpání spotřeby plynu ve výši 155 440,52 Kč bylo vráceno ve finančním vypořádání za rok 2023. Spotřeba plynu byla hrazena v roce 2023 z UZ 311 ve výši 1 644 559,48 Kč a z UZ 98045 - 350 000,- Kč.</t>
  </si>
  <si>
    <t>Plyn - nedočerpáno a vráceno ve FV 586 716,46 Kč (rozdíl 13 619,96 Kč je hrazen ze zdrojů produktivní práce žáků), Elektrická energie - nedočerpáno a vráceno ve FV 355 344,27 Kč (rozdíl  36 864,90 Kč je hrazen ze zdrojů PPŽ)</t>
  </si>
  <si>
    <t>Příspěvkové organizace skončila své hospodaření ve ztrátě, která činí -12 800,10 Kč. Ztráta bude pokkryta z prostředků rezervního fondu PO.</t>
  </si>
  <si>
    <t>Příspěvková organizace skončila ve ztrátě, která činí -560 858,98 Kč. Ztráta bude pokryta ve výši 200 000,- Kč z prostředků rezervního fondu a ve výši 360 858,- Kč ze zlepšeného výsledku hospodaření v následujících letech.</t>
  </si>
  <si>
    <t>Výše výsledku hospodaření za rok 2023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656 350,53 Kč.</t>
  </si>
  <si>
    <t xml:space="preserve"> -  1 organizace s vyrovnaným výsledkem hospodaření</t>
  </si>
  <si>
    <t xml:space="preserve">      Mgr. Fidrová Olga, MBA</t>
  </si>
  <si>
    <t>PSČ Město</t>
  </si>
  <si>
    <t xml:space="preserve">Skutečné náklady na energie byly nižší než byl předpoklad za dané období, vratky provedeny formou finančního vypořádání 2024 a zaslány na účet Olomouckého kraje (plyn - 1 034 014,64 Kč a el. energie - 478 678,15 Kč). </t>
  </si>
  <si>
    <t>Skutečnost - nedočerpání prostředků na elektrickou energii, nadhodnocena spotřeba ze strany PO. Prostředky za el.energii vráceny na účet Olomouckého kraje ve výši 73 390,50 Kč.</t>
  </si>
  <si>
    <t xml:space="preserve">Skutečné náklady na energie byly nižší než byl předpoklad za dané období, vratky provedeny formou finančního vypořádání 2024 a zaslány na účet Olomouckého kraje (plyn - 227 336,10 Kč a el. energie - 46 826,21 Kč). </t>
  </si>
  <si>
    <t xml:space="preserve">Skutečnost byla hrazena z vlastních zdrojů - platy 10 000,00 Kč představují mzdové náklady vynaložené na Jazykovou školu. Na dohody v rámci Jazykové školy byly vynaloženy finanční prostředky ve výši 55 136,00 Kč (hrazeny z vlastních zdrojů). Schváleným rozpočtem na rok 2023 byl stanoven limit mzdových prostředků ve výši 22 000,00 Kč. Jedná se prostředky na mzdy Jazykové školy, které jsou plně financovány z vlastních zdrojů (platby od žáků jazykových kurzů).  Tato výše byla stanovena návrhem rozpočtu na rok 2023, který byl zpracován v červnu 2022. V té době bylo na základě průzkumu předpokládáno otevření jednoho jazykového kurzu, a to z důvodu dlouhodobého sníženého zájmu o jazykové vzdělávání.  Nakonec byly ve školním roce 2022/2023 otevřeny dva základní kurzy angličtiny. Ve školním roce 2023/2024 pak dokonce kurzy tři. Právě z  těchto důvodů došlo k překročení čerpání limitu mzdových prostředků o 43 136,00 Kč, vše bylo financováno z vlastních  zdrojů, které nyly vybrány na kurzovném JŠ.   Skutečné náklady na energie byly nižší než byl předpoklad za dané období, vratky provedeny formou finančního vypořádání 2024 a zaslány na účet Olomouckého kraje (plyn - 191 541,11 Kč a el. energie - 147 285,46 Kč). </t>
  </si>
  <si>
    <t>Spotřeba plynu celkem je 765 324,84 Kč (část 1 579,83 Kč je uhrazena z vlastních zdrojů, 763 745,01 Kč je uhrazeno z dotace na provoz plyn - UZ 311). Přeplatek činí 206 254,99 Kč. Spotřeba elektrické energie celkem je 618 706,67 Kč (část 6 231,71 Kč je uhrazena z vlastních zdrojů, 612 474,96 Kč je uhrazeno z dotace na provoz elektrická energie - UZ 311). Přeplatek činí 97 525,04 Kč. Přeplatky vráceny na účet Olomouckého kraje.</t>
  </si>
  <si>
    <t xml:space="preserve">Skutečné náklady na energie byly nižší než byl předpoklad za dané období, vratky provedeny formou finančního vypořádání 2024 a zaslány na účet Olomouckého kraje (plyn - 301 844,67 Kč a el. energie - 250 655,31 Kč). </t>
  </si>
  <si>
    <t xml:space="preserve">Skutečné náklady na energie byly nižší než byl předpoklad za dané období, vratky provedeny formou finančního vypořádání 2024 a zaslány na účet Olomouckého kraje (plyn - 95 957,63 Kč a el. energie - 18 393,- Kč). </t>
  </si>
  <si>
    <t xml:space="preserve">Skutečné náklady na energie byly nižší než byl předpoklad za dané období, vratky provedeny formou finančního vypořádání 2024 a zaslány na účet Olomouckého kraje (plyn - 21 106,- Kč a el. energie - 95 931,- Kč). </t>
  </si>
  <si>
    <t xml:space="preserve">Skutečné náklady na energie byly nižší než byl předpoklad za dané období, vratky provedeny formou finančního vypořádání 2024 a zaslány na účet Olomouckého kraje (plyn - 32 220,70 Kč a el. energie - 83 529,99 Kč). </t>
  </si>
  <si>
    <t>Nedočerpaný limit spotřeby plynu byl vrácen (částečně) v rámci finančního vypořádání  15.1.2024. Elektrická energie je v nákladech stanovena pomocí dohadných položek  ve výši 400 tis. Kč (UZ 312). Přečerpání  ve výši 16 736,26 Kč jsou náklady roku 2022 a jsou hrazeny z provozního příspěvku (UZ 300).</t>
  </si>
  <si>
    <t xml:space="preserve">Skutečné náklady na energie byly nižší než byl předpoklad za dané období, vratky provedeny formou finančního vypořádání 2024 a zaslány na účet Olomouckého kraje (plyn - 830 666,23 Kč a el. energie - 482 388,86 Kč). </t>
  </si>
  <si>
    <t xml:space="preserve">Skutečné náklady na energie byly nižší než byl předpoklad za dané období, vratky provedeny formou finančního vypořádání 2024 a zaslány na účet Olomouckého kraje (plyn - 429 454,19 Kč a el. energie - 192 027,50,- Kč). </t>
  </si>
  <si>
    <t>Skutečné náklady na energie byly nižší než byl předpoklad za dané období, vratky provedeny formou finančního vypořádání 2024 a zaslány na účet Olomouckého kraje (plyn - 380 291,02 Kč a el. energie - 301 109,46 Kč).</t>
  </si>
  <si>
    <t xml:space="preserve">Skutečné náklady na energie byly nižší než byl předpoklad za dané období, vratky provedeny formou finančního vypořádání 2024 a zaslány na účet Olomouckého kraje (plyn - 244 663,96 Kč a el. energie - 60 376,54 Kč). </t>
  </si>
  <si>
    <t xml:space="preserve">Skutečné náklady na energie byly nižší než byl předpoklad za dané období, vratky provedeny formou finančního vypořádání 2024 a zaslány na účet Olomouckého kraje (plyn - 318 167,37 Kč a el. energie - 120 855,91 Kč). </t>
  </si>
  <si>
    <t>Příspěvková organizace skončila ve ztrátě, která činí -590 160,08 Kč. Ztráta bude pokryta ve výši 250 000,- Kč z prostředků rezervního fondu a ve výši 340 160,08 Kč ze zlepšeného výsledku hospodaření v následujících letech.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</si>
</sst>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9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8">
    <xf numFmtId="0" fontId="0" fillId="0" borderId="0"/>
    <xf numFmtId="0" fontId="1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7" fillId="0" borderId="0"/>
    <xf numFmtId="0" fontId="27" fillId="0" borderId="0"/>
    <xf numFmtId="165" fontId="27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8" fillId="0" borderId="0"/>
    <xf numFmtId="0" fontId="28" fillId="0" borderId="0"/>
    <xf numFmtId="0" fontId="3" fillId="0" borderId="0"/>
    <xf numFmtId="0" fontId="3" fillId="0" borderId="0"/>
    <xf numFmtId="169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339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2" xfId="0" applyFont="1" applyFill="1" applyBorder="1"/>
    <xf numFmtId="0" fontId="5" fillId="0" borderId="23" xfId="0" applyFont="1" applyFill="1" applyBorder="1"/>
    <xf numFmtId="0" fontId="6" fillId="0" borderId="24" xfId="0" applyFont="1" applyFill="1" applyBorder="1"/>
    <xf numFmtId="0" fontId="21" fillId="0" borderId="21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1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3" fillId="0" borderId="0" xfId="0" applyFont="1" applyFill="1"/>
    <xf numFmtId="4" fontId="26" fillId="0" borderId="1" xfId="0" applyNumberFormat="1" applyFont="1" applyFill="1" applyBorder="1"/>
    <xf numFmtId="4" fontId="26" fillId="0" borderId="2" xfId="0" applyNumberFormat="1" applyFont="1" applyFill="1" applyBorder="1"/>
    <xf numFmtId="4" fontId="26" fillId="0" borderId="3" xfId="0" applyNumberFormat="1" applyFont="1" applyFill="1" applyBorder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8" xfId="0" applyFont="1" applyFill="1" applyBorder="1" applyAlignment="1">
      <alignment vertical="top" wrapText="1"/>
    </xf>
    <xf numFmtId="0" fontId="26" fillId="0" borderId="30" xfId="0" applyFont="1" applyFill="1" applyBorder="1" applyAlignment="1">
      <alignment vertical="top" wrapText="1" shrinkToFit="1"/>
    </xf>
    <xf numFmtId="0" fontId="26" fillId="0" borderId="30" xfId="0" applyFont="1" applyFill="1" applyBorder="1" applyAlignment="1">
      <alignment wrapText="1"/>
    </xf>
    <xf numFmtId="0" fontId="5" fillId="0" borderId="32" xfId="0" applyFont="1" applyFill="1" applyBorder="1" applyAlignment="1">
      <alignment horizontal="center"/>
    </xf>
    <xf numFmtId="0" fontId="1" fillId="0" borderId="36" xfId="0" applyFont="1" applyFill="1" applyBorder="1"/>
    <xf numFmtId="2" fontId="1" fillId="0" borderId="0" xfId="0" applyNumberFormat="1" applyFont="1" applyFill="1"/>
    <xf numFmtId="4" fontId="26" fillId="0" borderId="38" xfId="0" applyNumberFormat="1" applyFont="1" applyFill="1" applyBorder="1"/>
    <xf numFmtId="0" fontId="26" fillId="0" borderId="31" xfId="0" applyFont="1" applyFill="1" applyBorder="1" applyAlignment="1">
      <alignment horizontal="left"/>
    </xf>
    <xf numFmtId="2" fontId="2" fillId="0" borderId="40" xfId="0" applyNumberFormat="1" applyFont="1" applyFill="1" applyBorder="1"/>
    <xf numFmtId="4" fontId="26" fillId="0" borderId="41" xfId="0" applyNumberFormat="1" applyFont="1" applyFill="1" applyBorder="1"/>
    <xf numFmtId="4" fontId="26" fillId="0" borderId="42" xfId="0" applyNumberFormat="1" applyFont="1" applyFill="1" applyBorder="1"/>
    <xf numFmtId="2" fontId="26" fillId="0" borderId="39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0" fillId="0" borderId="0" xfId="0" applyFont="1" applyFill="1" applyBorder="1" applyAlignment="1">
      <alignment horizontal="right"/>
    </xf>
    <xf numFmtId="0" fontId="2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0" fontId="32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0" fontId="1" fillId="0" borderId="33" xfId="0" applyFont="1" applyFill="1" applyBorder="1"/>
    <xf numFmtId="0" fontId="6" fillId="0" borderId="43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26" xfId="0" applyNumberFormat="1" applyFont="1" applyFill="1" applyBorder="1"/>
    <xf numFmtId="4" fontId="2" fillId="0" borderId="28" xfId="0" applyNumberFormat="1" applyFont="1" applyFill="1" applyBorder="1"/>
    <xf numFmtId="4" fontId="2" fillId="0" borderId="16" xfId="0" applyNumberFormat="1" applyFont="1" applyFill="1" applyBorder="1"/>
    <xf numFmtId="4" fontId="2" fillId="0" borderId="48" xfId="0" applyNumberFormat="1" applyFont="1" applyFill="1" applyBorder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4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3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5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4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NumberFormat="1" applyFont="1" applyFill="1"/>
    <xf numFmtId="4" fontId="2" fillId="0" borderId="54" xfId="0" applyNumberFormat="1" applyFont="1" applyFill="1" applyBorder="1"/>
    <xf numFmtId="4" fontId="2" fillId="0" borderId="52" xfId="0" applyNumberFormat="1" applyFont="1" applyFill="1" applyBorder="1"/>
    <xf numFmtId="4" fontId="2" fillId="0" borderId="13" xfId="0" applyNumberFormat="1" applyFont="1" applyFill="1" applyBorder="1"/>
    <xf numFmtId="4" fontId="2" fillId="0" borderId="44" xfId="0" applyNumberFormat="1" applyFont="1" applyFill="1" applyBorder="1"/>
    <xf numFmtId="4" fontId="2" fillId="0" borderId="45" xfId="0" applyNumberFormat="1" applyFont="1" applyFill="1" applyBorder="1"/>
    <xf numFmtId="4" fontId="2" fillId="0" borderId="15" xfId="0" applyNumberFormat="1" applyFont="1" applyFill="1" applyBorder="1"/>
    <xf numFmtId="4" fontId="2" fillId="0" borderId="42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2" fillId="0" borderId="53" xfId="0" applyNumberFormat="1" applyFont="1" applyFill="1" applyBorder="1"/>
    <xf numFmtId="4" fontId="2" fillId="0" borderId="35" xfId="0" applyNumberFormat="1" applyFont="1" applyFill="1" applyBorder="1"/>
    <xf numFmtId="4" fontId="2" fillId="0" borderId="35" xfId="0" applyNumberFormat="1" applyFont="1" applyFill="1" applyBorder="1" applyAlignment="1">
      <alignment horizontal="right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4" fontId="2" fillId="0" borderId="29" xfId="0" applyNumberFormat="1" applyFont="1" applyFill="1" applyBorder="1" applyAlignment="1">
      <alignment horizontal="right"/>
    </xf>
    <xf numFmtId="4" fontId="2" fillId="0" borderId="66" xfId="0" applyNumberFormat="1" applyFont="1" applyFill="1" applyBorder="1" applyAlignment="1">
      <alignment horizontal="right"/>
    </xf>
    <xf numFmtId="4" fontId="2" fillId="0" borderId="25" xfId="0" applyNumberFormat="1" applyFont="1" applyFill="1" applyBorder="1" applyAlignment="1">
      <alignment horizontal="right"/>
    </xf>
    <xf numFmtId="0" fontId="1" fillId="0" borderId="45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vertical="center" wrapText="1"/>
    </xf>
    <xf numFmtId="0" fontId="1" fillId="0" borderId="46" xfId="0" applyNumberFormat="1" applyFont="1" applyFill="1" applyBorder="1"/>
    <xf numFmtId="0" fontId="1" fillId="0" borderId="47" xfId="0" applyFont="1" applyFill="1" applyBorder="1"/>
    <xf numFmtId="0" fontId="1" fillId="0" borderId="4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24" xfId="0" applyNumberFormat="1" applyFont="1" applyFill="1" applyBorder="1"/>
    <xf numFmtId="0" fontId="1" fillId="0" borderId="51" xfId="0" applyFont="1" applyFill="1" applyBorder="1"/>
    <xf numFmtId="0" fontId="1" fillId="0" borderId="17" xfId="0" applyFont="1" applyFill="1" applyBorder="1" applyAlignment="1">
      <alignment vertical="center" wrapText="1"/>
    </xf>
    <xf numFmtId="0" fontId="1" fillId="0" borderId="50" xfId="0" applyNumberFormat="1" applyFont="1" applyFill="1" applyBorder="1"/>
    <xf numFmtId="0" fontId="1" fillId="0" borderId="55" xfId="0" applyNumberFormat="1" applyFont="1" applyFill="1" applyBorder="1"/>
    <xf numFmtId="0" fontId="1" fillId="0" borderId="22" xfId="0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wrapText="1"/>
    </xf>
    <xf numFmtId="0" fontId="1" fillId="0" borderId="65" xfId="0" applyFont="1" applyFill="1" applyBorder="1"/>
    <xf numFmtId="0" fontId="1" fillId="0" borderId="61" xfId="0" applyFont="1" applyFill="1" applyBorder="1" applyAlignment="1">
      <alignment vertical="center" wrapText="1"/>
    </xf>
    <xf numFmtId="0" fontId="1" fillId="0" borderId="17" xfId="0" applyFont="1" applyFill="1" applyBorder="1"/>
    <xf numFmtId="0" fontId="1" fillId="0" borderId="37" xfId="0" applyFont="1" applyFill="1" applyBorder="1" applyAlignment="1">
      <alignment vertical="center" wrapText="1"/>
    </xf>
    <xf numFmtId="0" fontId="1" fillId="0" borderId="62" xfId="0" applyFont="1" applyFill="1" applyBorder="1" applyAlignment="1">
      <alignment vertical="center" wrapText="1"/>
    </xf>
    <xf numFmtId="0" fontId="1" fillId="0" borderId="56" xfId="0" applyNumberFormat="1" applyFont="1" applyFill="1" applyBorder="1"/>
    <xf numFmtId="0" fontId="1" fillId="0" borderId="30" xfId="0" applyFont="1" applyFill="1" applyBorder="1"/>
    <xf numFmtId="0" fontId="1" fillId="0" borderId="55" xfId="0" applyNumberFormat="1" applyFont="1" applyFill="1" applyBorder="1" applyAlignment="1">
      <alignment wrapText="1"/>
    </xf>
    <xf numFmtId="0" fontId="1" fillId="0" borderId="57" xfId="0" applyFont="1" applyFill="1" applyBorder="1" applyAlignment="1">
      <alignment vertical="center"/>
    </xf>
    <xf numFmtId="4" fontId="31" fillId="0" borderId="42" xfId="0" applyNumberFormat="1" applyFont="1" applyFill="1" applyBorder="1" applyAlignment="1">
      <alignment horizontal="right"/>
    </xf>
    <xf numFmtId="4" fontId="31" fillId="0" borderId="59" xfId="0" applyNumberFormat="1" applyFont="1" applyFill="1" applyBorder="1" applyAlignment="1">
      <alignment horizontal="right"/>
    </xf>
    <xf numFmtId="4" fontId="31" fillId="0" borderId="19" xfId="0" applyNumberFormat="1" applyFont="1" applyFill="1" applyBorder="1" applyAlignment="1">
      <alignment horizontal="right"/>
    </xf>
    <xf numFmtId="4" fontId="31" fillId="0" borderId="27" xfId="0" applyNumberFormat="1" applyFont="1" applyFill="1" applyBorder="1" applyAlignment="1">
      <alignment horizontal="right"/>
    </xf>
    <xf numFmtId="4" fontId="31" fillId="0" borderId="21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4" fontId="1" fillId="0" borderId="0" xfId="25" applyNumberFormat="1" applyFont="1" applyFill="1"/>
    <xf numFmtId="0" fontId="1" fillId="0" borderId="0" xfId="1" applyFill="1"/>
    <xf numFmtId="0" fontId="34" fillId="0" borderId="0" xfId="0" applyFont="1" applyFill="1"/>
    <xf numFmtId="0" fontId="19" fillId="0" borderId="0" xfId="1" applyFont="1" applyFill="1"/>
    <xf numFmtId="0" fontId="35" fillId="0" borderId="0" xfId="0" applyFont="1" applyFill="1" applyBorder="1"/>
    <xf numFmtId="4" fontId="35" fillId="0" borderId="0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29" fillId="0" borderId="0" xfId="0" applyFont="1" applyFill="1"/>
    <xf numFmtId="0" fontId="29" fillId="0" borderId="0" xfId="0" applyFont="1" applyFill="1" applyAlignment="1">
      <alignment horizontal="left"/>
    </xf>
    <xf numFmtId="0" fontId="6" fillId="0" borderId="0" xfId="0" applyFont="1" applyFill="1"/>
    <xf numFmtId="4" fontId="6" fillId="0" borderId="0" xfId="0" applyNumberFormat="1" applyFont="1" applyFill="1"/>
    <xf numFmtId="4" fontId="2" fillId="0" borderId="37" xfId="0" applyNumberFormat="1" applyFont="1" applyFill="1" applyBorder="1"/>
    <xf numFmtId="4" fontId="2" fillId="0" borderId="18" xfId="0" applyNumberFormat="1" applyFont="1" applyFill="1" applyBorder="1"/>
    <xf numFmtId="0" fontId="1" fillId="0" borderId="50" xfId="0" applyNumberFormat="1" applyFont="1" applyFill="1" applyBorder="1" applyAlignment="1">
      <alignment wrapText="1"/>
    </xf>
    <xf numFmtId="0" fontId="11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" fontId="24" fillId="4" borderId="0" xfId="0" applyNumberFormat="1" applyFont="1" applyFill="1" applyAlignment="1" applyProtection="1">
      <alignment shrinkToFit="1"/>
      <protection hidden="1"/>
    </xf>
    <xf numFmtId="4" fontId="38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0" fontId="12" fillId="0" borderId="68" xfId="0" applyFont="1" applyBorder="1" applyProtection="1">
      <protection hidden="1"/>
    </xf>
    <xf numFmtId="0" fontId="1" fillId="0" borderId="69" xfId="0" applyFont="1" applyBorder="1" applyProtection="1">
      <protection hidden="1"/>
    </xf>
    <xf numFmtId="0" fontId="12" fillId="0" borderId="69" xfId="0" applyFont="1" applyBorder="1" applyProtection="1">
      <protection hidden="1"/>
    </xf>
    <xf numFmtId="0" fontId="1" fillId="0" borderId="70" xfId="0" applyFont="1" applyBorder="1" applyAlignment="1" applyProtection="1">
      <alignment horizontal="center"/>
      <protection hidden="1"/>
    </xf>
    <xf numFmtId="0" fontId="1" fillId="0" borderId="71" xfId="0" applyFont="1" applyBorder="1" applyAlignment="1" applyProtection="1">
      <alignment horizontal="center"/>
      <protection hidden="1"/>
    </xf>
    <xf numFmtId="0" fontId="1" fillId="0" borderId="71" xfId="0" applyFont="1" applyBorder="1" applyAlignment="1" applyProtection="1">
      <alignment horizontal="left"/>
      <protection hidden="1"/>
    </xf>
    <xf numFmtId="0" fontId="1" fillId="0" borderId="72" xfId="0" applyFont="1" applyBorder="1" applyAlignment="1" applyProtection="1">
      <alignment horizontal="left"/>
      <protection hidden="1"/>
    </xf>
    <xf numFmtId="0" fontId="1" fillId="0" borderId="73" xfId="0" applyFont="1" applyBorder="1" applyProtection="1">
      <protection hidden="1"/>
    </xf>
    <xf numFmtId="0" fontId="1" fillId="0" borderId="74" xfId="0" applyFont="1" applyBorder="1" applyProtection="1">
      <protection hidden="1"/>
    </xf>
    <xf numFmtId="0" fontId="1" fillId="0" borderId="75" xfId="0" applyFont="1" applyBorder="1" applyProtection="1">
      <protection hidden="1"/>
    </xf>
    <xf numFmtId="175" fontId="1" fillId="0" borderId="75" xfId="0" applyNumberFormat="1" applyFont="1" applyBorder="1" applyAlignment="1" applyProtection="1">
      <alignment horizontal="right"/>
      <protection hidden="1"/>
    </xf>
    <xf numFmtId="175" fontId="1" fillId="0" borderId="76" xfId="0" applyNumberFormat="1" applyFont="1" applyBorder="1" applyAlignment="1" applyProtection="1">
      <alignment horizontal="right"/>
      <protection hidden="1"/>
    </xf>
    <xf numFmtId="0" fontId="1" fillId="0" borderId="75" xfId="0" applyFont="1" applyBorder="1" applyAlignment="1" applyProtection="1">
      <alignment horizontal="center"/>
      <protection hidden="1"/>
    </xf>
    <xf numFmtId="0" fontId="1" fillId="0" borderId="76" xfId="0" applyFont="1" applyBorder="1" applyProtection="1">
      <protection hidden="1"/>
    </xf>
    <xf numFmtId="0" fontId="1" fillId="0" borderId="77" xfId="0" applyFont="1" applyBorder="1" applyProtection="1">
      <protection hidden="1"/>
    </xf>
    <xf numFmtId="0" fontId="1" fillId="0" borderId="78" xfId="0" applyFont="1" applyBorder="1" applyProtection="1">
      <protection hidden="1"/>
    </xf>
    <xf numFmtId="0" fontId="1" fillId="0" borderId="79" xfId="0" applyFont="1" applyBorder="1" applyProtection="1">
      <protection hidden="1"/>
    </xf>
    <xf numFmtId="0" fontId="1" fillId="0" borderId="80" xfId="0" applyFont="1" applyBorder="1" applyProtection="1">
      <protection hidden="1"/>
    </xf>
    <xf numFmtId="0" fontId="1" fillId="0" borderId="81" xfId="0" applyFont="1" applyFill="1" applyBorder="1" applyProtection="1">
      <protection hidden="1"/>
    </xf>
    <xf numFmtId="0" fontId="1" fillId="0" borderId="82" xfId="0" applyFont="1" applyFill="1" applyBorder="1" applyProtection="1">
      <protection hidden="1"/>
    </xf>
    <xf numFmtId="4" fontId="1" fillId="0" borderId="83" xfId="0" applyNumberFormat="1" applyFont="1" applyFill="1" applyBorder="1" applyAlignment="1" applyProtection="1">
      <alignment horizontal="right"/>
      <protection hidden="1"/>
    </xf>
    <xf numFmtId="4" fontId="1" fillId="0" borderId="84" xfId="0" applyNumberFormat="1" applyFont="1" applyFill="1" applyBorder="1" applyAlignment="1" applyProtection="1">
      <alignment horizontal="right"/>
      <protection hidden="1"/>
    </xf>
    <xf numFmtId="4" fontId="1" fillId="0" borderId="85" xfId="0" applyNumberFormat="1" applyFont="1" applyFill="1" applyBorder="1" applyProtection="1">
      <protection hidden="1"/>
    </xf>
    <xf numFmtId="4" fontId="1" fillId="0" borderId="86" xfId="0" applyNumberFormat="1" applyFont="1" applyFill="1" applyBorder="1" applyAlignment="1" applyProtection="1">
      <alignment horizontal="right" shrinkToFit="1"/>
      <protection hidden="1"/>
    </xf>
    <xf numFmtId="0" fontId="1" fillId="0" borderId="87" xfId="0" applyFont="1" applyFill="1" applyBorder="1" applyProtection="1">
      <protection hidden="1"/>
    </xf>
    <xf numFmtId="0" fontId="1" fillId="0" borderId="88" xfId="0" applyFont="1" applyFill="1" applyBorder="1" applyProtection="1">
      <protection hidden="1"/>
    </xf>
    <xf numFmtId="4" fontId="1" fillId="0" borderId="89" xfId="0" applyNumberFormat="1" applyFont="1" applyFill="1" applyBorder="1" applyProtection="1">
      <protection hidden="1"/>
    </xf>
    <xf numFmtId="4" fontId="1" fillId="0" borderId="90" xfId="0" applyNumberFormat="1" applyFont="1" applyFill="1" applyBorder="1" applyAlignment="1" applyProtection="1">
      <alignment horizontal="right"/>
      <protection hidden="1"/>
    </xf>
    <xf numFmtId="4" fontId="1" fillId="0" borderId="91" xfId="0" applyNumberFormat="1" applyFont="1" applyFill="1" applyBorder="1" applyProtection="1">
      <protection hidden="1"/>
    </xf>
    <xf numFmtId="4" fontId="1" fillId="0" borderId="92" xfId="0" applyNumberFormat="1" applyFont="1" applyFill="1" applyBorder="1" applyAlignment="1" applyProtection="1">
      <alignment horizontal="right" shrinkToFit="1"/>
      <protection hidden="1"/>
    </xf>
    <xf numFmtId="0" fontId="12" fillId="0" borderId="77" xfId="0" applyFont="1" applyFill="1" applyBorder="1" applyProtection="1">
      <protection hidden="1"/>
    </xf>
    <xf numFmtId="0" fontId="10" fillId="0" borderId="78" xfId="0" applyFont="1" applyFill="1" applyBorder="1" applyProtection="1">
      <protection hidden="1"/>
    </xf>
    <xf numFmtId="4" fontId="10" fillId="0" borderId="93" xfId="0" applyNumberFormat="1" applyFont="1" applyFill="1" applyBorder="1" applyProtection="1">
      <protection hidden="1"/>
    </xf>
    <xf numFmtId="4" fontId="10" fillId="0" borderId="94" xfId="0" applyNumberFormat="1" applyFont="1" applyFill="1" applyBorder="1" applyProtection="1">
      <protection hidden="1"/>
    </xf>
    <xf numFmtId="4" fontId="10" fillId="0" borderId="95" xfId="0" applyNumberFormat="1" applyFont="1" applyFill="1" applyBorder="1" applyProtection="1">
      <protection hidden="1"/>
    </xf>
    <xf numFmtId="4" fontId="10" fillId="0" borderId="96" xfId="0" applyNumberFormat="1" applyFont="1" applyFill="1" applyBorder="1" applyAlignment="1" applyProtection="1">
      <alignment horizontal="right"/>
      <protection hidden="1"/>
    </xf>
    <xf numFmtId="4" fontId="1" fillId="0" borderId="0" xfId="25" applyNumberFormat="1" applyFont="1" applyFill="1" applyAlignment="1" applyProtection="1">
      <alignment horizontal="right" shrinkToFit="1"/>
      <protection hidden="1"/>
    </xf>
    <xf numFmtId="0" fontId="1" fillId="0" borderId="0" xfId="0" applyFont="1" applyFill="1" applyBorder="1" applyAlignment="1">
      <alignment horizontal="center"/>
    </xf>
    <xf numFmtId="174" fontId="1" fillId="0" borderId="0" xfId="0" applyNumberFormat="1" applyFont="1" applyFill="1" applyBorder="1" applyAlignment="1" applyProtection="1">
      <alignment horizontal="left"/>
      <protection hidden="1"/>
    </xf>
    <xf numFmtId="0" fontId="29" fillId="0" borderId="0" xfId="0" applyFont="1" applyFill="1" applyBorder="1"/>
    <xf numFmtId="4" fontId="26" fillId="0" borderId="2" xfId="0" applyNumberFormat="1" applyFont="1" applyBorder="1"/>
    <xf numFmtId="4" fontId="29" fillId="0" borderId="0" xfId="0" applyNumberFormat="1" applyFont="1"/>
    <xf numFmtId="0" fontId="1" fillId="0" borderId="7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vertical="center"/>
    </xf>
    <xf numFmtId="0" fontId="1" fillId="0" borderId="58" xfId="0" applyNumberFormat="1" applyFont="1" applyFill="1" applyBorder="1"/>
    <xf numFmtId="0" fontId="1" fillId="0" borderId="67" xfId="0" applyFont="1" applyFill="1" applyBorder="1"/>
    <xf numFmtId="4" fontId="2" fillId="0" borderId="33" xfId="0" applyNumberFormat="1" applyFont="1" applyFill="1" applyBorder="1"/>
    <xf numFmtId="4" fontId="2" fillId="0" borderId="39" xfId="0" applyNumberFormat="1" applyFont="1" applyFill="1" applyBorder="1"/>
    <xf numFmtId="4" fontId="2" fillId="0" borderId="20" xfId="0" applyNumberFormat="1" applyFont="1" applyFill="1" applyBorder="1"/>
    <xf numFmtId="4" fontId="24" fillId="0" borderId="0" xfId="0" applyNumberFormat="1" applyFont="1" applyFill="1" applyAlignment="1" applyProtection="1">
      <alignment shrinkToFit="1"/>
      <protection hidden="1"/>
    </xf>
    <xf numFmtId="4" fontId="35" fillId="2" borderId="0" xfId="0" applyNumberFormat="1" applyFont="1" applyFill="1" applyAlignment="1">
      <alignment horizontal="right"/>
    </xf>
    <xf numFmtId="0" fontId="35" fillId="2" borderId="0" xfId="0" applyFont="1" applyFill="1"/>
    <xf numFmtId="0" fontId="11" fillId="2" borderId="0" xfId="0" applyFont="1" applyFill="1"/>
    <xf numFmtId="0" fontId="1" fillId="2" borderId="0" xfId="0" applyFont="1" applyFill="1"/>
    <xf numFmtId="4" fontId="1" fillId="2" borderId="0" xfId="0" applyNumberFormat="1" applyFont="1" applyFill="1"/>
    <xf numFmtId="0" fontId="19" fillId="2" borderId="0" xfId="0" applyFont="1" applyFill="1"/>
    <xf numFmtId="4" fontId="1" fillId="2" borderId="0" xfId="0" applyNumberFormat="1" applyFont="1" applyFill="1" applyAlignment="1">
      <alignment shrinkToFit="1"/>
    </xf>
    <xf numFmtId="4" fontId="2" fillId="2" borderId="0" xfId="0" applyNumberFormat="1" applyFont="1" applyFill="1"/>
    <xf numFmtId="0" fontId="0" fillId="2" borderId="0" xfId="0" applyFill="1"/>
    <xf numFmtId="4" fontId="19" fillId="2" borderId="0" xfId="0" applyNumberFormat="1" applyFont="1" applyFill="1" applyAlignment="1">
      <alignment shrinkToFit="1"/>
    </xf>
    <xf numFmtId="4" fontId="2" fillId="2" borderId="52" xfId="0" applyNumberFormat="1" applyFont="1" applyFill="1" applyBorder="1"/>
    <xf numFmtId="4" fontId="2" fillId="2" borderId="16" xfId="0" applyNumberFormat="1" applyFont="1" applyFill="1" applyBorder="1"/>
    <xf numFmtId="0" fontId="2" fillId="0" borderId="17" xfId="0" applyFont="1" applyFill="1" applyBorder="1" applyAlignment="1">
      <alignment vertical="center" wrapText="1"/>
    </xf>
    <xf numFmtId="4" fontId="19" fillId="2" borderId="0" xfId="0" applyNumberFormat="1" applyFont="1" applyFill="1"/>
    <xf numFmtId="0" fontId="36" fillId="0" borderId="0" xfId="0" applyFont="1" applyAlignment="1"/>
    <xf numFmtId="0" fontId="37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 shrinkToFit="1"/>
    </xf>
    <xf numFmtId="0" fontId="2" fillId="0" borderId="36" xfId="0" applyFont="1" applyFill="1" applyBorder="1" applyAlignment="1">
      <alignment horizontal="left" vertical="top" wrapText="1" shrinkToFi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vertical="top" wrapText="1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1" fillId="0" borderId="75" xfId="0" applyFont="1" applyBorder="1" applyAlignment="1" applyProtection="1">
      <alignment wrapText="1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3" fillId="0" borderId="0" xfId="25" applyFont="1" applyFill="1" applyAlignment="1" applyProtection="1">
      <alignment horizontal="left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shrinkToFit="1"/>
      <protection hidden="1"/>
    </xf>
    <xf numFmtId="0" fontId="1" fillId="2" borderId="0" xfId="0" applyFont="1" applyFill="1" applyAlignment="1">
      <alignment horizontal="justify" vertical="top" wrapText="1" shrinkToFit="1"/>
    </xf>
    <xf numFmtId="0" fontId="0" fillId="2" borderId="0" xfId="0" applyFill="1" applyAlignment="1">
      <alignment horizontal="justify" vertical="top" wrapText="1" shrinkToFit="1"/>
    </xf>
    <xf numFmtId="0" fontId="33" fillId="0" borderId="0" xfId="0" applyFont="1" applyFill="1" applyAlignment="1" applyProtection="1">
      <alignment horizontal="left" wrapText="1" shrinkToFit="1"/>
      <protection hidden="1"/>
    </xf>
    <xf numFmtId="0" fontId="29" fillId="0" borderId="0" xfId="0" applyFont="1" applyFill="1" applyAlignment="1">
      <alignment horizontal="justify" vertical="justify" wrapText="1" shrinkToFit="1"/>
    </xf>
    <xf numFmtId="0" fontId="29" fillId="0" borderId="0" xfId="0" applyFont="1" applyFill="1" applyAlignment="1">
      <alignment wrapText="1"/>
    </xf>
    <xf numFmtId="0" fontId="2" fillId="0" borderId="0" xfId="0" applyFont="1" applyFill="1" applyBorder="1" applyAlignment="1" applyProtection="1">
      <alignment horizontal="justify" vertical="top" wrapText="1"/>
      <protection locked="0"/>
    </xf>
    <xf numFmtId="0" fontId="0" fillId="0" borderId="0" xfId="0" applyAlignment="1">
      <alignment horizontal="justify" vertical="top" wrapText="1" shrinkToFit="1"/>
    </xf>
  </cellXfs>
  <cellStyles count="28">
    <cellStyle name="_Rozbor 2002" xfId="2" xr:uid="{00000000-0005-0000-0000-000000000000}"/>
    <cellStyle name="_Rozbor 2002_1" xfId="3" xr:uid="{00000000-0005-0000-0000-000001000000}"/>
    <cellStyle name="_Rozbor 2002_2" xfId="4" xr:uid="{00000000-0005-0000-0000-000002000000}"/>
    <cellStyle name="_Rozbor 2002_3" xfId="5" xr:uid="{00000000-0005-0000-0000-000003000000}"/>
    <cellStyle name="_Rozbor 2002_3_Rozbory hospodaření - 2013" xfId="6" xr:uid="{00000000-0005-0000-0000-000004000000}"/>
    <cellStyle name="_Rozbor 2002_4" xfId="7" xr:uid="{00000000-0005-0000-0000-000005000000}"/>
    <cellStyle name="_Rozbor 2002_4 2" xfId="26" xr:uid="{00000000-0005-0000-0000-000006000000}"/>
    <cellStyle name="_Rozbor 2002_5" xfId="8" xr:uid="{00000000-0005-0000-0000-000007000000}"/>
    <cellStyle name="_Rozbor 2002_6" xfId="9" xr:uid="{00000000-0005-0000-0000-000008000000}"/>
    <cellStyle name="_Rozbor 2002_7" xfId="10" xr:uid="{00000000-0005-0000-0000-000009000000}"/>
    <cellStyle name="_Rozbor 2002_8" xfId="11" xr:uid="{00000000-0005-0000-0000-00000A000000}"/>
    <cellStyle name="_Rozbor 2002_9" xfId="12" xr:uid="{00000000-0005-0000-0000-00000B000000}"/>
    <cellStyle name="_Rozbor 2002_A" xfId="13" xr:uid="{00000000-0005-0000-0000-00000C000000}"/>
    <cellStyle name="_Rozbor 2002_A_Rozbory hospodaření - 2013" xfId="14" xr:uid="{00000000-0005-0000-0000-00000D000000}"/>
    <cellStyle name="_Rozbor 2002_B" xfId="15" xr:uid="{00000000-0005-0000-0000-00000E000000}"/>
    <cellStyle name="_Rozbor 2002_B_Rozbory hospodaření - 2013" xfId="16" xr:uid="{00000000-0005-0000-0000-00000F000000}"/>
    <cellStyle name="_Rozbor 2002_C" xfId="17" xr:uid="{00000000-0005-0000-0000-000010000000}"/>
    <cellStyle name="_Rozbor 2002_D" xfId="18" xr:uid="{00000000-0005-0000-0000-000011000000}"/>
    <cellStyle name="_Rozbor 2002_E" xfId="19" xr:uid="{00000000-0005-0000-0000-000012000000}"/>
    <cellStyle name="Čárka 2" xfId="20" xr:uid="{00000000-0005-0000-0000-000013000000}"/>
    <cellStyle name="Čárka 3" xfId="21" xr:uid="{00000000-0005-0000-0000-000014000000}"/>
    <cellStyle name="Normální" xfId="0" builtinId="0"/>
    <cellStyle name="Normální 2" xfId="1" xr:uid="{00000000-0005-0000-0000-000016000000}"/>
    <cellStyle name="Normální 2 2" xfId="23" xr:uid="{00000000-0005-0000-0000-000017000000}"/>
    <cellStyle name="Normální 2 2 2" xfId="25" xr:uid="{00000000-0005-0000-0000-000018000000}"/>
    <cellStyle name="Normální 9" xfId="24" xr:uid="{00000000-0005-0000-0000-000019000000}"/>
    <cellStyle name="Styl 1" xfId="22" xr:uid="{00000000-0005-0000-0000-00001A000000}"/>
    <cellStyle name="Styl 1 2" xfId="27" xr:uid="{00000000-0005-0000-0000-00001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3" tint="-0.249977111117893"/>
  </sheetPr>
  <dimension ref="A1:T641"/>
  <sheetViews>
    <sheetView showGridLines="0" zoomScaleNormal="100" workbookViewId="0">
      <selection activeCell="C17" sqref="C17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3.140625" style="10" customWidth="1"/>
    <col min="4" max="4" width="18.14062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20" width="9.140625" style="18"/>
    <col min="21" max="16384" width="9.140625" style="8"/>
  </cols>
  <sheetData>
    <row r="1" spans="1:14" ht="24" customHeight="1" x14ac:dyDescent="0.3">
      <c r="A1" s="283" t="s">
        <v>117</v>
      </c>
      <c r="B1" s="284"/>
      <c r="C1" s="284"/>
      <c r="D1" s="284"/>
      <c r="E1" s="284"/>
      <c r="F1" s="284"/>
      <c r="G1" s="285"/>
      <c r="H1" s="285"/>
    </row>
    <row r="2" spans="1:14" ht="14.25" customHeight="1" x14ac:dyDescent="0.3">
      <c r="A2" s="290" t="s">
        <v>116</v>
      </c>
      <c r="B2" s="291"/>
      <c r="C2" s="291"/>
      <c r="D2" s="291"/>
      <c r="E2" s="292"/>
      <c r="F2" s="292"/>
      <c r="G2" s="292"/>
      <c r="H2" s="292"/>
      <c r="I2" s="292"/>
      <c r="J2" s="292"/>
      <c r="K2" s="292"/>
      <c r="L2" s="292"/>
      <c r="N2" s="92"/>
    </row>
    <row r="3" spans="1:14" ht="20.25" x14ac:dyDescent="0.3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N3" s="92"/>
    </row>
    <row r="4" spans="1:14" ht="14.25" x14ac:dyDescent="0.2">
      <c r="A4" s="9" t="s">
        <v>35</v>
      </c>
      <c r="B4" s="7"/>
      <c r="D4" s="11"/>
    </row>
    <row r="5" spans="1:14" ht="14.25" x14ac:dyDescent="0.2">
      <c r="A5" s="212"/>
      <c r="B5" s="4" t="s">
        <v>159</v>
      </c>
      <c r="D5" s="11"/>
    </row>
    <row r="6" spans="1:14" x14ac:dyDescent="0.2">
      <c r="B6" s="7"/>
    </row>
    <row r="7" spans="1:14" ht="15.75" x14ac:dyDescent="0.25">
      <c r="D7" s="213" t="s">
        <v>118</v>
      </c>
      <c r="E7" s="214">
        <v>2023</v>
      </c>
      <c r="H7" s="12"/>
      <c r="I7" s="12"/>
    </row>
    <row r="8" spans="1:14" ht="13.5" thickBot="1" x14ac:dyDescent="0.25">
      <c r="K8" s="47"/>
      <c r="N8" s="19" t="s">
        <v>61</v>
      </c>
    </row>
    <row r="9" spans="1:14" ht="16.5" customHeight="1" thickTop="1" x14ac:dyDescent="0.25">
      <c r="A9" s="13" t="s">
        <v>3</v>
      </c>
      <c r="B9" s="52" t="s">
        <v>54</v>
      </c>
      <c r="C9" s="53" t="s">
        <v>30</v>
      </c>
      <c r="D9" s="54"/>
      <c r="E9" s="101" t="s">
        <v>12</v>
      </c>
      <c r="F9" s="105"/>
      <c r="G9" s="102" t="s">
        <v>13</v>
      </c>
      <c r="H9" s="293" t="s">
        <v>44</v>
      </c>
      <c r="I9" s="294"/>
      <c r="J9" s="294"/>
      <c r="K9" s="294"/>
      <c r="L9" s="295" t="s">
        <v>45</v>
      </c>
      <c r="M9" s="296"/>
      <c r="N9" s="297"/>
    </row>
    <row r="10" spans="1:14" ht="16.5" customHeight="1" x14ac:dyDescent="0.25">
      <c r="A10" s="55"/>
      <c r="B10" s="56"/>
      <c r="C10" s="57"/>
      <c r="D10" s="58"/>
      <c r="E10" s="99" t="s">
        <v>11</v>
      </c>
      <c r="F10" s="106"/>
      <c r="G10" s="100" t="s">
        <v>11</v>
      </c>
      <c r="H10" s="78"/>
      <c r="I10" s="79"/>
      <c r="J10" s="80"/>
      <c r="K10" s="80"/>
      <c r="L10" s="298" t="s">
        <v>46</v>
      </c>
      <c r="M10" s="299"/>
      <c r="N10" s="300"/>
    </row>
    <row r="11" spans="1:14" ht="33.75" customHeight="1" x14ac:dyDescent="0.25">
      <c r="A11" s="55"/>
      <c r="B11" s="56"/>
      <c r="C11" s="57"/>
      <c r="D11" s="58"/>
      <c r="E11" s="59"/>
      <c r="F11" s="107" t="s">
        <v>69</v>
      </c>
      <c r="G11" s="81"/>
      <c r="H11" s="301" t="s">
        <v>47</v>
      </c>
      <c r="I11" s="303" t="s">
        <v>48</v>
      </c>
      <c r="J11" s="305" t="s">
        <v>49</v>
      </c>
      <c r="K11" s="306"/>
      <c r="L11" s="307" t="s">
        <v>50</v>
      </c>
      <c r="M11" s="308"/>
      <c r="N11" s="309" t="s">
        <v>51</v>
      </c>
    </row>
    <row r="12" spans="1:14" ht="16.5" thickBot="1" x14ac:dyDescent="0.3">
      <c r="A12" s="14"/>
      <c r="B12" s="60"/>
      <c r="C12" s="15" t="s">
        <v>63</v>
      </c>
      <c r="D12" s="16" t="s">
        <v>160</v>
      </c>
      <c r="E12" s="61"/>
      <c r="F12" s="104"/>
      <c r="G12" s="82"/>
      <c r="H12" s="302"/>
      <c r="I12" s="304"/>
      <c r="J12" s="95" t="s">
        <v>31</v>
      </c>
      <c r="K12" s="95" t="s">
        <v>32</v>
      </c>
      <c r="L12" s="94" t="s">
        <v>15</v>
      </c>
      <c r="M12" s="93" t="s">
        <v>60</v>
      </c>
      <c r="N12" s="310"/>
    </row>
    <row r="13" spans="1:14" ht="39.6" customHeight="1" thickTop="1" x14ac:dyDescent="0.2">
      <c r="A13" s="165">
        <v>1022</v>
      </c>
      <c r="B13" s="166" t="str">
        <f>'1022'!$E$2</f>
        <v>Základní škola a Mateřská škola při lázních, Velké Losiny</v>
      </c>
      <c r="C13" s="167" t="s">
        <v>71</v>
      </c>
      <c r="D13" s="168" t="s">
        <v>72</v>
      </c>
      <c r="E13" s="154">
        <f>'1022'!G16</f>
        <v>4503060</v>
      </c>
      <c r="F13" s="152">
        <f>'1022'!G17</f>
        <v>0</v>
      </c>
      <c r="G13" s="151">
        <f>'1022'!G18</f>
        <v>4503060</v>
      </c>
      <c r="H13" s="150">
        <f>'1022'!G21</f>
        <v>0</v>
      </c>
      <c r="I13" s="151">
        <f>'1022'!I26</f>
        <v>0</v>
      </c>
      <c r="J13" s="153">
        <f t="shared" ref="J13:J32" si="0">IF((H13&lt;0),0,(IF((H13-I13)&lt;0,0,(H13-I13))))</f>
        <v>0</v>
      </c>
      <c r="K13" s="152">
        <f t="shared" ref="K13:K32" si="1">IF((H13&lt;0),(H13-I13),(IF((H13-I13)&lt;0,(H13-I13),0)))</f>
        <v>0</v>
      </c>
      <c r="L13" s="150">
        <f>'1022'!G30</f>
        <v>0</v>
      </c>
      <c r="M13" s="151">
        <f>'1022'!G31</f>
        <v>0</v>
      </c>
      <c r="N13" s="187"/>
    </row>
    <row r="14" spans="1:14" ht="39.6" customHeight="1" x14ac:dyDescent="0.2">
      <c r="A14" s="169">
        <v>1024</v>
      </c>
      <c r="B14" s="170" t="str">
        <f>'1024'!$E$2</f>
        <v>Střední škola, Základní škola a Mateřská škola Mohelnice, Masarykova 4</v>
      </c>
      <c r="C14" s="171" t="s">
        <v>74</v>
      </c>
      <c r="D14" s="172" t="s">
        <v>75</v>
      </c>
      <c r="E14" s="147">
        <f>'1024'!G16</f>
        <v>24595444.599999998</v>
      </c>
      <c r="F14" s="146">
        <f>'1024'!G17</f>
        <v>35248.339999999997</v>
      </c>
      <c r="G14" s="155">
        <f>'1024'!G18</f>
        <v>24627873.129999999</v>
      </c>
      <c r="H14" s="147">
        <f>'1024'!G21</f>
        <v>32428.530000001192</v>
      </c>
      <c r="I14" s="156">
        <f>'1024'!I26</f>
        <v>0</v>
      </c>
      <c r="J14" s="157">
        <f t="shared" si="0"/>
        <v>32428.530000001192</v>
      </c>
      <c r="K14" s="146">
        <f t="shared" si="1"/>
        <v>0</v>
      </c>
      <c r="L14" s="279">
        <f>'1024'!G30</f>
        <v>0</v>
      </c>
      <c r="M14" s="156">
        <f>'1024'!G31</f>
        <v>32428.53</v>
      </c>
      <c r="N14" s="188"/>
    </row>
    <row r="15" spans="1:14" ht="39.6" customHeight="1" x14ac:dyDescent="0.2">
      <c r="A15" s="169">
        <v>1040</v>
      </c>
      <c r="B15" s="173" t="str">
        <f>'1040'!$E$2</f>
        <v>Střední škola, Základní škola a Mateřská škola Šumperk, Hanácká 3</v>
      </c>
      <c r="C15" s="174" t="s">
        <v>77</v>
      </c>
      <c r="D15" s="172" t="s">
        <v>78</v>
      </c>
      <c r="E15" s="114">
        <f>'1040'!G16</f>
        <v>55348103.659999996</v>
      </c>
      <c r="F15" s="146">
        <f>'1040'!G17</f>
        <v>0</v>
      </c>
      <c r="G15" s="155">
        <f>'1040'!G18</f>
        <v>55409009.729999997</v>
      </c>
      <c r="H15" s="147">
        <f>'1040'!G21</f>
        <v>60906.070000000298</v>
      </c>
      <c r="I15" s="156">
        <f>'1040'!I26</f>
        <v>0</v>
      </c>
      <c r="J15" s="162">
        <f t="shared" si="0"/>
        <v>60906.070000000298</v>
      </c>
      <c r="K15" s="115">
        <f t="shared" si="1"/>
        <v>0</v>
      </c>
      <c r="L15" s="279">
        <f>'1040'!G30</f>
        <v>0</v>
      </c>
      <c r="M15" s="156">
        <f>'1040'!G31</f>
        <v>60906.07</v>
      </c>
      <c r="N15" s="189"/>
    </row>
    <row r="16" spans="1:14" ht="39.6" customHeight="1" x14ac:dyDescent="0.2">
      <c r="A16" s="169">
        <v>1041</v>
      </c>
      <c r="B16" s="173" t="str">
        <f>'1041'!$E$2</f>
        <v>Střední škola, Základní škola, Mateřská škola a Dětský domov Zábřeh</v>
      </c>
      <c r="C16" s="175" t="s">
        <v>80</v>
      </c>
      <c r="D16" s="172" t="s">
        <v>81</v>
      </c>
      <c r="E16" s="113">
        <f>'1041'!G16</f>
        <v>73481530.359999999</v>
      </c>
      <c r="F16" s="146">
        <f>'1041'!G17</f>
        <v>3536.1</v>
      </c>
      <c r="G16" s="155">
        <f>'1041'!G18</f>
        <v>73572068.210000008</v>
      </c>
      <c r="H16" s="147">
        <f>'1041'!G21</f>
        <v>90537.850000008941</v>
      </c>
      <c r="I16" s="156">
        <f>'1041'!I26</f>
        <v>0</v>
      </c>
      <c r="J16" s="163">
        <f t="shared" si="0"/>
        <v>90537.850000008941</v>
      </c>
      <c r="K16" s="149">
        <f t="shared" si="1"/>
        <v>0</v>
      </c>
      <c r="L16" s="279">
        <f>'1041'!G30</f>
        <v>0</v>
      </c>
      <c r="M16" s="156">
        <f>'1041'!G31</f>
        <v>90537.850000008941</v>
      </c>
      <c r="N16" s="190"/>
    </row>
    <row r="17" spans="1:15" ht="39.6" customHeight="1" x14ac:dyDescent="0.2">
      <c r="A17" s="169">
        <v>1111</v>
      </c>
      <c r="B17" s="173" t="str">
        <f>'1111'!$E$2</f>
        <v>Gymnázium, Šumperk, Masarykovo náměstí 8</v>
      </c>
      <c r="C17" s="211" t="s">
        <v>83</v>
      </c>
      <c r="D17" s="172" t="s">
        <v>78</v>
      </c>
      <c r="E17" s="114">
        <f>'1111'!G16</f>
        <v>67159691.00999999</v>
      </c>
      <c r="F17" s="115">
        <f>'1111'!G17</f>
        <v>99686.29</v>
      </c>
      <c r="G17" s="155">
        <f>'1111'!G18</f>
        <v>67350860.359999999</v>
      </c>
      <c r="H17" s="147">
        <f>'1111'!G21</f>
        <v>191169.35000000894</v>
      </c>
      <c r="I17" s="156">
        <f>'1111'!I26</f>
        <v>28197</v>
      </c>
      <c r="J17" s="162">
        <f t="shared" si="0"/>
        <v>162972.35000000894</v>
      </c>
      <c r="K17" s="115">
        <f t="shared" si="1"/>
        <v>0</v>
      </c>
      <c r="L17" s="279">
        <f>'1111'!G30</f>
        <v>10000</v>
      </c>
      <c r="M17" s="156">
        <f>'1111'!G31</f>
        <v>152972.35</v>
      </c>
      <c r="N17" s="189"/>
    </row>
    <row r="18" spans="1:15" ht="39.6" customHeight="1" x14ac:dyDescent="0.2">
      <c r="A18" s="176">
        <v>1112</v>
      </c>
      <c r="B18" s="173" t="str">
        <f>'1112'!$E$2</f>
        <v>Gymnázium, Zábřeh, náměstí Osvobození 20</v>
      </c>
      <c r="C18" s="177" t="s">
        <v>85</v>
      </c>
      <c r="D18" s="178" t="s">
        <v>81</v>
      </c>
      <c r="E18" s="148">
        <f>'1112'!G16</f>
        <v>40493041.079999998</v>
      </c>
      <c r="F18" s="112">
        <f>'1112'!G17</f>
        <v>0</v>
      </c>
      <c r="G18" s="155">
        <f>'1112'!G18</f>
        <v>41015097.899999999</v>
      </c>
      <c r="H18" s="147">
        <f>'1112'!G21</f>
        <v>522056.8200000003</v>
      </c>
      <c r="I18" s="156">
        <f>'1112'!I26</f>
        <v>0</v>
      </c>
      <c r="J18" s="164">
        <f t="shared" si="0"/>
        <v>522056.8200000003</v>
      </c>
      <c r="K18" s="112">
        <f t="shared" si="1"/>
        <v>0</v>
      </c>
      <c r="L18" s="279">
        <f>'1112'!G30</f>
        <v>5000</v>
      </c>
      <c r="M18" s="156">
        <f>'1112'!G31</f>
        <v>517056.82</v>
      </c>
      <c r="N18" s="191"/>
    </row>
    <row r="19" spans="1:15" ht="39.6" customHeight="1" x14ac:dyDescent="0.2">
      <c r="A19" s="169">
        <v>1135</v>
      </c>
      <c r="B19" s="179" t="str">
        <f>'1135'!$E$2</f>
        <v xml:space="preserve">Vyšší odborná škola a Střední průmyslová škola, Šumperk, Gen. Krátkého 1  </v>
      </c>
      <c r="C19" s="177" t="s">
        <v>86</v>
      </c>
      <c r="D19" s="172" t="s">
        <v>87</v>
      </c>
      <c r="E19" s="114">
        <f>'1135'!G16</f>
        <v>99086123.189999998</v>
      </c>
      <c r="F19" s="115">
        <f>'1135'!G17</f>
        <v>6410</v>
      </c>
      <c r="G19" s="155">
        <f>'1135'!G18</f>
        <v>100123262.72</v>
      </c>
      <c r="H19" s="147">
        <f>'1135'!G21</f>
        <v>1037139.5300000012</v>
      </c>
      <c r="I19" s="156">
        <f>'1135'!I26</f>
        <v>0</v>
      </c>
      <c r="J19" s="162">
        <f t="shared" si="0"/>
        <v>1037139.5300000012</v>
      </c>
      <c r="K19" s="115">
        <f t="shared" si="1"/>
        <v>0</v>
      </c>
      <c r="L19" s="279">
        <f>'1135'!G30</f>
        <v>0</v>
      </c>
      <c r="M19" s="156">
        <f>'1135'!G31</f>
        <v>1037139.5300000012</v>
      </c>
      <c r="N19" s="189"/>
    </row>
    <row r="20" spans="1:15" ht="39.6" customHeight="1" x14ac:dyDescent="0.2">
      <c r="A20" s="176">
        <v>1136</v>
      </c>
      <c r="B20" s="179" t="str">
        <f>'1136'!$E$2</f>
        <v xml:space="preserve">Vyšší odborná škola a Střední škola automobilní, Zábřeh, U Dráhy 6 </v>
      </c>
      <c r="C20" s="177" t="s">
        <v>88</v>
      </c>
      <c r="D20" s="172" t="s">
        <v>81</v>
      </c>
      <c r="E20" s="148">
        <f>'1136'!G16</f>
        <v>56350482.699999996</v>
      </c>
      <c r="F20" s="112">
        <f>'1022'!G17</f>
        <v>0</v>
      </c>
      <c r="G20" s="155">
        <f>'1136'!G18</f>
        <v>56573198.149999999</v>
      </c>
      <c r="H20" s="147">
        <f>'1136'!G21</f>
        <v>222715.45000000298</v>
      </c>
      <c r="I20" s="156">
        <f>'1136'!I26</f>
        <v>0</v>
      </c>
      <c r="J20" s="164">
        <f t="shared" si="0"/>
        <v>222715.45000000298</v>
      </c>
      <c r="K20" s="112">
        <f t="shared" si="1"/>
        <v>0</v>
      </c>
      <c r="L20" s="279">
        <f>'1136'!G30</f>
        <v>0</v>
      </c>
      <c r="M20" s="156">
        <f>'1136'!G31</f>
        <v>222715.45000000298</v>
      </c>
      <c r="N20" s="191"/>
    </row>
    <row r="21" spans="1:15" ht="52.5" customHeight="1" x14ac:dyDescent="0.2">
      <c r="A21" s="169">
        <v>1137</v>
      </c>
      <c r="B21" s="281" t="str">
        <f>'1137'!$E$2</f>
        <v>Střední průmyslová škola elektrotechnická a Obchodní akademie Mohelnice ( změna názvu na Střední průmyslovou školu elektrotechniky a informatiky Mohelnice  UZ/14/43/2023 od 1.9.2023)</v>
      </c>
      <c r="C21" s="177" t="s">
        <v>89</v>
      </c>
      <c r="D21" s="172" t="s">
        <v>75</v>
      </c>
      <c r="E21" s="114">
        <f>'1137'!G16</f>
        <v>56264035.82</v>
      </c>
      <c r="F21" s="115">
        <f>'1137'!G17</f>
        <v>0</v>
      </c>
      <c r="G21" s="155">
        <f>'1137'!G18</f>
        <v>55673875.740000002</v>
      </c>
      <c r="H21" s="147">
        <f>'1137'!G21</f>
        <v>-590160.07999999821</v>
      </c>
      <c r="I21" s="156">
        <f>'1137'!I26</f>
        <v>0</v>
      </c>
      <c r="J21" s="162">
        <f t="shared" si="0"/>
        <v>0</v>
      </c>
      <c r="K21" s="115">
        <f t="shared" si="1"/>
        <v>-590160.07999999821</v>
      </c>
      <c r="L21" s="279">
        <f>'1137'!G30</f>
        <v>0</v>
      </c>
      <c r="M21" s="156">
        <f>'1137'!G31</f>
        <v>0</v>
      </c>
      <c r="N21" s="189"/>
    </row>
    <row r="22" spans="1:15" ht="39.6" customHeight="1" x14ac:dyDescent="0.2">
      <c r="A22" s="176">
        <v>1138</v>
      </c>
      <c r="B22" s="173" t="str">
        <f>'1138'!$E$2</f>
        <v>Střední odborná škola, Šumperk, Zemědělská 3</v>
      </c>
      <c r="C22" s="177" t="s">
        <v>91</v>
      </c>
      <c r="D22" s="172" t="s">
        <v>78</v>
      </c>
      <c r="E22" s="148">
        <f>'1138'!G16</f>
        <v>55750053.859999999</v>
      </c>
      <c r="F22" s="112">
        <f>'1138'!G17</f>
        <v>96190</v>
      </c>
      <c r="G22" s="155">
        <f>'1138'!G18</f>
        <v>56422340.390000001</v>
      </c>
      <c r="H22" s="147">
        <f>'1138'!G21</f>
        <v>672286.53000000119</v>
      </c>
      <c r="I22" s="156">
        <f>'1138'!I26</f>
        <v>15936</v>
      </c>
      <c r="J22" s="164">
        <f t="shared" si="0"/>
        <v>656350.53000000119</v>
      </c>
      <c r="K22" s="112">
        <f t="shared" si="1"/>
        <v>0</v>
      </c>
      <c r="L22" s="279">
        <f>'1138'!G30</f>
        <v>35000</v>
      </c>
      <c r="M22" s="156">
        <f>'1138'!G31</f>
        <v>621350.53000000119</v>
      </c>
      <c r="N22" s="191"/>
    </row>
    <row r="23" spans="1:15" ht="39.6" customHeight="1" x14ac:dyDescent="0.2">
      <c r="A23" s="169">
        <v>1140</v>
      </c>
      <c r="B23" s="173" t="str">
        <f>'1140'!$E$2</f>
        <v>Střední škola řemesel, Šumperk</v>
      </c>
      <c r="C23" s="177" t="s">
        <v>92</v>
      </c>
      <c r="D23" s="172" t="s">
        <v>78</v>
      </c>
      <c r="E23" s="114">
        <f>'1140'!G16</f>
        <v>114792276.67</v>
      </c>
      <c r="F23" s="115">
        <f>'1140'!G17</f>
        <v>11120</v>
      </c>
      <c r="G23" s="155">
        <f>'1140'!G18</f>
        <v>114875993.05999999</v>
      </c>
      <c r="H23" s="147">
        <f>'1140'!G21</f>
        <v>83716.389999985695</v>
      </c>
      <c r="I23" s="156">
        <f>'1140'!I26</f>
        <v>0</v>
      </c>
      <c r="J23" s="162">
        <f t="shared" si="0"/>
        <v>83716.389999985695</v>
      </c>
      <c r="K23" s="115">
        <f t="shared" si="1"/>
        <v>0</v>
      </c>
      <c r="L23" s="279">
        <f>'1140'!G30</f>
        <v>0</v>
      </c>
      <c r="M23" s="156">
        <f>'1140'!G31</f>
        <v>83716.39</v>
      </c>
      <c r="N23" s="189"/>
    </row>
    <row r="24" spans="1:15" ht="39.6" customHeight="1" x14ac:dyDescent="0.2">
      <c r="A24" s="169">
        <v>1154</v>
      </c>
      <c r="B24" s="173" t="str">
        <f>'1154'!$E$2</f>
        <v xml:space="preserve">Obchodní akademie a Jazyková škola s právem státní jazykové zkoušky, Šumperk, Hlavní třída 31  </v>
      </c>
      <c r="C24" s="174" t="s">
        <v>93</v>
      </c>
      <c r="D24" s="172" t="s">
        <v>78</v>
      </c>
      <c r="E24" s="114">
        <f>'1154'!G16</f>
        <v>26258118.300000001</v>
      </c>
      <c r="F24" s="115">
        <f>'1154'!G17</f>
        <v>0</v>
      </c>
      <c r="G24" s="209">
        <f>'1154'!G18</f>
        <v>26335812.709999997</v>
      </c>
      <c r="H24" s="114">
        <f>'1154'!G21</f>
        <v>77694.409999996424</v>
      </c>
      <c r="I24" s="210">
        <f>'1154'!I26</f>
        <v>0</v>
      </c>
      <c r="J24" s="162">
        <f t="shared" si="0"/>
        <v>77694.409999996424</v>
      </c>
      <c r="K24" s="115">
        <f t="shared" si="1"/>
        <v>0</v>
      </c>
      <c r="L24" s="280">
        <f>'1154'!G30</f>
        <v>0</v>
      </c>
      <c r="M24" s="210">
        <f>'1154'!G31</f>
        <v>77694.41</v>
      </c>
      <c r="N24" s="189"/>
    </row>
    <row r="25" spans="1:15" ht="39.6" customHeight="1" x14ac:dyDescent="0.2">
      <c r="A25" s="169">
        <v>1163</v>
      </c>
      <c r="B25" s="173" t="str">
        <f>'1163'!$E$2</f>
        <v>Střední zdravotnická škola a Vyšší odborná škola zdravotnická, Šumperk, příspěvková organizace</v>
      </c>
      <c r="C25" s="175" t="s">
        <v>94</v>
      </c>
      <c r="D25" s="180" t="s">
        <v>78</v>
      </c>
      <c r="E25" s="114">
        <f>'1163'!G16</f>
        <v>44777020.170000002</v>
      </c>
      <c r="F25" s="115">
        <f>'1163'!G17</f>
        <v>17691.43</v>
      </c>
      <c r="G25" s="155">
        <f>'1163'!G18</f>
        <v>44880845.329999998</v>
      </c>
      <c r="H25" s="147">
        <f>'1163'!G21</f>
        <v>103825.15999999642</v>
      </c>
      <c r="I25" s="156">
        <f>'1163'!I26</f>
        <v>0</v>
      </c>
      <c r="J25" s="162">
        <f t="shared" si="0"/>
        <v>103825.15999999642</v>
      </c>
      <c r="K25" s="115">
        <f t="shared" si="1"/>
        <v>0</v>
      </c>
      <c r="L25" s="279">
        <f>'1163'!G30</f>
        <v>20000</v>
      </c>
      <c r="M25" s="156">
        <f>'1163'!G31</f>
        <v>83825.159999996424</v>
      </c>
      <c r="N25" s="189"/>
    </row>
    <row r="26" spans="1:15" ht="39.6" customHeight="1" x14ac:dyDescent="0.2">
      <c r="A26" s="176">
        <v>1174</v>
      </c>
      <c r="B26" s="173" t="str">
        <f>'1174'!$E$2</f>
        <v>Střední škola technická Mohelnice, 1. máje 667/2, Mohelnice 78985</v>
      </c>
      <c r="C26" s="175" t="s">
        <v>95</v>
      </c>
      <c r="D26" s="180" t="s">
        <v>75</v>
      </c>
      <c r="E26" s="148">
        <f>'1174'!G16</f>
        <v>36940648.25</v>
      </c>
      <c r="F26" s="112">
        <f>'1022'!G17</f>
        <v>0</v>
      </c>
      <c r="G26" s="155">
        <f>'1174'!G18</f>
        <v>36927848.149999999</v>
      </c>
      <c r="H26" s="147">
        <f>'1174'!G21</f>
        <v>-12800.10000000149</v>
      </c>
      <c r="I26" s="156">
        <f>'1174'!I26</f>
        <v>0</v>
      </c>
      <c r="J26" s="164">
        <f t="shared" si="0"/>
        <v>0</v>
      </c>
      <c r="K26" s="112">
        <f t="shared" si="1"/>
        <v>-12800.10000000149</v>
      </c>
      <c r="L26" s="279">
        <f>'1174'!G30</f>
        <v>0</v>
      </c>
      <c r="M26" s="156">
        <f>'1174'!G31</f>
        <v>0</v>
      </c>
      <c r="N26" s="191"/>
    </row>
    <row r="27" spans="1:15" ht="39.6" customHeight="1" x14ac:dyDescent="0.2">
      <c r="A27" s="169">
        <v>1222</v>
      </c>
      <c r="B27" s="181" t="str">
        <f>'1222'!$E$2</f>
        <v>Odborné učiliště a Praktická škola, Mohelnice, Vodní 27</v>
      </c>
      <c r="C27" s="174" t="s">
        <v>97</v>
      </c>
      <c r="D27" s="172" t="s">
        <v>75</v>
      </c>
      <c r="E27" s="114">
        <f>'1222'!G16</f>
        <v>29652389.850000001</v>
      </c>
      <c r="F27" s="115">
        <f>'1222'!G17</f>
        <v>33229.49</v>
      </c>
      <c r="G27" s="155">
        <f>'1222'!G18</f>
        <v>29725425.850000001</v>
      </c>
      <c r="H27" s="147">
        <f>'1222'!G21</f>
        <v>73036</v>
      </c>
      <c r="I27" s="156">
        <f>'1222'!I26</f>
        <v>0</v>
      </c>
      <c r="J27" s="162">
        <f t="shared" si="0"/>
        <v>73036</v>
      </c>
      <c r="K27" s="115">
        <f t="shared" si="1"/>
        <v>0</v>
      </c>
      <c r="L27" s="279">
        <f>'1222'!G30</f>
        <v>0</v>
      </c>
      <c r="M27" s="156">
        <f>'1222'!G31</f>
        <v>73036</v>
      </c>
      <c r="N27" s="189"/>
    </row>
    <row r="28" spans="1:15" ht="39.6" customHeight="1" x14ac:dyDescent="0.2">
      <c r="A28" s="176">
        <v>1223</v>
      </c>
      <c r="B28" s="182" t="str">
        <f>'1223'!$E$2</f>
        <v xml:space="preserve">Střední škola sociální péče a služeb, Zábřeh, nám. 8. května 2  </v>
      </c>
      <c r="C28" s="183" t="s">
        <v>98</v>
      </c>
      <c r="D28" s="184" t="s">
        <v>99</v>
      </c>
      <c r="E28" s="148">
        <f>'1223'!G16</f>
        <v>79820255.899999991</v>
      </c>
      <c r="F28" s="112">
        <f>'1223'!G17</f>
        <v>27277.55</v>
      </c>
      <c r="G28" s="155">
        <f>'1223'!G18</f>
        <v>79259396.920000002</v>
      </c>
      <c r="H28" s="147">
        <f>'1223'!G21</f>
        <v>-560858.97999998927</v>
      </c>
      <c r="I28" s="156">
        <f>'1223'!I26</f>
        <v>0</v>
      </c>
      <c r="J28" s="164">
        <f t="shared" si="0"/>
        <v>0</v>
      </c>
      <c r="K28" s="112">
        <f t="shared" si="1"/>
        <v>-560858.97999998927</v>
      </c>
      <c r="L28" s="279">
        <f>'1223'!G30</f>
        <v>0</v>
      </c>
      <c r="M28" s="156">
        <f>'1223'!G31</f>
        <v>0</v>
      </c>
      <c r="N28" s="191"/>
    </row>
    <row r="29" spans="1:15" ht="39.6" customHeight="1" x14ac:dyDescent="0.2">
      <c r="A29" s="169">
        <v>1311</v>
      </c>
      <c r="B29" s="173" t="str">
        <f>'1311'!$E$2</f>
        <v>Základní umělecká škola, Mohelnice, Náměstí Svobody  15</v>
      </c>
      <c r="C29" s="185" t="s">
        <v>100</v>
      </c>
      <c r="D29" s="180" t="s">
        <v>75</v>
      </c>
      <c r="E29" s="114">
        <f>'1311'!G16</f>
        <v>16872313.780000001</v>
      </c>
      <c r="F29" s="115">
        <f>'1311'!G17</f>
        <v>0</v>
      </c>
      <c r="G29" s="155">
        <f>'1311'!G18</f>
        <v>17038648.84</v>
      </c>
      <c r="H29" s="147">
        <f>'1311'!G21</f>
        <v>166335.05999999866</v>
      </c>
      <c r="I29" s="156">
        <f>'1311'!I26</f>
        <v>0</v>
      </c>
      <c r="J29" s="162">
        <f t="shared" si="0"/>
        <v>166335.05999999866</v>
      </c>
      <c r="K29" s="115">
        <f t="shared" si="1"/>
        <v>0</v>
      </c>
      <c r="L29" s="279">
        <f>'1311'!G30</f>
        <v>0</v>
      </c>
      <c r="M29" s="156">
        <f>'1311'!G31</f>
        <v>166335.06</v>
      </c>
      <c r="N29" s="189"/>
    </row>
    <row r="30" spans="1:15" ht="39.6" customHeight="1" x14ac:dyDescent="0.2">
      <c r="A30" s="176">
        <v>1312</v>
      </c>
      <c r="B30" s="173" t="str">
        <f>'1312'!$E$2</f>
        <v>Základní umělecká škola, Šumperk,  Žerotínova 11</v>
      </c>
      <c r="C30" s="174" t="s">
        <v>101</v>
      </c>
      <c r="D30" s="172" t="s">
        <v>78</v>
      </c>
      <c r="E30" s="148">
        <f>'1312'!G16</f>
        <v>27719574.66</v>
      </c>
      <c r="F30" s="112">
        <f>'1312'!G17</f>
        <v>0</v>
      </c>
      <c r="G30" s="155">
        <f>'1312'!G18</f>
        <v>27812910.420000002</v>
      </c>
      <c r="H30" s="147">
        <f>'1312'!G21</f>
        <v>93335.760000001639</v>
      </c>
      <c r="I30" s="156">
        <f>'1312'!I26</f>
        <v>0</v>
      </c>
      <c r="J30" s="164">
        <f t="shared" si="0"/>
        <v>93335.760000001639</v>
      </c>
      <c r="K30" s="112">
        <f t="shared" si="1"/>
        <v>0</v>
      </c>
      <c r="L30" s="279">
        <f>'1312'!G30</f>
        <v>0</v>
      </c>
      <c r="M30" s="156">
        <f>'1312'!G31</f>
        <v>93335.76</v>
      </c>
      <c r="N30" s="191"/>
    </row>
    <row r="31" spans="1:15" ht="39.6" customHeight="1" x14ac:dyDescent="0.2">
      <c r="A31" s="169">
        <v>1313</v>
      </c>
      <c r="B31" s="186" t="str">
        <f>'1313'!$E$2</f>
        <v>Základní umělecká škola Zábřeh</v>
      </c>
      <c r="C31" s="174" t="s">
        <v>103</v>
      </c>
      <c r="D31" s="172" t="s">
        <v>81</v>
      </c>
      <c r="E31" s="114">
        <f>'1313'!G16</f>
        <v>33153312.140000001</v>
      </c>
      <c r="F31" s="115">
        <f>'1313'!G17</f>
        <v>0</v>
      </c>
      <c r="G31" s="155">
        <f>'1313'!G18</f>
        <v>33447104.050000001</v>
      </c>
      <c r="H31" s="147">
        <f>'1313'!G21</f>
        <v>293791.91000000015</v>
      </c>
      <c r="I31" s="156">
        <f>'1313'!I26</f>
        <v>0</v>
      </c>
      <c r="J31" s="162">
        <f t="shared" si="0"/>
        <v>293791.91000000015</v>
      </c>
      <c r="K31" s="115">
        <f t="shared" si="1"/>
        <v>0</v>
      </c>
      <c r="L31" s="279">
        <f>'1313'!G30</f>
        <v>0</v>
      </c>
      <c r="M31" s="156">
        <f>'1313'!G31</f>
        <v>293791.90999999997</v>
      </c>
      <c r="N31" s="189"/>
    </row>
    <row r="32" spans="1:15" ht="39.6" customHeight="1" thickBot="1" x14ac:dyDescent="0.25">
      <c r="A32" s="261">
        <v>1354</v>
      </c>
      <c r="B32" s="262" t="str">
        <f>'1354'!$E$2</f>
        <v>Dům dětí a mládeže Magnet, Mohelnice</v>
      </c>
      <c r="C32" s="263" t="s">
        <v>105</v>
      </c>
      <c r="D32" s="264" t="s">
        <v>75</v>
      </c>
      <c r="E32" s="148">
        <f>'1354'!G16</f>
        <v>14731348.1</v>
      </c>
      <c r="F32" s="265">
        <f>'1354'!G17</f>
        <v>0</v>
      </c>
      <c r="G32" s="155">
        <f>'1354'!G18</f>
        <v>14764999</v>
      </c>
      <c r="H32" s="266">
        <f>'1354'!G21</f>
        <v>33650.900000000373</v>
      </c>
      <c r="I32" s="267">
        <f>'1354'!I26</f>
        <v>0</v>
      </c>
      <c r="J32" s="163">
        <f t="shared" si="0"/>
        <v>33650.900000000373</v>
      </c>
      <c r="K32" s="149">
        <f t="shared" si="1"/>
        <v>0</v>
      </c>
      <c r="L32" s="279">
        <f>'1354'!G30</f>
        <v>0</v>
      </c>
      <c r="M32" s="156">
        <f>'1354'!G31</f>
        <v>33650.900000000373</v>
      </c>
      <c r="N32" s="191"/>
      <c r="O32" s="258"/>
    </row>
    <row r="33" spans="1:20" ht="15.75" thickTop="1" x14ac:dyDescent="0.25">
      <c r="A33" s="90" t="s">
        <v>52</v>
      </c>
      <c r="B33" s="91"/>
      <c r="C33" s="62"/>
      <c r="D33" s="62"/>
      <c r="E33" s="72">
        <f t="shared" ref="E33:N33" si="2">SUM(E13:E32)</f>
        <v>957748824.09999979</v>
      </c>
      <c r="F33" s="74">
        <f>SUM(F13:F32)</f>
        <v>330389.19999999995</v>
      </c>
      <c r="G33" s="73">
        <f t="shared" si="2"/>
        <v>960339630.65999997</v>
      </c>
      <c r="H33" s="63">
        <f t="shared" si="2"/>
        <v>2590806.5600000154</v>
      </c>
      <c r="I33" s="76">
        <f t="shared" si="2"/>
        <v>44133</v>
      </c>
      <c r="J33" s="84">
        <f t="shared" si="2"/>
        <v>3710492.7200000044</v>
      </c>
      <c r="K33" s="74">
        <f t="shared" si="2"/>
        <v>-1163819.159999989</v>
      </c>
      <c r="L33" s="72">
        <f t="shared" si="2"/>
        <v>70000</v>
      </c>
      <c r="M33" s="87">
        <f t="shared" si="2"/>
        <v>3640492.7200000114</v>
      </c>
      <c r="N33" s="88">
        <f t="shared" si="2"/>
        <v>0</v>
      </c>
    </row>
    <row r="34" spans="1:20" ht="15.75" customHeight="1" thickBot="1" x14ac:dyDescent="0.25">
      <c r="A34" s="64"/>
      <c r="B34" s="65"/>
      <c r="C34" s="17"/>
      <c r="D34" s="17"/>
      <c r="E34" s="66"/>
      <c r="F34" s="43"/>
      <c r="G34" s="42"/>
      <c r="H34" s="41"/>
      <c r="I34" s="42"/>
      <c r="J34" s="85" t="s">
        <v>33</v>
      </c>
      <c r="K34" s="75">
        <f>J33+K33</f>
        <v>2546673.5600000154</v>
      </c>
      <c r="L34" s="89" t="s">
        <v>53</v>
      </c>
      <c r="M34" s="86"/>
      <c r="N34" s="67">
        <f>L33+M33+N33</f>
        <v>3710492.7200000114</v>
      </c>
    </row>
    <row r="35" spans="1:20" ht="15" thickTop="1" x14ac:dyDescent="0.2">
      <c r="A35" s="18"/>
      <c r="B35" s="68"/>
      <c r="C35" s="20"/>
      <c r="D35" s="20"/>
      <c r="E35" s="73"/>
      <c r="F35" s="73"/>
      <c r="G35" s="73"/>
      <c r="H35" s="73"/>
      <c r="I35" s="73"/>
      <c r="J35" s="259"/>
      <c r="K35" s="259"/>
      <c r="L35" s="259"/>
      <c r="M35" s="259"/>
      <c r="N35" s="260"/>
    </row>
    <row r="36" spans="1:20" ht="14.25" x14ac:dyDescent="0.2">
      <c r="A36" s="18"/>
      <c r="B36" s="68"/>
      <c r="C36" s="199"/>
      <c r="D36" s="199"/>
      <c r="E36" s="200"/>
      <c r="F36" s="200"/>
      <c r="G36" s="200"/>
      <c r="H36" s="200"/>
      <c r="I36" s="200"/>
      <c r="J36" s="269"/>
      <c r="K36" s="269"/>
      <c r="L36" s="269"/>
      <c r="M36" s="269"/>
      <c r="N36" s="270"/>
    </row>
    <row r="37" spans="1:20" ht="14.25" x14ac:dyDescent="0.2">
      <c r="A37" s="68" t="s">
        <v>106</v>
      </c>
      <c r="B37" s="68"/>
      <c r="C37" s="68"/>
      <c r="D37" s="68"/>
      <c r="E37" s="69"/>
      <c r="F37" s="69"/>
      <c r="G37" s="70"/>
      <c r="H37" s="70"/>
      <c r="I37" s="70"/>
      <c r="J37" s="271"/>
      <c r="K37" s="272"/>
      <c r="L37" s="272"/>
      <c r="M37" s="272"/>
      <c r="N37" s="273"/>
    </row>
    <row r="38" spans="1:20" ht="14.25" customHeight="1" x14ac:dyDescent="0.2">
      <c r="A38" s="68"/>
      <c r="B38" s="77"/>
      <c r="C38" s="77" t="s">
        <v>148</v>
      </c>
      <c r="D38" s="77"/>
      <c r="E38" s="77"/>
      <c r="F38" s="77"/>
      <c r="G38" s="77"/>
      <c r="H38" s="103">
        <f>SUMIF(H13:H32,"&gt;0")</f>
        <v>3754625.7200000044</v>
      </c>
      <c r="I38" s="77" t="s">
        <v>62</v>
      </c>
      <c r="J38" s="282"/>
      <c r="K38" s="275"/>
      <c r="L38" s="276"/>
      <c r="M38" s="277"/>
      <c r="N38" s="272"/>
    </row>
    <row r="39" spans="1:20" ht="14.25" customHeight="1" x14ac:dyDescent="0.2">
      <c r="A39" s="68"/>
      <c r="B39" s="77"/>
      <c r="C39" s="4" t="s">
        <v>149</v>
      </c>
      <c r="D39" s="18"/>
      <c r="E39" s="4"/>
      <c r="F39" s="4"/>
      <c r="G39" s="4"/>
      <c r="H39" s="103">
        <f>SUMIF(H13:H32,"&lt;0")</f>
        <v>-1163819.159999989</v>
      </c>
      <c r="I39" s="77" t="s">
        <v>62</v>
      </c>
      <c r="J39" s="274"/>
      <c r="K39" s="278"/>
      <c r="L39" s="272"/>
      <c r="M39" s="277"/>
      <c r="N39" s="272"/>
    </row>
    <row r="40" spans="1:20" ht="14.25" customHeight="1" x14ac:dyDescent="0.2">
      <c r="A40" s="68"/>
      <c r="B40" s="77"/>
      <c r="C40" s="18" t="s">
        <v>158</v>
      </c>
      <c r="D40" s="18"/>
      <c r="E40" s="4"/>
      <c r="F40" s="4"/>
      <c r="G40" s="4"/>
      <c r="H40" s="77"/>
      <c r="I40" s="77"/>
      <c r="J40" s="274"/>
      <c r="K40" s="275"/>
      <c r="L40" s="272"/>
      <c r="M40" s="277"/>
      <c r="N40" s="272"/>
    </row>
    <row r="41" spans="1:20" ht="14.25" x14ac:dyDescent="0.2">
      <c r="A41" s="68"/>
      <c r="B41" s="77"/>
      <c r="C41" s="77"/>
      <c r="D41" s="77"/>
      <c r="E41" s="77"/>
      <c r="F41" s="77"/>
      <c r="G41" s="77"/>
      <c r="H41" s="77"/>
      <c r="I41" s="77"/>
      <c r="J41" s="274"/>
      <c r="K41" s="272"/>
      <c r="L41" s="272"/>
      <c r="M41" s="277"/>
      <c r="N41" s="272"/>
    </row>
    <row r="42" spans="1:20" ht="14.25" x14ac:dyDescent="0.2">
      <c r="A42" s="68" t="s">
        <v>55</v>
      </c>
      <c r="B42" s="77"/>
      <c r="C42" s="77"/>
      <c r="D42" s="77"/>
      <c r="E42" s="77"/>
      <c r="F42" s="77"/>
      <c r="G42" s="77"/>
      <c r="H42" s="77"/>
      <c r="I42" s="77"/>
      <c r="J42" s="274"/>
      <c r="K42" s="272"/>
      <c r="L42" s="272"/>
      <c r="M42" s="277"/>
      <c r="N42" s="272"/>
    </row>
    <row r="43" spans="1:20" ht="14.25" x14ac:dyDescent="0.2">
      <c r="A43" s="70"/>
      <c r="B43" s="70"/>
      <c r="C43" s="18" t="s">
        <v>148</v>
      </c>
      <c r="D43" s="68"/>
      <c r="E43" s="70"/>
      <c r="F43" s="70"/>
      <c r="G43" s="70"/>
      <c r="H43" s="103">
        <f>SUMIF(J13:J32,"&gt;0")</f>
        <v>3710492.7200000044</v>
      </c>
      <c r="I43" s="4" t="s">
        <v>62</v>
      </c>
      <c r="J43" s="282"/>
      <c r="K43" s="275"/>
      <c r="L43" s="276"/>
      <c r="M43" s="277"/>
      <c r="N43" s="272"/>
    </row>
    <row r="44" spans="1:20" s="7" customFormat="1" ht="14.25" x14ac:dyDescent="0.2">
      <c r="A44" s="70"/>
      <c r="B44" s="70"/>
      <c r="C44" s="4" t="s">
        <v>149</v>
      </c>
      <c r="D44" s="4"/>
      <c r="E44" s="4"/>
      <c r="F44" s="4"/>
      <c r="G44" s="4"/>
      <c r="H44" s="103">
        <f>SUMIF(K13:K32,"&lt;0")</f>
        <v>-1163819.159999989</v>
      </c>
      <c r="I44" s="4" t="s">
        <v>62</v>
      </c>
      <c r="J44" s="274"/>
      <c r="K44" s="278"/>
      <c r="L44" s="277"/>
      <c r="M44" s="277"/>
      <c r="N44" s="272"/>
      <c r="O44" s="4"/>
      <c r="P44" s="4"/>
      <c r="Q44" s="4"/>
      <c r="R44" s="4"/>
      <c r="S44" s="4"/>
      <c r="T44" s="4"/>
    </row>
    <row r="45" spans="1:20" x14ac:dyDescent="0.2">
      <c r="A45" s="4"/>
      <c r="C45" s="18" t="s">
        <v>158</v>
      </c>
      <c r="D45" s="83"/>
      <c r="E45" s="4"/>
      <c r="F45" s="4"/>
      <c r="G45" s="4"/>
      <c r="H45" s="4"/>
      <c r="I45" s="4"/>
      <c r="J45" s="274"/>
      <c r="K45" s="275"/>
      <c r="L45" s="277"/>
      <c r="M45" s="277"/>
      <c r="N45" s="272"/>
    </row>
    <row r="46" spans="1:20" s="7" customFormat="1" ht="15" x14ac:dyDescent="0.2">
      <c r="A46" s="71"/>
      <c r="B46" s="71"/>
      <c r="C46" s="10"/>
      <c r="D46" s="10"/>
      <c r="E46" s="4"/>
      <c r="F46" s="4"/>
      <c r="G46" s="4"/>
      <c r="H46" s="4"/>
      <c r="I46" s="4"/>
      <c r="J46" s="4"/>
      <c r="K46" s="4"/>
      <c r="L46" s="18"/>
      <c r="M46" s="18"/>
      <c r="N46" s="18"/>
      <c r="O46" s="4"/>
      <c r="P46" s="4"/>
      <c r="Q46" s="4"/>
      <c r="R46" s="4"/>
      <c r="S46" s="4"/>
      <c r="T46" s="4"/>
    </row>
    <row r="47" spans="1:20" s="7" customFormat="1" ht="15.75" x14ac:dyDescent="0.25">
      <c r="A47" s="286"/>
      <c r="B47" s="287"/>
      <c r="C47" s="10"/>
      <c r="D47" s="10"/>
      <c r="E47" s="4"/>
      <c r="F47" s="4"/>
      <c r="G47" s="4"/>
      <c r="H47" s="4"/>
      <c r="I47" s="4"/>
      <c r="J47" s="4"/>
      <c r="K47" s="4"/>
      <c r="L47" s="18"/>
      <c r="M47" s="18"/>
      <c r="N47" s="18"/>
      <c r="O47" s="4"/>
      <c r="P47" s="4"/>
      <c r="Q47" s="4"/>
      <c r="R47" s="4"/>
      <c r="S47" s="4"/>
      <c r="T47" s="4"/>
    </row>
    <row r="48" spans="1:20" s="7" customFormat="1" ht="35.25" customHeight="1" x14ac:dyDescent="0.2">
      <c r="A48" s="288"/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4"/>
      <c r="P48" s="4"/>
      <c r="Q48" s="4"/>
      <c r="R48" s="4"/>
      <c r="S48" s="4"/>
      <c r="T48" s="4"/>
    </row>
    <row r="49" spans="1:20" s="7" customFormat="1" ht="27" customHeight="1" x14ac:dyDescent="0.2">
      <c r="A49" s="289"/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4"/>
      <c r="P49" s="4"/>
      <c r="Q49" s="4"/>
      <c r="R49" s="4"/>
      <c r="S49" s="4"/>
      <c r="T49" s="4"/>
    </row>
    <row r="50" spans="1:20" s="10" customFormat="1" ht="15" x14ac:dyDescent="0.2">
      <c r="A50" s="71"/>
      <c r="B50" s="71"/>
      <c r="E50" s="7"/>
      <c r="F50" s="7"/>
      <c r="G50" s="7"/>
      <c r="H50" s="7"/>
      <c r="I50" s="7"/>
      <c r="J50" s="7"/>
      <c r="K50" s="7"/>
      <c r="L50" s="8"/>
      <c r="M50" s="8"/>
      <c r="N50" s="8"/>
    </row>
    <row r="51" spans="1:20" s="10" customFormat="1" ht="15" x14ac:dyDescent="0.2">
      <c r="A51" s="71"/>
      <c r="B51" s="71"/>
      <c r="E51" s="7"/>
      <c r="F51" s="7"/>
      <c r="G51" s="7"/>
      <c r="H51" s="7"/>
      <c r="I51" s="7"/>
      <c r="J51" s="7"/>
      <c r="K51" s="7"/>
      <c r="L51" s="8"/>
      <c r="M51" s="8"/>
      <c r="N51" s="8"/>
    </row>
    <row r="52" spans="1:20" s="10" customFormat="1" ht="15" x14ac:dyDescent="0.2">
      <c r="A52" s="71"/>
      <c r="B52" s="71"/>
      <c r="E52" s="7"/>
      <c r="F52" s="7"/>
      <c r="G52" s="7"/>
      <c r="H52" s="7"/>
      <c r="I52" s="7"/>
      <c r="J52" s="7"/>
      <c r="K52" s="7"/>
      <c r="L52" s="8"/>
      <c r="M52" s="8"/>
      <c r="N52" s="8"/>
    </row>
    <row r="53" spans="1:20" s="10" customFormat="1" ht="15" x14ac:dyDescent="0.2">
      <c r="A53" s="71"/>
      <c r="B53" s="71"/>
      <c r="E53" s="7"/>
      <c r="F53" s="7"/>
      <c r="G53" s="7"/>
      <c r="H53" s="7"/>
      <c r="I53" s="7"/>
      <c r="J53" s="7"/>
      <c r="K53" s="7"/>
      <c r="L53" s="8"/>
      <c r="M53" s="8"/>
      <c r="N53" s="8"/>
    </row>
    <row r="54" spans="1:20" s="10" customFormat="1" ht="15" x14ac:dyDescent="0.2">
      <c r="A54" s="71"/>
      <c r="B54" s="71"/>
      <c r="E54" s="7"/>
      <c r="F54" s="7"/>
      <c r="G54" s="7"/>
      <c r="H54" s="7"/>
      <c r="I54" s="7"/>
      <c r="J54" s="7"/>
      <c r="K54" s="7"/>
      <c r="L54" s="8"/>
      <c r="M54" s="8"/>
      <c r="N54" s="8"/>
    </row>
    <row r="55" spans="1:20" s="10" customFormat="1" ht="15" x14ac:dyDescent="0.2">
      <c r="A55" s="71"/>
      <c r="B55" s="71"/>
      <c r="E55" s="7"/>
      <c r="F55" s="7"/>
      <c r="G55" s="7"/>
      <c r="H55" s="7"/>
      <c r="I55" s="7"/>
      <c r="J55" s="7"/>
      <c r="K55" s="7"/>
      <c r="L55" s="8"/>
      <c r="M55" s="8"/>
      <c r="N55" s="8"/>
    </row>
    <row r="56" spans="1:20" s="10" customFormat="1" ht="15" x14ac:dyDescent="0.2">
      <c r="A56" s="71"/>
      <c r="B56" s="71"/>
      <c r="E56" s="7"/>
      <c r="F56" s="7"/>
      <c r="G56" s="7"/>
      <c r="H56" s="7"/>
      <c r="I56" s="7"/>
      <c r="J56" s="7"/>
      <c r="K56" s="7"/>
      <c r="L56" s="8"/>
      <c r="M56" s="8"/>
      <c r="N56" s="8"/>
    </row>
    <row r="57" spans="1:20" s="10" customFormat="1" ht="15" x14ac:dyDescent="0.2">
      <c r="A57" s="71"/>
      <c r="B57" s="71"/>
      <c r="E57" s="7"/>
      <c r="F57" s="7"/>
      <c r="G57" s="7"/>
      <c r="H57" s="7"/>
      <c r="I57" s="7"/>
      <c r="J57" s="7"/>
      <c r="K57" s="7"/>
      <c r="L57" s="8"/>
      <c r="M57" s="8"/>
      <c r="N57" s="8"/>
    </row>
    <row r="58" spans="1:20" s="10" customFormat="1" ht="15" x14ac:dyDescent="0.2">
      <c r="A58" s="71"/>
      <c r="B58" s="71"/>
      <c r="E58" s="7"/>
      <c r="F58" s="7"/>
      <c r="G58" s="7"/>
      <c r="H58" s="7"/>
      <c r="I58" s="7"/>
      <c r="J58" s="7"/>
      <c r="K58" s="7"/>
      <c r="L58" s="8"/>
      <c r="M58" s="8"/>
      <c r="N58" s="8"/>
    </row>
    <row r="59" spans="1:20" s="10" customFormat="1" ht="15" x14ac:dyDescent="0.2">
      <c r="A59" s="71"/>
      <c r="B59" s="71"/>
      <c r="E59" s="7"/>
      <c r="F59" s="7"/>
      <c r="G59" s="7"/>
      <c r="H59" s="7"/>
      <c r="I59" s="7"/>
      <c r="J59" s="7"/>
      <c r="K59" s="7"/>
      <c r="L59" s="8"/>
      <c r="M59" s="8"/>
      <c r="N59" s="8"/>
    </row>
    <row r="60" spans="1:20" s="10" customFormat="1" ht="15" x14ac:dyDescent="0.2">
      <c r="A60" s="71"/>
      <c r="B60" s="71"/>
      <c r="E60" s="7"/>
      <c r="F60" s="7"/>
      <c r="G60" s="7"/>
      <c r="H60" s="7"/>
      <c r="I60" s="7"/>
      <c r="J60" s="7"/>
      <c r="K60" s="7"/>
      <c r="L60" s="8"/>
      <c r="M60" s="8"/>
      <c r="N60" s="8"/>
    </row>
    <row r="61" spans="1:20" s="10" customFormat="1" ht="15" x14ac:dyDescent="0.2">
      <c r="A61" s="71"/>
      <c r="B61" s="71"/>
      <c r="E61" s="7"/>
      <c r="F61" s="7"/>
      <c r="G61" s="7"/>
      <c r="H61" s="7"/>
      <c r="I61" s="7"/>
      <c r="J61" s="7"/>
      <c r="K61" s="7"/>
      <c r="L61" s="8"/>
      <c r="M61" s="8"/>
      <c r="N61" s="8"/>
    </row>
    <row r="62" spans="1:20" s="10" customFormat="1" ht="15" x14ac:dyDescent="0.2">
      <c r="A62" s="71"/>
      <c r="B62" s="71"/>
      <c r="E62" s="7"/>
      <c r="F62" s="7"/>
      <c r="G62" s="7"/>
      <c r="H62" s="7"/>
      <c r="I62" s="7"/>
      <c r="J62" s="7"/>
      <c r="K62" s="7"/>
      <c r="L62" s="8"/>
      <c r="M62" s="8"/>
      <c r="N62" s="8"/>
    </row>
    <row r="63" spans="1:20" s="10" customFormat="1" ht="15" x14ac:dyDescent="0.2">
      <c r="A63" s="71"/>
      <c r="B63" s="71"/>
      <c r="E63" s="7"/>
      <c r="F63" s="7"/>
      <c r="G63" s="7"/>
      <c r="H63" s="7"/>
      <c r="I63" s="7"/>
      <c r="J63" s="7"/>
      <c r="K63" s="7"/>
      <c r="L63" s="8"/>
      <c r="M63" s="8"/>
      <c r="N63" s="8"/>
    </row>
    <row r="64" spans="1:20" s="10" customFormat="1" ht="15" x14ac:dyDescent="0.2">
      <c r="A64" s="71"/>
      <c r="B64" s="71"/>
      <c r="E64" s="7"/>
      <c r="F64" s="7"/>
      <c r="G64" s="7"/>
      <c r="H64" s="7"/>
      <c r="I64" s="7"/>
      <c r="J64" s="7"/>
      <c r="K64" s="7"/>
      <c r="L64" s="8"/>
      <c r="M64" s="8"/>
      <c r="N64" s="8"/>
    </row>
    <row r="65" spans="1:14" s="10" customFormat="1" ht="15" x14ac:dyDescent="0.2">
      <c r="A65" s="71"/>
      <c r="B65" s="71"/>
      <c r="E65" s="7"/>
      <c r="F65" s="7"/>
      <c r="G65" s="7"/>
      <c r="H65" s="7"/>
      <c r="I65" s="7"/>
      <c r="J65" s="7"/>
      <c r="K65" s="7"/>
      <c r="L65" s="8"/>
      <c r="M65" s="8"/>
      <c r="N65" s="8"/>
    </row>
    <row r="66" spans="1:14" s="10" customFormat="1" ht="15" x14ac:dyDescent="0.2">
      <c r="A66" s="71"/>
      <c r="B66" s="71"/>
      <c r="E66" s="7"/>
      <c r="F66" s="7"/>
      <c r="G66" s="7"/>
      <c r="H66" s="7"/>
      <c r="I66" s="7"/>
      <c r="J66" s="7"/>
      <c r="K66" s="7"/>
      <c r="L66" s="8"/>
      <c r="M66" s="8"/>
      <c r="N66" s="8"/>
    </row>
    <row r="67" spans="1:14" s="10" customFormat="1" ht="15" x14ac:dyDescent="0.2">
      <c r="A67" s="71"/>
      <c r="B67" s="71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71"/>
      <c r="B68" s="71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71"/>
      <c r="B69" s="71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71"/>
      <c r="B70" s="71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71"/>
      <c r="B71" s="71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71"/>
      <c r="B72" s="71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71"/>
      <c r="B73" s="71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71"/>
      <c r="B74" s="71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71"/>
      <c r="B75" s="71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71"/>
      <c r="B76" s="71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71"/>
      <c r="B77" s="71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71"/>
      <c r="B78" s="71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71"/>
      <c r="B79" s="71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71"/>
      <c r="B80" s="71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71"/>
      <c r="B81" s="71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71"/>
      <c r="B82" s="71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71"/>
      <c r="B83" s="71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71"/>
      <c r="B84" s="71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71"/>
      <c r="B85" s="71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71"/>
      <c r="B86" s="71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71"/>
      <c r="B87" s="71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71"/>
      <c r="B88" s="71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71"/>
      <c r="B89" s="71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71"/>
      <c r="B90" s="71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71"/>
      <c r="B91" s="71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71"/>
      <c r="B92" s="71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71"/>
      <c r="B93" s="71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71"/>
      <c r="B94" s="71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71"/>
      <c r="B95" s="71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71"/>
      <c r="B96" s="71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71"/>
      <c r="B97" s="71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71"/>
      <c r="B98" s="71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71"/>
      <c r="B99" s="71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71"/>
      <c r="B100" s="71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71"/>
      <c r="B101" s="71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71"/>
      <c r="B102" s="71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71"/>
      <c r="B103" s="71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71"/>
      <c r="B104" s="71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71"/>
      <c r="B105" s="71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71"/>
      <c r="B106" s="71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71"/>
      <c r="B107" s="71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71"/>
      <c r="B108" s="71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71"/>
      <c r="B109" s="71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71"/>
      <c r="B110" s="71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71"/>
      <c r="B111" s="71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71"/>
      <c r="B112" s="71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71"/>
      <c r="B113" s="71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71"/>
      <c r="B114" s="71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71"/>
      <c r="B115" s="71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71"/>
      <c r="B116" s="71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71"/>
      <c r="B117" s="71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71"/>
      <c r="B118" s="71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71"/>
      <c r="B119" s="71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71"/>
      <c r="B120" s="71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71"/>
      <c r="B121" s="71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71"/>
      <c r="B122" s="71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71"/>
      <c r="B123" s="71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71"/>
      <c r="B124" s="71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71"/>
      <c r="B125" s="71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71"/>
      <c r="B126" s="71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71"/>
      <c r="B127" s="71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71"/>
      <c r="B128" s="71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71"/>
      <c r="B129" s="71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71"/>
      <c r="B130" s="71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71"/>
      <c r="B131" s="71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71"/>
      <c r="B132" s="71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71"/>
      <c r="B133" s="71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71"/>
      <c r="B134" s="71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71"/>
      <c r="B135" s="71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71"/>
      <c r="B136" s="71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71"/>
      <c r="B137" s="71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71"/>
      <c r="B138" s="71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71"/>
      <c r="B139" s="71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71"/>
      <c r="B140" s="71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71"/>
      <c r="B141" s="71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71"/>
      <c r="B142" s="71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71"/>
      <c r="B143" s="71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71"/>
      <c r="B144" s="71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71"/>
      <c r="B145" s="71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71"/>
      <c r="B146" s="71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71"/>
      <c r="B147" s="71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71"/>
      <c r="B148" s="71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71"/>
      <c r="B149" s="71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71"/>
      <c r="B150" s="71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71"/>
      <c r="B151" s="71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71"/>
      <c r="B152" s="71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71"/>
      <c r="B153" s="71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71"/>
      <c r="B154" s="71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71"/>
      <c r="B155" s="71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71"/>
      <c r="B156" s="71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71"/>
      <c r="B157" s="71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71"/>
      <c r="B158" s="71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71"/>
      <c r="B159" s="71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71"/>
      <c r="B160" s="71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71"/>
      <c r="B161" s="71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71"/>
      <c r="B162" s="71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71"/>
      <c r="B163" s="71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71"/>
      <c r="B164" s="71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71"/>
      <c r="B165" s="71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71"/>
      <c r="B166" s="71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71"/>
      <c r="B167" s="71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71"/>
      <c r="B168" s="71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71"/>
      <c r="B169" s="71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71"/>
      <c r="B170" s="71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71"/>
      <c r="B171" s="71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71"/>
      <c r="B172" s="71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71"/>
      <c r="B173" s="71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71"/>
      <c r="B174" s="71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71"/>
      <c r="B175" s="71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71"/>
      <c r="B176" s="71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71"/>
      <c r="B177" s="71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71"/>
      <c r="B178" s="71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71"/>
      <c r="B179" s="71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71"/>
      <c r="B180" s="71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71"/>
      <c r="B181" s="71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71"/>
      <c r="B182" s="71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71"/>
      <c r="B183" s="71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71"/>
      <c r="B184" s="71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71"/>
      <c r="B185" s="71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71"/>
      <c r="B186" s="71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71"/>
      <c r="B187" s="71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71"/>
      <c r="B188" s="71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71"/>
      <c r="B189" s="71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71"/>
      <c r="B190" s="71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71"/>
      <c r="B191" s="71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71"/>
      <c r="B192" s="71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71"/>
      <c r="B193" s="71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71"/>
      <c r="B194" s="71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71"/>
      <c r="B195" s="71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71"/>
      <c r="B196" s="71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71"/>
      <c r="B197" s="71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71"/>
      <c r="B198" s="71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71"/>
      <c r="B199" s="71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71"/>
      <c r="B200" s="71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71"/>
      <c r="B201" s="71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71"/>
      <c r="B202" s="71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71"/>
      <c r="B203" s="71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71"/>
      <c r="B204" s="71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71"/>
      <c r="B205" s="71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71"/>
      <c r="B206" s="71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71"/>
      <c r="B207" s="71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71"/>
      <c r="B208" s="71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71"/>
      <c r="B209" s="71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71"/>
      <c r="B210" s="71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71"/>
      <c r="B211" s="71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71"/>
      <c r="B212" s="71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71"/>
      <c r="B213" s="71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71"/>
      <c r="B214" s="71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71"/>
      <c r="B215" s="71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71"/>
      <c r="B216" s="71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71"/>
      <c r="B217" s="71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71"/>
      <c r="B218" s="71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71"/>
      <c r="B219" s="71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71"/>
      <c r="B220" s="71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71"/>
      <c r="B221" s="71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71"/>
      <c r="B222" s="71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71"/>
      <c r="B223" s="71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71"/>
      <c r="B224" s="71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71"/>
      <c r="B225" s="71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71"/>
      <c r="B226" s="71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71"/>
      <c r="B227" s="71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71"/>
      <c r="B228" s="71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71"/>
      <c r="B229" s="71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71"/>
      <c r="B230" s="71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71"/>
      <c r="B231" s="71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71"/>
      <c r="B232" s="71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71"/>
      <c r="B233" s="71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71"/>
      <c r="B234" s="71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71"/>
      <c r="B235" s="71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71"/>
      <c r="B236" s="71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71"/>
      <c r="B237" s="71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71"/>
      <c r="B238" s="71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71"/>
      <c r="B239" s="71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71"/>
      <c r="B240" s="71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71"/>
      <c r="B241" s="71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71"/>
      <c r="B242" s="71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71"/>
      <c r="B243" s="71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71"/>
      <c r="B244" s="71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71"/>
      <c r="B245" s="71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71"/>
      <c r="B246" s="71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71"/>
      <c r="B247" s="71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71"/>
      <c r="B248" s="71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71"/>
      <c r="B249" s="71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71"/>
      <c r="B250" s="71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71"/>
      <c r="B251" s="71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71"/>
      <c r="B252" s="71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71"/>
      <c r="B253" s="71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71"/>
      <c r="B254" s="71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71"/>
      <c r="B255" s="71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71"/>
      <c r="B256" s="71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71"/>
      <c r="B257" s="71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71"/>
      <c r="B258" s="71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71"/>
      <c r="B259" s="71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71"/>
      <c r="B260" s="71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71"/>
      <c r="B261" s="71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71"/>
      <c r="B262" s="71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71"/>
      <c r="B263" s="71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71"/>
      <c r="B264" s="71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71"/>
      <c r="B265" s="71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71"/>
      <c r="B266" s="71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71"/>
      <c r="B267" s="71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71"/>
      <c r="B268" s="71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71"/>
      <c r="B269" s="71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71"/>
      <c r="B270" s="71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71"/>
      <c r="B271" s="71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71"/>
      <c r="B272" s="71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71"/>
      <c r="B273" s="71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71"/>
      <c r="B274" s="71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71"/>
      <c r="B275" s="71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71"/>
      <c r="B276" s="71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71"/>
      <c r="B277" s="71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71"/>
      <c r="B278" s="71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71"/>
      <c r="B279" s="71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71"/>
      <c r="B280" s="71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71"/>
      <c r="B281" s="71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71"/>
      <c r="B282" s="71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71"/>
      <c r="B283" s="71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71"/>
      <c r="B284" s="71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71"/>
      <c r="B285" s="71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71"/>
      <c r="B286" s="71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71"/>
      <c r="B287" s="71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71"/>
      <c r="B288" s="71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71"/>
      <c r="B289" s="71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71"/>
      <c r="B290" s="71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71"/>
      <c r="B291" s="71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71"/>
      <c r="B292" s="71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71"/>
      <c r="B293" s="71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71"/>
      <c r="B294" s="71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71"/>
      <c r="B295" s="71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71"/>
      <c r="B296" s="71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71"/>
      <c r="B297" s="71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71"/>
      <c r="B298" s="71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71"/>
      <c r="B299" s="71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71"/>
      <c r="B300" s="71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71"/>
      <c r="B301" s="71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71"/>
      <c r="B302" s="71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71"/>
      <c r="B303" s="71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71"/>
      <c r="B304" s="71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71"/>
      <c r="B305" s="71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71"/>
      <c r="B306" s="71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71"/>
      <c r="B307" s="71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71"/>
      <c r="B308" s="71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71"/>
      <c r="B309" s="71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71"/>
      <c r="B310" s="71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71"/>
      <c r="B311" s="71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71"/>
      <c r="B312" s="71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71"/>
      <c r="B313" s="71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71"/>
      <c r="B314" s="71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71"/>
      <c r="B315" s="71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71"/>
      <c r="B316" s="71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71"/>
      <c r="B317" s="71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71"/>
      <c r="B318" s="71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71"/>
      <c r="B319" s="71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71"/>
      <c r="B320" s="71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71"/>
      <c r="B321" s="71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71"/>
      <c r="B322" s="71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71"/>
      <c r="B323" s="71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71"/>
      <c r="B324" s="71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71"/>
      <c r="B325" s="71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71"/>
      <c r="B326" s="71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71"/>
      <c r="B327" s="71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71"/>
      <c r="B328" s="71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71"/>
      <c r="B329" s="71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71"/>
      <c r="B330" s="71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71"/>
      <c r="B331" s="71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71"/>
      <c r="B332" s="71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71"/>
      <c r="B333" s="71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71"/>
      <c r="B334" s="71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71"/>
      <c r="B335" s="71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71"/>
      <c r="B336" s="71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71"/>
      <c r="B337" s="71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71"/>
      <c r="B338" s="71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71"/>
      <c r="B339" s="71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71"/>
      <c r="B340" s="71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71"/>
      <c r="B341" s="71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71"/>
      <c r="B342" s="71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71"/>
      <c r="B343" s="71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71"/>
      <c r="B344" s="71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71"/>
      <c r="B345" s="71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71"/>
      <c r="B346" s="71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71"/>
      <c r="B347" s="71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71"/>
      <c r="B348" s="71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71"/>
      <c r="B349" s="71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71"/>
      <c r="B350" s="71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71"/>
      <c r="B351" s="71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71"/>
      <c r="B352" s="71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71"/>
      <c r="B353" s="71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71"/>
      <c r="B354" s="71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71"/>
      <c r="B355" s="71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71"/>
      <c r="B356" s="71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71"/>
      <c r="B357" s="71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71"/>
      <c r="B358" s="71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71"/>
      <c r="B359" s="71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71"/>
      <c r="B360" s="71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71"/>
      <c r="B361" s="71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71"/>
      <c r="B362" s="71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71"/>
      <c r="B363" s="71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71"/>
      <c r="B364" s="71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71"/>
      <c r="B365" s="71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71"/>
      <c r="B366" s="71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71"/>
      <c r="B367" s="71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71"/>
      <c r="B368" s="71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71"/>
      <c r="B369" s="71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71"/>
      <c r="B370" s="71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71"/>
      <c r="B371" s="71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71"/>
      <c r="B372" s="71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71"/>
      <c r="B373" s="71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71"/>
      <c r="B374" s="71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71"/>
      <c r="B375" s="71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71"/>
      <c r="B376" s="71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71"/>
      <c r="B377" s="71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71"/>
      <c r="B378" s="71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71"/>
      <c r="B379" s="71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71"/>
      <c r="B380" s="71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71"/>
      <c r="B381" s="71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71"/>
      <c r="B382" s="71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71"/>
      <c r="B383" s="71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71"/>
      <c r="B384" s="71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71"/>
      <c r="B385" s="71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71"/>
      <c r="B386" s="71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71"/>
      <c r="B387" s="71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71"/>
      <c r="B388" s="71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71"/>
      <c r="B389" s="71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71"/>
      <c r="B390" s="71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71"/>
      <c r="B391" s="71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71"/>
      <c r="B392" s="71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71"/>
      <c r="B393" s="71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71"/>
      <c r="B394" s="71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71"/>
      <c r="B395" s="71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71"/>
      <c r="B396" s="71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71"/>
      <c r="B397" s="71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71"/>
      <c r="B398" s="71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71"/>
      <c r="B399" s="71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71"/>
      <c r="B400" s="71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71"/>
      <c r="B401" s="71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71"/>
      <c r="B402" s="71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71"/>
      <c r="B403" s="71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71"/>
      <c r="B404" s="71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71"/>
      <c r="B405" s="71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71"/>
      <c r="B406" s="71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71"/>
      <c r="B407" s="71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71"/>
      <c r="B408" s="71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71"/>
      <c r="B409" s="71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71"/>
      <c r="B410" s="71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71"/>
      <c r="B411" s="71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71"/>
      <c r="B412" s="71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71"/>
      <c r="B413" s="71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71"/>
      <c r="B414" s="71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71"/>
      <c r="B415" s="71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71"/>
      <c r="B416" s="71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71"/>
      <c r="B417" s="71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71"/>
      <c r="B418" s="71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71"/>
      <c r="B419" s="71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71"/>
      <c r="B420" s="71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71"/>
      <c r="B421" s="71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71"/>
      <c r="B422" s="71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71"/>
      <c r="B423" s="71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71"/>
      <c r="B424" s="71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71"/>
      <c r="B425" s="71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71"/>
      <c r="B426" s="71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71"/>
      <c r="B427" s="71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71"/>
      <c r="B428" s="71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71"/>
      <c r="B429" s="71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71"/>
      <c r="B430" s="71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71"/>
      <c r="B431" s="71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71"/>
      <c r="B432" s="71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71"/>
      <c r="B433" s="71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71"/>
      <c r="B434" s="71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71"/>
      <c r="B435" s="71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71"/>
      <c r="B436" s="71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71"/>
      <c r="B437" s="71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71"/>
      <c r="B438" s="71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71"/>
      <c r="B439" s="71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71"/>
      <c r="B440" s="71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71"/>
      <c r="B441" s="71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71"/>
      <c r="B442" s="71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71"/>
      <c r="B443" s="71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71"/>
      <c r="B444" s="71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71"/>
      <c r="B445" s="71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71"/>
      <c r="B446" s="71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71"/>
      <c r="B447" s="71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71"/>
      <c r="B448" s="71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71"/>
      <c r="B449" s="71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71"/>
      <c r="B450" s="71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71"/>
      <c r="B451" s="71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71"/>
      <c r="B452" s="71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71"/>
      <c r="B453" s="71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71"/>
      <c r="B454" s="71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71"/>
      <c r="B455" s="71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71"/>
      <c r="B456" s="71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71"/>
      <c r="B457" s="71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71"/>
      <c r="B458" s="71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71"/>
      <c r="B459" s="71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71"/>
      <c r="B460" s="71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71"/>
      <c r="B461" s="71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71"/>
      <c r="B462" s="71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71"/>
      <c r="B463" s="71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71"/>
      <c r="B464" s="71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71"/>
      <c r="B465" s="71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71"/>
      <c r="B466" s="71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71"/>
      <c r="B467" s="71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71"/>
      <c r="B468" s="71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71"/>
      <c r="B469" s="71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71"/>
      <c r="B470" s="71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71"/>
      <c r="B471" s="71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71"/>
      <c r="B472" s="71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71"/>
      <c r="B473" s="71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71"/>
      <c r="B474" s="71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71"/>
      <c r="B475" s="71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71"/>
      <c r="B476" s="71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71"/>
      <c r="B477" s="71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71"/>
      <c r="B478" s="71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71"/>
      <c r="B479" s="71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71"/>
      <c r="B480" s="71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71"/>
      <c r="B481" s="71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71"/>
      <c r="B482" s="71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71"/>
      <c r="B483" s="71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71"/>
      <c r="B484" s="71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71"/>
      <c r="B485" s="71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71"/>
      <c r="B486" s="71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71"/>
      <c r="B487" s="71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71"/>
      <c r="B488" s="71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71"/>
      <c r="B489" s="71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71"/>
      <c r="B490" s="71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71"/>
      <c r="B491" s="71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71"/>
      <c r="B492" s="71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71"/>
      <c r="B493" s="71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71"/>
      <c r="B494" s="71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71"/>
      <c r="B495" s="71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71"/>
      <c r="B496" s="71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71"/>
      <c r="B497" s="71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71"/>
      <c r="B498" s="71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71"/>
      <c r="B499" s="71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71"/>
      <c r="B500" s="71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71"/>
      <c r="B501" s="71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71"/>
      <c r="B502" s="71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71"/>
      <c r="B503" s="71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71"/>
      <c r="B504" s="71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71"/>
      <c r="B505" s="71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71"/>
      <c r="B506" s="71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71"/>
      <c r="B507" s="71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71"/>
      <c r="B508" s="71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71"/>
      <c r="B509" s="71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71"/>
      <c r="B510" s="71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71"/>
      <c r="B511" s="71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71"/>
      <c r="B512" s="71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71"/>
      <c r="B513" s="71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71"/>
      <c r="B514" s="71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71"/>
      <c r="B515" s="71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71"/>
      <c r="B516" s="71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71"/>
      <c r="B517" s="71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71"/>
      <c r="B518" s="71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71"/>
      <c r="B519" s="71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71"/>
      <c r="B520" s="71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71"/>
      <c r="B521" s="71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71"/>
      <c r="B522" s="71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71"/>
      <c r="B523" s="71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71"/>
      <c r="B524" s="71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71"/>
      <c r="B525" s="71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71"/>
      <c r="B526" s="71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71"/>
      <c r="B527" s="71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71"/>
      <c r="B528" s="71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71"/>
      <c r="B529" s="71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71"/>
      <c r="B530" s="71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71"/>
      <c r="B531" s="71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71"/>
      <c r="B532" s="71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71"/>
      <c r="B533" s="71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71"/>
      <c r="B534" s="71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71"/>
      <c r="B535" s="71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71"/>
      <c r="B536" s="71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71"/>
      <c r="B537" s="71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71"/>
      <c r="B538" s="71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71"/>
      <c r="B539" s="71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71"/>
      <c r="B540" s="71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71"/>
      <c r="B541" s="71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71"/>
      <c r="B542" s="71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71"/>
      <c r="B543" s="71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71"/>
      <c r="B544" s="71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71"/>
      <c r="B545" s="71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71"/>
      <c r="B546" s="71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71"/>
      <c r="B547" s="71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71"/>
      <c r="B548" s="71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71"/>
      <c r="B549" s="71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71"/>
      <c r="B550" s="71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71"/>
      <c r="B551" s="71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71"/>
      <c r="B552" s="71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71"/>
      <c r="B553" s="71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71"/>
      <c r="B554" s="71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71"/>
      <c r="B555" s="71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71"/>
      <c r="B556" s="71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71"/>
      <c r="B557" s="71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71"/>
      <c r="B558" s="71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71"/>
      <c r="B559" s="71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71"/>
      <c r="B560" s="71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71"/>
      <c r="B561" s="71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71"/>
      <c r="B562" s="71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71"/>
      <c r="B563" s="71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71"/>
      <c r="B564" s="71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71"/>
      <c r="B565" s="71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71"/>
      <c r="B566" s="71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71"/>
      <c r="B567" s="71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71"/>
      <c r="B568" s="71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71"/>
      <c r="B569" s="71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71"/>
      <c r="B570" s="71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71"/>
      <c r="B571" s="71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71"/>
      <c r="B572" s="71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71"/>
      <c r="B573" s="71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71"/>
      <c r="B574" s="71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71"/>
      <c r="B575" s="71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71"/>
      <c r="B576" s="71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71"/>
      <c r="B577" s="71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71"/>
      <c r="B578" s="71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71"/>
      <c r="B579" s="71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71"/>
      <c r="B580" s="71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71"/>
      <c r="B581" s="71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71"/>
      <c r="B582" s="71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71"/>
      <c r="B583" s="71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71"/>
      <c r="B584" s="71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71"/>
      <c r="B585" s="71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71"/>
      <c r="B586" s="71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71"/>
      <c r="B587" s="71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71"/>
      <c r="B588" s="71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71"/>
      <c r="B589" s="71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71"/>
      <c r="B590" s="71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71"/>
      <c r="B591" s="71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71"/>
      <c r="B592" s="71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71"/>
      <c r="B593" s="71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71"/>
      <c r="B594" s="71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71"/>
      <c r="B595" s="71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71"/>
      <c r="B596" s="71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71"/>
      <c r="B597" s="71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71"/>
      <c r="B598" s="71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71"/>
      <c r="B599" s="71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71"/>
      <c r="B600" s="71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71"/>
      <c r="B601" s="71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71"/>
      <c r="B602" s="71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71"/>
      <c r="B603" s="71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71"/>
      <c r="B604" s="71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71"/>
      <c r="B605" s="71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71"/>
      <c r="B606" s="71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71"/>
      <c r="B607" s="71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71"/>
      <c r="B608" s="71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71"/>
      <c r="B609" s="71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71"/>
      <c r="B610" s="71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71"/>
      <c r="B611" s="71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71"/>
      <c r="B612" s="71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71"/>
      <c r="B613" s="71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71"/>
      <c r="B614" s="71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71"/>
      <c r="B615" s="71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71"/>
      <c r="B616" s="71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71"/>
      <c r="B617" s="71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71"/>
      <c r="B618" s="71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71"/>
      <c r="B619" s="71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71"/>
      <c r="B620" s="71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71"/>
      <c r="B621" s="71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71"/>
      <c r="B622" s="71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71"/>
      <c r="B623" s="71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71"/>
      <c r="B624" s="71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71"/>
      <c r="B625" s="71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71"/>
      <c r="B626" s="71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71"/>
      <c r="B627" s="71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71"/>
      <c r="B628" s="71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71"/>
      <c r="B629" s="71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71"/>
      <c r="B630" s="71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71"/>
      <c r="B631" s="71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71"/>
      <c r="B632" s="71"/>
      <c r="E632" s="7"/>
      <c r="F632" s="7"/>
      <c r="G632" s="7"/>
      <c r="H632" s="7"/>
      <c r="I632" s="7"/>
      <c r="J632" s="7"/>
      <c r="K632" s="7"/>
      <c r="L632" s="8"/>
      <c r="M632" s="8"/>
      <c r="N632" s="8"/>
    </row>
    <row r="633" spans="1:14" s="10" customFormat="1" ht="15" x14ac:dyDescent="0.2">
      <c r="A633" s="71"/>
      <c r="B633" s="71"/>
      <c r="E633" s="7"/>
      <c r="F633" s="7"/>
      <c r="G633" s="7"/>
      <c r="H633" s="7"/>
      <c r="I633" s="7"/>
      <c r="J633" s="7"/>
      <c r="K633" s="7"/>
      <c r="L633" s="8"/>
      <c r="M633" s="8"/>
      <c r="N633" s="8"/>
    </row>
    <row r="634" spans="1:14" s="10" customFormat="1" ht="15" x14ac:dyDescent="0.2">
      <c r="A634" s="71"/>
      <c r="B634" s="71"/>
      <c r="E634" s="7"/>
      <c r="F634" s="7"/>
      <c r="G634" s="7"/>
      <c r="H634" s="7"/>
      <c r="I634" s="7"/>
      <c r="J634" s="7"/>
      <c r="K634" s="7"/>
      <c r="L634" s="8"/>
      <c r="M634" s="8"/>
      <c r="N634" s="8"/>
    </row>
    <row r="635" spans="1:14" s="10" customFormat="1" ht="15" x14ac:dyDescent="0.2">
      <c r="A635" s="71"/>
      <c r="B635" s="71"/>
      <c r="E635" s="7"/>
      <c r="F635" s="7"/>
      <c r="G635" s="7"/>
      <c r="H635" s="7"/>
      <c r="I635" s="7"/>
      <c r="J635" s="7"/>
      <c r="K635" s="7"/>
      <c r="L635" s="8"/>
      <c r="M635" s="8"/>
      <c r="N635" s="8"/>
    </row>
    <row r="636" spans="1:14" s="10" customFormat="1" ht="15" x14ac:dyDescent="0.2">
      <c r="A636" s="71"/>
      <c r="B636" s="71"/>
      <c r="E636" s="7"/>
      <c r="F636" s="7"/>
      <c r="G636" s="7"/>
      <c r="H636" s="7"/>
      <c r="I636" s="7"/>
      <c r="J636" s="7"/>
      <c r="K636" s="7"/>
      <c r="L636" s="8"/>
      <c r="M636" s="8"/>
      <c r="N636" s="8"/>
    </row>
    <row r="637" spans="1:14" s="10" customFormat="1" ht="15" x14ac:dyDescent="0.2">
      <c r="A637" s="71"/>
      <c r="B637" s="71"/>
      <c r="E637" s="7"/>
      <c r="F637" s="7"/>
      <c r="G637" s="7"/>
      <c r="H637" s="7"/>
      <c r="I637" s="7"/>
      <c r="J637" s="7"/>
      <c r="K637" s="7"/>
      <c r="L637" s="8"/>
      <c r="M637" s="8"/>
      <c r="N637" s="8"/>
    </row>
    <row r="638" spans="1:14" s="10" customFormat="1" ht="15" x14ac:dyDescent="0.2">
      <c r="A638" s="71"/>
      <c r="B638" s="71"/>
      <c r="E638" s="7"/>
      <c r="F638" s="7"/>
      <c r="G638" s="7"/>
      <c r="H638" s="7"/>
      <c r="I638" s="7"/>
      <c r="J638" s="7"/>
      <c r="K638" s="7"/>
      <c r="L638" s="8"/>
      <c r="M638" s="8"/>
      <c r="N638" s="8"/>
    </row>
    <row r="639" spans="1:14" s="10" customFormat="1" ht="15" x14ac:dyDescent="0.2">
      <c r="A639" s="71"/>
      <c r="B639" s="71"/>
      <c r="E639" s="7"/>
      <c r="F639" s="7"/>
      <c r="G639" s="7"/>
      <c r="H639" s="7"/>
      <c r="I639" s="7"/>
      <c r="J639" s="7"/>
      <c r="K639" s="7"/>
      <c r="L639" s="8"/>
      <c r="M639" s="8"/>
      <c r="N639" s="8"/>
    </row>
    <row r="640" spans="1:14" s="10" customFormat="1" ht="15" x14ac:dyDescent="0.2">
      <c r="A640" s="71"/>
      <c r="B640" s="71"/>
      <c r="E640" s="7"/>
      <c r="F640" s="7"/>
      <c r="G640" s="7"/>
      <c r="H640" s="7"/>
      <c r="I640" s="7"/>
      <c r="J640" s="7"/>
      <c r="K640" s="7"/>
      <c r="L640" s="8"/>
      <c r="M640" s="8"/>
      <c r="N640" s="8"/>
    </row>
    <row r="641" spans="1:14" s="10" customFormat="1" ht="15" x14ac:dyDescent="0.2">
      <c r="A641" s="71"/>
      <c r="B641" s="71"/>
      <c r="E641" s="7"/>
      <c r="F641" s="7"/>
      <c r="G641" s="7"/>
      <c r="H641" s="7"/>
      <c r="I641" s="7"/>
      <c r="J641" s="7"/>
      <c r="K641" s="7"/>
      <c r="L641" s="8"/>
      <c r="M641" s="8"/>
      <c r="N641" s="8"/>
    </row>
  </sheetData>
  <mergeCells count="12">
    <mergeCell ref="A1:H1"/>
    <mergeCell ref="A47:B47"/>
    <mergeCell ref="A48:N49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59055118110236227" bottom="0" header="0.51181102362204722" footer="0"/>
  <pageSetup paperSize="9" scale="75" firstPageNumber="147" orientation="landscape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  <rowBreaks count="1" manualBreakCount="1">
    <brk id="2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4" tint="0.39997558519241921"/>
  </sheetPr>
  <dimension ref="A1:S244"/>
  <sheetViews>
    <sheetView showGridLines="0" tabSelected="1" topLeftCell="A27" zoomScaleNormal="100" workbookViewId="0">
      <selection activeCell="M37" sqref="M3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4" width="9.140625" style="4"/>
    <col min="15" max="15" width="10.140625" style="4" bestFit="1" customWidth="1"/>
    <col min="16" max="16" width="9.140625" style="4"/>
    <col min="17" max="17" width="10.140625" style="4" bestFit="1" customWidth="1"/>
    <col min="18" max="19" width="9.140625" style="4"/>
    <col min="20" max="20" width="13.28515625" style="4" customWidth="1"/>
    <col min="21" max="16384" width="9.140625" style="4"/>
  </cols>
  <sheetData>
    <row r="1" spans="1:17" ht="19.5" x14ac:dyDescent="0.4">
      <c r="A1" s="44" t="s">
        <v>0</v>
      </c>
      <c r="B1" s="21"/>
      <c r="C1" s="21"/>
      <c r="D1" s="21"/>
      <c r="I1" s="116"/>
    </row>
    <row r="2" spans="1:17" ht="46.5" customHeight="1" x14ac:dyDescent="0.4">
      <c r="A2" s="312" t="s">
        <v>1</v>
      </c>
      <c r="B2" s="312"/>
      <c r="C2" s="312"/>
      <c r="D2" s="312"/>
      <c r="E2" s="334" t="s">
        <v>132</v>
      </c>
      <c r="F2" s="334"/>
      <c r="G2" s="334"/>
      <c r="H2" s="334"/>
      <c r="I2" s="334"/>
      <c r="O2" s="192"/>
      <c r="Q2" s="192"/>
    </row>
    <row r="3" spans="1:17" ht="9.75" customHeight="1" x14ac:dyDescent="0.4">
      <c r="A3" s="158"/>
      <c r="B3" s="158"/>
      <c r="C3" s="158"/>
      <c r="D3" s="158"/>
      <c r="E3" s="311" t="s">
        <v>23</v>
      </c>
      <c r="F3" s="311"/>
      <c r="G3" s="311"/>
      <c r="H3" s="311"/>
      <c r="I3" s="311"/>
      <c r="O3" s="192"/>
      <c r="Q3" s="192"/>
    </row>
    <row r="4" spans="1:17" ht="15.75" x14ac:dyDescent="0.25">
      <c r="A4" s="23" t="s">
        <v>2</v>
      </c>
      <c r="E4" s="314" t="s">
        <v>133</v>
      </c>
      <c r="F4" s="314"/>
      <c r="G4" s="314"/>
      <c r="H4" s="314"/>
      <c r="I4" s="314"/>
      <c r="O4" s="192"/>
      <c r="Q4" s="192"/>
    </row>
    <row r="5" spans="1:17" ht="7.5" customHeight="1" x14ac:dyDescent="0.3">
      <c r="A5" s="24"/>
      <c r="E5" s="311" t="s">
        <v>23</v>
      </c>
      <c r="F5" s="311"/>
      <c r="G5" s="311"/>
      <c r="H5" s="311"/>
      <c r="I5" s="311"/>
      <c r="O5" s="192"/>
      <c r="Q5" s="192"/>
    </row>
    <row r="6" spans="1:17" ht="19.5" x14ac:dyDescent="0.4">
      <c r="A6" s="22" t="s">
        <v>34</v>
      </c>
      <c r="C6" s="117"/>
      <c r="D6" s="117"/>
      <c r="E6" s="316">
        <v>843105</v>
      </c>
      <c r="F6" s="317"/>
      <c r="G6" s="118" t="s">
        <v>3</v>
      </c>
      <c r="H6" s="315">
        <v>1137</v>
      </c>
      <c r="I6" s="315"/>
      <c r="O6" s="192"/>
      <c r="Q6" s="192"/>
    </row>
    <row r="7" spans="1:17" ht="8.25" customHeight="1" x14ac:dyDescent="0.4">
      <c r="A7" s="22"/>
      <c r="E7" s="311" t="s">
        <v>24</v>
      </c>
      <c r="F7" s="311"/>
      <c r="G7" s="311"/>
      <c r="H7" s="311"/>
      <c r="I7" s="311"/>
      <c r="O7" s="192"/>
    </row>
    <row r="8" spans="1:17" ht="19.5" hidden="1" x14ac:dyDescent="0.4">
      <c r="A8" s="22"/>
      <c r="E8" s="119"/>
      <c r="F8" s="119"/>
      <c r="G8" s="119"/>
      <c r="H8" s="25"/>
      <c r="I8" s="119"/>
      <c r="O8" s="192"/>
    </row>
    <row r="9" spans="1:17" ht="30.75" customHeight="1" x14ac:dyDescent="0.4">
      <c r="A9" s="22"/>
      <c r="E9" s="119"/>
      <c r="F9" s="119"/>
      <c r="G9" s="119"/>
      <c r="H9" s="25"/>
      <c r="I9" s="119"/>
      <c r="O9" s="192"/>
      <c r="Q9" s="192"/>
    </row>
    <row r="10" spans="1:17" x14ac:dyDescent="0.2">
      <c r="O10" s="192"/>
      <c r="Q10" s="192"/>
    </row>
    <row r="11" spans="1:17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  <c r="O11" s="192"/>
      <c r="Q11" s="192"/>
    </row>
    <row r="12" spans="1:17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  <c r="O12" s="192"/>
      <c r="Q12" s="192"/>
    </row>
    <row r="13" spans="1:17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  <c r="O13" s="192"/>
      <c r="Q13" s="192"/>
    </row>
    <row r="14" spans="1:17" ht="12.75" customHeight="1" x14ac:dyDescent="0.2">
      <c r="A14" s="29"/>
      <c r="B14" s="29"/>
      <c r="C14" s="29"/>
      <c r="D14" s="29"/>
      <c r="E14" s="28"/>
      <c r="F14" s="28"/>
      <c r="G14" s="46"/>
      <c r="H14" s="161"/>
      <c r="I14" s="161"/>
      <c r="J14" s="4"/>
      <c r="O14" s="192"/>
      <c r="Q14" s="192"/>
    </row>
    <row r="15" spans="1:17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  <c r="N15" s="207"/>
      <c r="O15" s="208"/>
      <c r="Q15" s="192"/>
    </row>
    <row r="16" spans="1:17" ht="19.5" x14ac:dyDescent="0.4">
      <c r="A16" s="32" t="s">
        <v>64</v>
      </c>
      <c r="B16" s="30"/>
      <c r="C16" s="31"/>
      <c r="D16" s="30"/>
      <c r="E16" s="328">
        <v>52814000</v>
      </c>
      <c r="F16" s="329"/>
      <c r="G16" s="6">
        <f>H16+I16</f>
        <v>56264035.82</v>
      </c>
      <c r="H16" s="40">
        <v>53091331.969999999</v>
      </c>
      <c r="I16" s="40">
        <v>3172703.85</v>
      </c>
      <c r="J16" s="4"/>
      <c r="Q16" s="208"/>
    </row>
    <row r="17" spans="1:1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9" ht="19.5" x14ac:dyDescent="0.4">
      <c r="A18" s="32" t="s">
        <v>65</v>
      </c>
      <c r="B18" s="3"/>
      <c r="C18" s="3"/>
      <c r="D18" s="3"/>
      <c r="E18" s="328">
        <v>52814000</v>
      </c>
      <c r="F18" s="329"/>
      <c r="G18" s="6">
        <f>H18+I18</f>
        <v>55673875.740000002</v>
      </c>
      <c r="H18" s="40">
        <v>52160596.18</v>
      </c>
      <c r="I18" s="40">
        <v>3513279.56</v>
      </c>
      <c r="J18" s="4"/>
    </row>
    <row r="19" spans="1:19" ht="19.5" x14ac:dyDescent="0.4">
      <c r="A19" s="32"/>
      <c r="B19" s="3"/>
      <c r="C19" s="3"/>
      <c r="D19" s="3"/>
      <c r="E19" s="159"/>
      <c r="F19" s="160"/>
      <c r="G19" s="5"/>
      <c r="H19" s="40"/>
      <c r="I19" s="40"/>
      <c r="J19" s="4"/>
    </row>
    <row r="20" spans="1:19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-590160.07999999821</v>
      </c>
      <c r="H20" s="122">
        <f>H18-H16+H17</f>
        <v>-930735.78999999911</v>
      </c>
      <c r="I20" s="122">
        <f>I18-I16+I17</f>
        <v>340575.70999999996</v>
      </c>
      <c r="J20" s="194"/>
    </row>
    <row r="21" spans="1:19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-590160.07999999821</v>
      </c>
      <c r="H21" s="122">
        <f>H20-H17</f>
        <v>-930735.78999999911</v>
      </c>
      <c r="I21" s="122">
        <f>I20-I17</f>
        <v>340575.70999999996</v>
      </c>
      <c r="J21" s="196"/>
      <c r="K21" s="141"/>
      <c r="L21" s="331"/>
      <c r="M21" s="331"/>
      <c r="N21" s="331"/>
      <c r="O21" s="331"/>
      <c r="P21" s="331"/>
      <c r="Q21" s="142"/>
      <c r="R21" s="141"/>
      <c r="S21" s="141"/>
    </row>
    <row r="22" spans="1:19" ht="11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  <c r="K22" s="332"/>
      <c r="L22" s="332"/>
      <c r="M22" s="332"/>
      <c r="N22" s="332"/>
      <c r="O22" s="332"/>
      <c r="P22" s="332"/>
      <c r="Q22" s="332"/>
      <c r="R22" s="332"/>
      <c r="S22" s="332"/>
    </row>
    <row r="23" spans="1:19" x14ac:dyDescent="0.2">
      <c r="J23" s="196"/>
      <c r="K23" s="292"/>
      <c r="L23" s="292"/>
      <c r="M23" s="292"/>
      <c r="N23" s="292"/>
      <c r="O23" s="292"/>
      <c r="P23" s="292"/>
      <c r="Q23" s="292"/>
      <c r="R23" s="292"/>
      <c r="S23" s="292"/>
    </row>
    <row r="24" spans="1:19" ht="18.75" x14ac:dyDescent="0.4">
      <c r="A24" s="30" t="s">
        <v>68</v>
      </c>
      <c r="B24" s="34"/>
      <c r="C24" s="31"/>
      <c r="D24" s="34"/>
      <c r="E24" s="34"/>
      <c r="J24" s="196"/>
      <c r="K24" s="292"/>
      <c r="L24" s="292"/>
      <c r="M24" s="292"/>
      <c r="N24" s="292"/>
      <c r="O24" s="292"/>
      <c r="P24" s="292"/>
      <c r="Q24" s="292"/>
      <c r="R24" s="292"/>
      <c r="S24" s="292"/>
    </row>
    <row r="25" spans="1:19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-590160.07999999821</v>
      </c>
      <c r="H25" s="126">
        <f>H21</f>
        <v>-930735.78999999911</v>
      </c>
      <c r="I25" s="126">
        <f>I21-I26</f>
        <v>340575.70999999996</v>
      </c>
      <c r="K25" s="292"/>
      <c r="L25" s="292"/>
      <c r="M25" s="292"/>
      <c r="N25" s="292"/>
      <c r="O25" s="292"/>
      <c r="P25" s="292"/>
      <c r="Q25" s="292"/>
      <c r="R25" s="292"/>
      <c r="S25" s="292"/>
    </row>
    <row r="26" spans="1:19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  <c r="K26" s="292"/>
      <c r="L26" s="292"/>
      <c r="M26" s="292"/>
      <c r="N26" s="292"/>
      <c r="O26" s="292"/>
      <c r="P26" s="292"/>
      <c r="Q26" s="292"/>
      <c r="R26" s="292"/>
      <c r="S26" s="292"/>
    </row>
    <row r="27" spans="1:19" s="123" customFormat="1" ht="5.25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  <c r="K28" s="332"/>
      <c r="L28" s="333"/>
      <c r="M28" s="333"/>
      <c r="N28" s="333"/>
      <c r="O28" s="333"/>
      <c r="P28" s="333"/>
      <c r="Q28" s="333"/>
      <c r="R28" s="333"/>
      <c r="S28" s="333"/>
    </row>
    <row r="29" spans="1:19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0</v>
      </c>
      <c r="H29" s="130"/>
      <c r="I29" s="129"/>
      <c r="J29" s="196"/>
      <c r="K29" s="333"/>
      <c r="L29" s="333"/>
      <c r="M29" s="333"/>
      <c r="N29" s="333"/>
      <c r="O29" s="333"/>
      <c r="P29" s="333"/>
      <c r="Q29" s="333"/>
      <c r="R29" s="333"/>
      <c r="S29" s="333"/>
    </row>
    <row r="30" spans="1:19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  <c r="K30" s="292"/>
      <c r="L30" s="292"/>
      <c r="M30" s="292"/>
      <c r="N30" s="292"/>
      <c r="O30" s="292"/>
      <c r="P30" s="292"/>
      <c r="Q30" s="292"/>
      <c r="R30" s="292"/>
      <c r="S30" s="292"/>
    </row>
    <row r="31" spans="1:19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0</v>
      </c>
      <c r="H31" s="130"/>
      <c r="I31" s="129"/>
      <c r="J31" s="198"/>
      <c r="K31" s="292"/>
      <c r="L31" s="292"/>
      <c r="M31" s="292"/>
      <c r="N31" s="292"/>
      <c r="O31" s="292"/>
      <c r="P31" s="292"/>
      <c r="Q31" s="292"/>
      <c r="R31" s="292"/>
      <c r="S31" s="292"/>
    </row>
    <row r="32" spans="1:19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  <c r="K32" s="292"/>
      <c r="L32" s="292"/>
      <c r="M32" s="292"/>
      <c r="N32" s="292"/>
      <c r="O32" s="292"/>
      <c r="P32" s="292"/>
      <c r="Q32" s="292"/>
      <c r="R32" s="292"/>
      <c r="S32" s="292"/>
    </row>
    <row r="33" spans="1:19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1028559</v>
      </c>
      <c r="H33" s="141"/>
      <c r="I33" s="141"/>
      <c r="J33" s="192"/>
      <c r="K33" s="292"/>
      <c r="L33" s="292"/>
      <c r="M33" s="292"/>
      <c r="N33" s="292"/>
      <c r="O33" s="292"/>
      <c r="P33" s="292"/>
      <c r="Q33" s="292"/>
      <c r="R33" s="292"/>
      <c r="S33" s="292"/>
    </row>
    <row r="34" spans="1:19" ht="58.5" customHeight="1" x14ac:dyDescent="0.2">
      <c r="A34" s="323" t="s">
        <v>176</v>
      </c>
      <c r="B34" s="323"/>
      <c r="C34" s="323"/>
      <c r="D34" s="323"/>
      <c r="E34" s="323"/>
      <c r="F34" s="323"/>
      <c r="G34" s="323"/>
      <c r="H34" s="323"/>
      <c r="I34" s="323"/>
      <c r="J34" s="18"/>
      <c r="Q34" s="195"/>
    </row>
    <row r="35" spans="1:1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9" ht="15.75" customHeight="1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9" ht="16.5" x14ac:dyDescent="0.35">
      <c r="A37" s="218" t="s">
        <v>22</v>
      </c>
      <c r="B37" s="36"/>
      <c r="C37" s="2"/>
      <c r="D37" s="36"/>
      <c r="E37" s="48"/>
      <c r="F37" s="49">
        <v>63088</v>
      </c>
      <c r="G37" s="49">
        <v>63088</v>
      </c>
      <c r="H37" s="50"/>
      <c r="I37" s="257">
        <f>IF(F37=0,"nerozp.",G37/F37)</f>
        <v>1</v>
      </c>
    </row>
    <row r="38" spans="1:19" ht="16.5" x14ac:dyDescent="0.35">
      <c r="A38" s="218" t="s">
        <v>122</v>
      </c>
      <c r="B38" s="36"/>
      <c r="C38" s="2"/>
      <c r="D38" s="51"/>
      <c r="E38" s="51"/>
      <c r="F38" s="49">
        <v>1082000</v>
      </c>
      <c r="G38" s="49">
        <v>638120.81000000006</v>
      </c>
      <c r="H38" s="50"/>
      <c r="I38" s="257">
        <f t="shared" ref="I38:I42" si="0">IF(F38=0,"nerozp.",G38/F38)</f>
        <v>0.58976045286506473</v>
      </c>
    </row>
    <row r="39" spans="1:19" ht="16.5" x14ac:dyDescent="0.35">
      <c r="A39" s="218" t="s">
        <v>123</v>
      </c>
      <c r="B39" s="36"/>
      <c r="C39" s="2"/>
      <c r="D39" s="51"/>
      <c r="E39" s="51"/>
      <c r="F39" s="49">
        <v>1199000</v>
      </c>
      <c r="G39" s="49">
        <v>880704.74</v>
      </c>
      <c r="H39" s="50"/>
      <c r="I39" s="257">
        <f t="shared" si="0"/>
        <v>0.73453272727272723</v>
      </c>
    </row>
    <row r="40" spans="1:19" ht="16.5" x14ac:dyDescent="0.35">
      <c r="A40" s="218" t="s">
        <v>59</v>
      </c>
      <c r="B40" s="36"/>
      <c r="C40" s="2"/>
      <c r="D40" s="51"/>
      <c r="E40" s="51"/>
      <c r="F40" s="49">
        <v>0.13</v>
      </c>
      <c r="G40" s="49">
        <v>0.13</v>
      </c>
      <c r="H40" s="50"/>
      <c r="I40" s="257">
        <f t="shared" si="0"/>
        <v>1</v>
      </c>
    </row>
    <row r="41" spans="1:19" ht="16.5" x14ac:dyDescent="0.35">
      <c r="A41" s="218" t="s">
        <v>57</v>
      </c>
      <c r="B41" s="36"/>
      <c r="C41" s="2"/>
      <c r="D41" s="48"/>
      <c r="E41" s="48"/>
      <c r="F41" s="49">
        <v>3744589</v>
      </c>
      <c r="G41" s="49">
        <v>3744589</v>
      </c>
      <c r="H41" s="50"/>
      <c r="I41" s="257">
        <f t="shared" si="0"/>
        <v>1</v>
      </c>
    </row>
    <row r="42" spans="1:19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9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9" ht="32.25" customHeight="1" x14ac:dyDescent="0.2">
      <c r="A44" s="143" t="s">
        <v>56</v>
      </c>
      <c r="B44" s="324" t="s">
        <v>173</v>
      </c>
      <c r="C44" s="324"/>
      <c r="D44" s="324"/>
      <c r="E44" s="324"/>
      <c r="F44" s="324"/>
      <c r="G44" s="324"/>
      <c r="H44" s="324"/>
      <c r="I44" s="324"/>
    </row>
    <row r="45" spans="1:1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9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9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9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39969</v>
      </c>
      <c r="F50" s="240">
        <v>10000</v>
      </c>
      <c r="G50" s="241">
        <v>28300</v>
      </c>
      <c r="H50" s="241">
        <f t="shared" ref="H50:H53" si="2">E50+F50-G50</f>
        <v>21669</v>
      </c>
      <c r="I50" s="242">
        <v>21669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410882.43</v>
      </c>
      <c r="F51" s="246">
        <v>560318.68000000005</v>
      </c>
      <c r="G51" s="247">
        <v>620150.99</v>
      </c>
      <c r="H51" s="247">
        <f t="shared" si="2"/>
        <v>351050.12000000011</v>
      </c>
      <c r="I51" s="248">
        <v>284948.88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325385.76</v>
      </c>
      <c r="F52" s="246">
        <v>2459785.38</v>
      </c>
      <c r="G52" s="247">
        <v>100740.5</v>
      </c>
      <c r="H52" s="247">
        <f t="shared" si="2"/>
        <v>2684430.6399999997</v>
      </c>
      <c r="I52" s="248">
        <v>2684430.64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321907.78999999998</v>
      </c>
      <c r="F53" s="246">
        <v>4152423</v>
      </c>
      <c r="G53" s="247">
        <v>4101475.72</v>
      </c>
      <c r="H53" s="247">
        <f t="shared" si="2"/>
        <v>372855.06999999983</v>
      </c>
      <c r="I53" s="248">
        <v>372855.07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1098144.98</v>
      </c>
      <c r="F54" s="252">
        <f>F50+F51+F52+F53</f>
        <v>7182527.0600000005</v>
      </c>
      <c r="G54" s="253">
        <f>G50+G51+G52+G53</f>
        <v>4850667.21</v>
      </c>
      <c r="H54" s="253">
        <f>H50+H51+H52+H53</f>
        <v>3430004.8299999996</v>
      </c>
      <c r="I54" s="254">
        <f>SUM(I50:I53)</f>
        <v>3363903.59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5"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L21:P21"/>
    <mergeCell ref="K22:S26"/>
    <mergeCell ref="K28:S33"/>
    <mergeCell ref="E16:F16"/>
    <mergeCell ref="F47:F48"/>
    <mergeCell ref="E18:F18"/>
    <mergeCell ref="C29:E29"/>
    <mergeCell ref="C32:F32"/>
    <mergeCell ref="B33:F33"/>
    <mergeCell ref="H45:I45"/>
    <mergeCell ref="A34:I34"/>
    <mergeCell ref="B44:I44"/>
    <mergeCell ref="A25:F25"/>
  </mergeCells>
  <pageMargins left="0.39370078740157483" right="0" top="0.59055118110236227" bottom="0" header="0.51181102362204722" footer="0"/>
  <pageSetup paperSize="9" scale="75" firstPageNumber="15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tabColor theme="3" tint="0.59999389629810485"/>
  </sheetPr>
  <dimension ref="A1:R244"/>
  <sheetViews>
    <sheetView showGridLines="0" topLeftCell="A18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18" ht="19.5" x14ac:dyDescent="0.4">
      <c r="A1" s="44" t="s">
        <v>0</v>
      </c>
      <c r="B1" s="21"/>
      <c r="C1" s="21"/>
      <c r="D1" s="21"/>
      <c r="I1" s="116"/>
    </row>
    <row r="2" spans="1:18" ht="19.5" x14ac:dyDescent="0.4">
      <c r="A2" s="312" t="s">
        <v>1</v>
      </c>
      <c r="B2" s="312"/>
      <c r="C2" s="312"/>
      <c r="D2" s="312"/>
      <c r="E2" s="313" t="s">
        <v>90</v>
      </c>
      <c r="F2" s="313"/>
      <c r="G2" s="313"/>
      <c r="H2" s="313"/>
      <c r="I2" s="313"/>
    </row>
    <row r="3" spans="1:18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8" ht="15.75" x14ac:dyDescent="0.25">
      <c r="A4" s="23" t="s">
        <v>2</v>
      </c>
      <c r="E4" s="314" t="s">
        <v>134</v>
      </c>
      <c r="F4" s="314"/>
      <c r="G4" s="314"/>
      <c r="H4" s="314"/>
      <c r="I4" s="314"/>
    </row>
    <row r="5" spans="1:18" ht="7.5" customHeight="1" x14ac:dyDescent="0.3">
      <c r="A5" s="24"/>
      <c r="E5" s="311" t="s">
        <v>23</v>
      </c>
      <c r="F5" s="311"/>
      <c r="G5" s="311"/>
      <c r="H5" s="311"/>
      <c r="I5" s="311"/>
    </row>
    <row r="6" spans="1:18" ht="19.5" x14ac:dyDescent="0.4">
      <c r="A6" s="22" t="s">
        <v>34</v>
      </c>
      <c r="C6" s="117"/>
      <c r="D6" s="117"/>
      <c r="E6" s="316">
        <v>852384</v>
      </c>
      <c r="F6" s="317"/>
      <c r="G6" s="118" t="s">
        <v>3</v>
      </c>
      <c r="H6" s="315">
        <v>1138</v>
      </c>
      <c r="I6" s="315"/>
    </row>
    <row r="7" spans="1:18" ht="8.25" customHeight="1" x14ac:dyDescent="0.4">
      <c r="A7" s="22"/>
      <c r="E7" s="311" t="s">
        <v>24</v>
      </c>
      <c r="F7" s="311"/>
      <c r="G7" s="311"/>
      <c r="H7" s="311"/>
      <c r="I7" s="311"/>
    </row>
    <row r="8" spans="1:18" ht="19.5" hidden="1" x14ac:dyDescent="0.4">
      <c r="A8" s="22"/>
      <c r="E8" s="119"/>
      <c r="F8" s="119"/>
      <c r="G8" s="119"/>
      <c r="H8" s="25"/>
      <c r="I8" s="119"/>
    </row>
    <row r="9" spans="1:18" ht="30.75" customHeight="1" x14ac:dyDescent="0.4">
      <c r="A9" s="22"/>
      <c r="E9" s="119"/>
      <c r="F9" s="119"/>
      <c r="G9" s="119"/>
      <c r="H9" s="25"/>
      <c r="I9" s="119"/>
    </row>
    <row r="11" spans="1:18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</row>
    <row r="12" spans="1:18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</row>
    <row r="13" spans="1:18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</row>
    <row r="14" spans="1:18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</row>
    <row r="15" spans="1:18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206"/>
      <c r="K15" s="205"/>
      <c r="L15" s="205"/>
      <c r="M15" s="205"/>
      <c r="N15" s="205"/>
      <c r="O15" s="205"/>
      <c r="P15" s="205"/>
      <c r="Q15" s="205"/>
      <c r="R15" s="205"/>
    </row>
    <row r="16" spans="1:18" ht="19.5" x14ac:dyDescent="0.4">
      <c r="A16" s="32" t="s">
        <v>64</v>
      </c>
      <c r="B16" s="30"/>
      <c r="C16" s="31"/>
      <c r="D16" s="30"/>
      <c r="E16" s="328">
        <v>47533000</v>
      </c>
      <c r="F16" s="329"/>
      <c r="G16" s="6">
        <f>H16+I16</f>
        <v>55750053.859999999</v>
      </c>
      <c r="H16" s="40">
        <v>53848267.969999999</v>
      </c>
      <c r="I16" s="40">
        <v>1901785.89</v>
      </c>
      <c r="J16" s="335"/>
      <c r="K16" s="335"/>
      <c r="L16" s="335"/>
      <c r="M16" s="335"/>
      <c r="N16" s="335"/>
      <c r="O16" s="335"/>
      <c r="P16" s="335"/>
      <c r="Q16" s="335"/>
      <c r="R16" s="335"/>
    </row>
    <row r="17" spans="1:18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96190</v>
      </c>
      <c r="H17" s="96">
        <v>0</v>
      </c>
      <c r="I17" s="96">
        <v>96190</v>
      </c>
      <c r="J17" s="336"/>
      <c r="K17" s="336"/>
      <c r="L17" s="336"/>
      <c r="M17" s="336"/>
      <c r="N17" s="336"/>
      <c r="O17" s="336"/>
      <c r="P17" s="336"/>
      <c r="Q17" s="336"/>
      <c r="R17" s="336"/>
    </row>
    <row r="18" spans="1:18" ht="19.5" x14ac:dyDescent="0.4">
      <c r="A18" s="32" t="s">
        <v>65</v>
      </c>
      <c r="B18" s="3"/>
      <c r="C18" s="3"/>
      <c r="D18" s="3"/>
      <c r="E18" s="328">
        <v>47549000</v>
      </c>
      <c r="F18" s="329"/>
      <c r="G18" s="6">
        <f>H18+I18</f>
        <v>56422340.390000001</v>
      </c>
      <c r="H18" s="40">
        <v>53839981.219999999</v>
      </c>
      <c r="I18" s="40">
        <v>2582359.17</v>
      </c>
      <c r="J18" s="336"/>
      <c r="K18" s="336"/>
      <c r="L18" s="336"/>
      <c r="M18" s="336"/>
      <c r="N18" s="336"/>
      <c r="O18" s="336"/>
      <c r="P18" s="336"/>
      <c r="Q18" s="336"/>
      <c r="R18" s="336"/>
    </row>
    <row r="19" spans="1:18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336"/>
      <c r="K19" s="336"/>
      <c r="L19" s="336"/>
      <c r="M19" s="336"/>
      <c r="N19" s="336"/>
      <c r="O19" s="336"/>
      <c r="P19" s="336"/>
      <c r="Q19" s="336"/>
      <c r="R19" s="336"/>
    </row>
    <row r="20" spans="1:18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768476.53000000119</v>
      </c>
      <c r="H20" s="122">
        <f>H18-H16+H17</f>
        <v>-8286.75</v>
      </c>
      <c r="I20" s="122">
        <f>I18-I16+I17</f>
        <v>776763.28</v>
      </c>
    </row>
    <row r="21" spans="1:18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672286.53000000119</v>
      </c>
      <c r="H21" s="122">
        <f>H20-H17</f>
        <v>-8286.75</v>
      </c>
      <c r="I21" s="122">
        <f>I20-I17</f>
        <v>680573.28</v>
      </c>
    </row>
    <row r="22" spans="1:18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18" ht="18.75" x14ac:dyDescent="0.4">
      <c r="A24" s="30" t="s">
        <v>68</v>
      </c>
      <c r="B24" s="34"/>
      <c r="C24" s="31"/>
      <c r="D24" s="34"/>
      <c r="E24" s="34"/>
    </row>
    <row r="25" spans="1:18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656350.53000000119</v>
      </c>
      <c r="H25" s="126">
        <f>H21</f>
        <v>-8286.75</v>
      </c>
      <c r="I25" s="126">
        <f>I21-I26</f>
        <v>664637.28</v>
      </c>
    </row>
    <row r="26" spans="1:18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15936</v>
      </c>
    </row>
    <row r="27" spans="1:18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18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18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656350.53000000119</v>
      </c>
      <c r="H29" s="130"/>
      <c r="I29" s="129"/>
    </row>
    <row r="30" spans="1:18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35000</v>
      </c>
      <c r="H30" s="130"/>
      <c r="I30" s="129"/>
    </row>
    <row r="31" spans="1:18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f>G25-G30</f>
        <v>621350.53000000119</v>
      </c>
      <c r="H31" s="130"/>
      <c r="I31" s="129"/>
    </row>
    <row r="32" spans="1:18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15936</v>
      </c>
      <c r="H32" s="130"/>
      <c r="I32" s="129"/>
    </row>
    <row r="33" spans="1:11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68">
        <v>1048284</v>
      </c>
      <c r="H33" s="141"/>
      <c r="I33" s="141"/>
      <c r="J33" s="205"/>
      <c r="K33" s="205"/>
    </row>
    <row r="34" spans="1:11" ht="43.9" customHeight="1" x14ac:dyDescent="0.2">
      <c r="A34" s="323" t="s">
        <v>157</v>
      </c>
      <c r="B34" s="323"/>
      <c r="C34" s="323"/>
      <c r="D34" s="323"/>
      <c r="E34" s="323"/>
      <c r="F34" s="323"/>
      <c r="G34" s="323"/>
      <c r="H34" s="323"/>
      <c r="I34" s="323"/>
      <c r="J34" s="205"/>
    </row>
    <row r="35" spans="1:11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</row>
    <row r="36" spans="1:11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  <c r="J36" s="205"/>
    </row>
    <row r="37" spans="1:11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11" ht="16.5" x14ac:dyDescent="0.35">
      <c r="A38" s="218" t="s">
        <v>122</v>
      </c>
      <c r="B38" s="36"/>
      <c r="C38" s="2"/>
      <c r="D38" s="51"/>
      <c r="E38" s="51"/>
      <c r="F38" s="49">
        <v>1500000</v>
      </c>
      <c r="G38" s="49">
        <v>1255336.04</v>
      </c>
      <c r="H38" s="50"/>
      <c r="I38" s="257">
        <f t="shared" ref="I38:I42" si="0">IF(F38=0,"nerozp.",G38/F38)</f>
        <v>0.83689069333333332</v>
      </c>
    </row>
    <row r="39" spans="1:11" ht="16.5" x14ac:dyDescent="0.35">
      <c r="A39" s="218" t="s">
        <v>123</v>
      </c>
      <c r="B39" s="36"/>
      <c r="C39" s="2"/>
      <c r="D39" s="51"/>
      <c r="E39" s="51"/>
      <c r="F39" s="49">
        <v>900000</v>
      </c>
      <c r="G39" s="49">
        <v>839623.46</v>
      </c>
      <c r="H39" s="50"/>
      <c r="I39" s="257">
        <f t="shared" si="0"/>
        <v>0.93291495555555548</v>
      </c>
    </row>
    <row r="40" spans="1:11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1" ht="16.5" x14ac:dyDescent="0.35">
      <c r="A41" s="218" t="s">
        <v>57</v>
      </c>
      <c r="B41" s="36"/>
      <c r="C41" s="2"/>
      <c r="D41" s="48"/>
      <c r="E41" s="48"/>
      <c r="F41" s="49">
        <v>1020133</v>
      </c>
      <c r="G41" s="49">
        <v>1020133</v>
      </c>
      <c r="H41" s="50"/>
      <c r="I41" s="257">
        <f t="shared" si="0"/>
        <v>1</v>
      </c>
    </row>
    <row r="42" spans="1:11" ht="16.5" x14ac:dyDescent="0.35">
      <c r="A42" s="218" t="s">
        <v>124</v>
      </c>
      <c r="B42" s="2"/>
      <c r="C42" s="2"/>
      <c r="D42" s="29"/>
      <c r="E42" s="29"/>
      <c r="F42" s="49">
        <v>11715.51</v>
      </c>
      <c r="G42" s="49">
        <v>11715.51</v>
      </c>
      <c r="H42" s="50"/>
      <c r="I42" s="257">
        <f t="shared" si="0"/>
        <v>1</v>
      </c>
    </row>
    <row r="43" spans="1:11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1" ht="45.75" customHeight="1" x14ac:dyDescent="0.2">
      <c r="A44" s="143" t="s">
        <v>56</v>
      </c>
      <c r="B44" s="324" t="s">
        <v>174</v>
      </c>
      <c r="C44" s="324"/>
      <c r="D44" s="324"/>
      <c r="E44" s="324"/>
      <c r="F44" s="324"/>
      <c r="G44" s="324"/>
      <c r="H44" s="324"/>
      <c r="I44" s="324"/>
    </row>
    <row r="45" spans="1:11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1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1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1" x14ac:dyDescent="0.2">
      <c r="A48" s="226"/>
      <c r="B48" s="144"/>
      <c r="C48" s="144"/>
      <c r="D48" s="144"/>
      <c r="E48" s="227"/>
      <c r="F48" s="318"/>
      <c r="G48" s="231"/>
      <c r="H48" s="231"/>
      <c r="I48" s="232"/>
    </row>
    <row r="49" spans="1:9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9" ht="13.5" thickTop="1" x14ac:dyDescent="0.2">
      <c r="A50" s="237"/>
      <c r="B50" s="238"/>
      <c r="C50" s="238" t="s">
        <v>15</v>
      </c>
      <c r="D50" s="238"/>
      <c r="E50" s="239">
        <v>0</v>
      </c>
      <c r="F50" s="240">
        <v>50000</v>
      </c>
      <c r="G50" s="241">
        <v>40000</v>
      </c>
      <c r="H50" s="241">
        <f t="shared" ref="H50:H53" si="2">E50+F50-G50</f>
        <v>10000</v>
      </c>
      <c r="I50" s="242">
        <v>10000</v>
      </c>
    </row>
    <row r="51" spans="1:9" x14ac:dyDescent="0.2">
      <c r="A51" s="243"/>
      <c r="B51" s="244"/>
      <c r="C51" s="244" t="s">
        <v>20</v>
      </c>
      <c r="D51" s="244"/>
      <c r="E51" s="245">
        <v>56780.24</v>
      </c>
      <c r="F51" s="246">
        <v>560614</v>
      </c>
      <c r="G51" s="247">
        <v>546990.53</v>
      </c>
      <c r="H51" s="247">
        <f t="shared" si="2"/>
        <v>70403.709999999963</v>
      </c>
      <c r="I51" s="248">
        <v>24225.31</v>
      </c>
    </row>
    <row r="52" spans="1:9" x14ac:dyDescent="0.2">
      <c r="A52" s="243"/>
      <c r="B52" s="244"/>
      <c r="C52" s="244" t="s">
        <v>60</v>
      </c>
      <c r="D52" s="244"/>
      <c r="E52" s="245">
        <v>3623953.43</v>
      </c>
      <c r="F52" s="246">
        <v>1917006.08</v>
      </c>
      <c r="G52" s="247">
        <v>3195771.06</v>
      </c>
      <c r="H52" s="247">
        <f t="shared" si="2"/>
        <v>2345188.4499999997</v>
      </c>
      <c r="I52" s="248">
        <v>1898861.08</v>
      </c>
    </row>
    <row r="53" spans="1:9" x14ac:dyDescent="0.2">
      <c r="A53" s="243"/>
      <c r="B53" s="244"/>
      <c r="C53" s="244" t="s">
        <v>58</v>
      </c>
      <c r="D53" s="244"/>
      <c r="E53" s="245">
        <v>298160.09000000003</v>
      </c>
      <c r="F53" s="246">
        <v>1579126</v>
      </c>
      <c r="G53" s="247">
        <v>1725522.74</v>
      </c>
      <c r="H53" s="247">
        <f t="shared" si="2"/>
        <v>151763.35000000009</v>
      </c>
      <c r="I53" s="248">
        <v>151763.35</v>
      </c>
    </row>
    <row r="54" spans="1:9" ht="18.75" thickBot="1" x14ac:dyDescent="0.4">
      <c r="A54" s="249" t="s">
        <v>11</v>
      </c>
      <c r="B54" s="250"/>
      <c r="C54" s="250"/>
      <c r="D54" s="250"/>
      <c r="E54" s="251">
        <f>E50+E51+E52+E53</f>
        <v>3978893.7600000002</v>
      </c>
      <c r="F54" s="252">
        <f>F50+F51+F52+F53</f>
        <v>4106746.08</v>
      </c>
      <c r="G54" s="253">
        <f>G50+G51+G52+G53</f>
        <v>5508284.3300000001</v>
      </c>
      <c r="H54" s="253">
        <f>H50+H51+H52+H53</f>
        <v>2577355.5099999998</v>
      </c>
      <c r="I54" s="254">
        <f>SUM(I50:I53)</f>
        <v>2084849.7400000002</v>
      </c>
    </row>
    <row r="55" spans="1:9" ht="13.5" thickTop="1" x14ac:dyDescent="0.2">
      <c r="G55" s="145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3"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A25:F25"/>
    <mergeCell ref="A2:D2"/>
    <mergeCell ref="E2:I2"/>
    <mergeCell ref="E3:I3"/>
    <mergeCell ref="E4:I4"/>
    <mergeCell ref="E5:I5"/>
    <mergeCell ref="J16:R19"/>
    <mergeCell ref="E12:F12"/>
    <mergeCell ref="E13:F13"/>
    <mergeCell ref="H13:I13"/>
    <mergeCell ref="E16:F16"/>
  </mergeCells>
  <pageMargins left="0.39370078740157483" right="0" top="0.59055118110236227" bottom="0" header="0.51181102362204722" footer="0"/>
  <pageSetup paperSize="9" scale="75" firstPageNumber="15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tabColor theme="4" tint="0.39997558519241921"/>
  </sheetPr>
  <dimension ref="A1:I244"/>
  <sheetViews>
    <sheetView showGridLines="0" topLeftCell="A20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16"/>
    </row>
    <row r="2" spans="1:9" ht="19.5" x14ac:dyDescent="0.4">
      <c r="A2" s="312" t="s">
        <v>1</v>
      </c>
      <c r="B2" s="312"/>
      <c r="C2" s="312"/>
      <c r="D2" s="312"/>
      <c r="E2" s="313" t="s">
        <v>135</v>
      </c>
      <c r="F2" s="313"/>
      <c r="G2" s="313"/>
      <c r="H2" s="313"/>
      <c r="I2" s="313"/>
    </row>
    <row r="3" spans="1:9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9" ht="15.75" x14ac:dyDescent="0.25">
      <c r="A4" s="23" t="s">
        <v>2</v>
      </c>
      <c r="E4" s="314" t="s">
        <v>136</v>
      </c>
      <c r="F4" s="314"/>
      <c r="G4" s="314"/>
      <c r="H4" s="314"/>
      <c r="I4" s="314"/>
    </row>
    <row r="5" spans="1:9" ht="7.5" customHeight="1" x14ac:dyDescent="0.3">
      <c r="A5" s="24"/>
      <c r="E5" s="311" t="s">
        <v>23</v>
      </c>
      <c r="F5" s="311"/>
      <c r="G5" s="311"/>
      <c r="H5" s="311"/>
      <c r="I5" s="311"/>
    </row>
    <row r="6" spans="1:9" ht="19.5" x14ac:dyDescent="0.4">
      <c r="A6" s="22" t="s">
        <v>34</v>
      </c>
      <c r="C6" s="117"/>
      <c r="D6" s="117"/>
      <c r="E6" s="316">
        <v>851167</v>
      </c>
      <c r="F6" s="317"/>
      <c r="G6" s="118" t="s">
        <v>3</v>
      </c>
      <c r="H6" s="315">
        <v>1140</v>
      </c>
      <c r="I6" s="315"/>
    </row>
    <row r="7" spans="1:9" ht="8.25" customHeight="1" x14ac:dyDescent="0.4">
      <c r="A7" s="22"/>
      <c r="E7" s="311" t="s">
        <v>24</v>
      </c>
      <c r="F7" s="311"/>
      <c r="G7" s="311"/>
      <c r="H7" s="311"/>
      <c r="I7" s="311"/>
    </row>
    <row r="8" spans="1:9" ht="19.5" hidden="1" x14ac:dyDescent="0.4">
      <c r="A8" s="22"/>
      <c r="E8" s="119"/>
      <c r="F8" s="119"/>
      <c r="G8" s="119"/>
      <c r="H8" s="25"/>
      <c r="I8" s="119"/>
    </row>
    <row r="9" spans="1:9" ht="30.75" customHeight="1" x14ac:dyDescent="0.4">
      <c r="A9" s="22"/>
      <c r="E9" s="119"/>
      <c r="F9" s="119"/>
      <c r="G9" s="119"/>
      <c r="H9" s="25"/>
      <c r="I9" s="119"/>
    </row>
    <row r="11" spans="1:9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28">
        <v>102328000</v>
      </c>
      <c r="F16" s="329"/>
      <c r="G16" s="6">
        <f>H16+I16</f>
        <v>114792276.67</v>
      </c>
      <c r="H16" s="40">
        <v>113245602.98</v>
      </c>
      <c r="I16" s="40">
        <v>1546673.69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11120</v>
      </c>
      <c r="H17" s="96">
        <v>0</v>
      </c>
      <c r="I17" s="96">
        <v>11120</v>
      </c>
    </row>
    <row r="18" spans="1:9" ht="19.5" x14ac:dyDescent="0.4">
      <c r="A18" s="32" t="s">
        <v>65</v>
      </c>
      <c r="B18" s="3"/>
      <c r="C18" s="3"/>
      <c r="D18" s="3"/>
      <c r="E18" s="328">
        <v>102328000</v>
      </c>
      <c r="F18" s="329"/>
      <c r="G18" s="6">
        <f>H18+I18</f>
        <v>114875993.05999999</v>
      </c>
      <c r="H18" s="40">
        <v>112960890.73999999</v>
      </c>
      <c r="I18" s="40">
        <v>1915102.32</v>
      </c>
    </row>
    <row r="19" spans="1:9" ht="19.5" x14ac:dyDescent="0.4">
      <c r="A19" s="32"/>
      <c r="B19" s="3"/>
      <c r="C19" s="3"/>
      <c r="D19" s="3"/>
      <c r="E19" s="108"/>
      <c r="F19" s="109"/>
      <c r="G19" s="5"/>
      <c r="H19" s="40"/>
      <c r="I19" s="40"/>
    </row>
    <row r="20" spans="1:9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94836.389999985695</v>
      </c>
      <c r="H20" s="122">
        <f>H18-H16+H17</f>
        <v>-284712.24000000954</v>
      </c>
      <c r="I20" s="122">
        <f>I18-I16+I17</f>
        <v>379548.63000000012</v>
      </c>
    </row>
    <row r="21" spans="1:9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83716.389999985695</v>
      </c>
      <c r="H21" s="122">
        <f>H20-H17</f>
        <v>-284712.24000000954</v>
      </c>
      <c r="I21" s="122">
        <f>I20-I17</f>
        <v>368428.63000000012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83716.389999985695</v>
      </c>
      <c r="H25" s="126">
        <f>H21</f>
        <v>-284712.24000000954</v>
      </c>
      <c r="I25" s="126">
        <f>I21-I26</f>
        <v>368428.63000000012</v>
      </c>
    </row>
    <row r="26" spans="1:9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83716.39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83716.39</v>
      </c>
      <c r="H31" s="130"/>
      <c r="I31" s="129"/>
    </row>
    <row r="32" spans="1:9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</row>
    <row r="33" spans="1:9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11221566.08</v>
      </c>
      <c r="H33" s="141"/>
      <c r="I33" s="141"/>
    </row>
    <row r="34" spans="1:9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9" ht="16.5" x14ac:dyDescent="0.35">
      <c r="A37" s="218" t="s">
        <v>22</v>
      </c>
      <c r="B37" s="36"/>
      <c r="C37" s="2"/>
      <c r="D37" s="36"/>
      <c r="E37" s="48"/>
      <c r="F37" s="49">
        <v>952721</v>
      </c>
      <c r="G37" s="49">
        <v>657600</v>
      </c>
      <c r="H37" s="50"/>
      <c r="I37" s="257">
        <f>IF(F37=0,"nerozp.",G37/F37)</f>
        <v>0.69023355211021908</v>
      </c>
    </row>
    <row r="38" spans="1:9" ht="16.5" x14ac:dyDescent="0.35">
      <c r="A38" s="218" t="s">
        <v>122</v>
      </c>
      <c r="B38" s="36"/>
      <c r="C38" s="2"/>
      <c r="D38" s="51"/>
      <c r="E38" s="51"/>
      <c r="F38" s="49">
        <v>3000000</v>
      </c>
      <c r="G38" s="49">
        <v>2426903.5</v>
      </c>
      <c r="H38" s="50"/>
      <c r="I38" s="257">
        <f t="shared" ref="I38:I42" si="0">IF(F38=0,"nerozp.",G38/F38)</f>
        <v>0.80896783333333333</v>
      </c>
    </row>
    <row r="39" spans="1:9" ht="16.5" x14ac:dyDescent="0.35">
      <c r="A39" s="218" t="s">
        <v>123</v>
      </c>
      <c r="B39" s="36"/>
      <c r="C39" s="2"/>
      <c r="D39" s="51"/>
      <c r="E39" s="51"/>
      <c r="F39" s="49">
        <v>1600000</v>
      </c>
      <c r="G39" s="49">
        <v>1281520.6299999999</v>
      </c>
      <c r="H39" s="50"/>
      <c r="I39" s="257">
        <f t="shared" si="0"/>
        <v>0.80095039374999988</v>
      </c>
    </row>
    <row r="40" spans="1:9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9" ht="16.5" x14ac:dyDescent="0.35">
      <c r="A41" s="218" t="s">
        <v>57</v>
      </c>
      <c r="B41" s="36"/>
      <c r="C41" s="2"/>
      <c r="D41" s="48"/>
      <c r="E41" s="48"/>
      <c r="F41" s="49">
        <v>1470576</v>
      </c>
      <c r="G41" s="49">
        <v>1470576</v>
      </c>
      <c r="H41" s="50"/>
      <c r="I41" s="257">
        <f t="shared" si="0"/>
        <v>1</v>
      </c>
    </row>
    <row r="42" spans="1:9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9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9" ht="48" customHeight="1" x14ac:dyDescent="0.2">
      <c r="A44" s="143" t="s">
        <v>56</v>
      </c>
      <c r="B44" s="324" t="s">
        <v>154</v>
      </c>
      <c r="C44" s="324"/>
      <c r="D44" s="324"/>
      <c r="E44" s="324"/>
      <c r="F44" s="324"/>
      <c r="G44" s="324"/>
      <c r="H44" s="324"/>
      <c r="I44" s="324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9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9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9" x14ac:dyDescent="0.2">
      <c r="A48" s="226"/>
      <c r="B48" s="144"/>
      <c r="C48" s="144"/>
      <c r="D48" s="144"/>
      <c r="E48" s="227"/>
      <c r="F48" s="318"/>
      <c r="G48" s="231"/>
      <c r="H48" s="231"/>
      <c r="I48" s="232"/>
    </row>
    <row r="49" spans="1:9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9" ht="13.5" thickTop="1" x14ac:dyDescent="0.2">
      <c r="A50" s="237"/>
      <c r="B50" s="238"/>
      <c r="C50" s="238" t="s">
        <v>15</v>
      </c>
      <c r="D50" s="238"/>
      <c r="E50" s="239">
        <v>76928</v>
      </c>
      <c r="F50" s="240">
        <v>0</v>
      </c>
      <c r="G50" s="241">
        <v>5000</v>
      </c>
      <c r="H50" s="241">
        <f t="shared" ref="H50:H53" si="2">E50+F50-G50</f>
        <v>71928</v>
      </c>
      <c r="I50" s="242">
        <v>71928</v>
      </c>
    </row>
    <row r="51" spans="1:9" x14ac:dyDescent="0.2">
      <c r="A51" s="243"/>
      <c r="B51" s="244"/>
      <c r="C51" s="244" t="s">
        <v>20</v>
      </c>
      <c r="D51" s="244"/>
      <c r="E51" s="245">
        <v>275175.46999999997</v>
      </c>
      <c r="F51" s="246">
        <v>1292832.6599999999</v>
      </c>
      <c r="G51" s="247">
        <v>1372147.45</v>
      </c>
      <c r="H51" s="247">
        <f t="shared" si="2"/>
        <v>195860.67999999993</v>
      </c>
      <c r="I51" s="248">
        <v>214556.31</v>
      </c>
    </row>
    <row r="52" spans="1:9" x14ac:dyDescent="0.2">
      <c r="A52" s="243"/>
      <c r="B52" s="244"/>
      <c r="C52" s="244" t="s">
        <v>60</v>
      </c>
      <c r="D52" s="244"/>
      <c r="E52" s="245">
        <v>4205626.8499999996</v>
      </c>
      <c r="F52" s="246">
        <v>1727374.49</v>
      </c>
      <c r="G52" s="247">
        <v>2083520.44</v>
      </c>
      <c r="H52" s="247">
        <f t="shared" si="2"/>
        <v>3849480.9</v>
      </c>
      <c r="I52" s="248">
        <v>3849480.9</v>
      </c>
    </row>
    <row r="53" spans="1:9" x14ac:dyDescent="0.2">
      <c r="A53" s="243"/>
      <c r="B53" s="244"/>
      <c r="C53" s="244" t="s">
        <v>58</v>
      </c>
      <c r="D53" s="244"/>
      <c r="E53" s="245">
        <v>447900.71</v>
      </c>
      <c r="F53" s="246">
        <v>2540384</v>
      </c>
      <c r="G53" s="247">
        <v>2416162.83</v>
      </c>
      <c r="H53" s="247">
        <f t="shared" si="2"/>
        <v>572121.87999999989</v>
      </c>
      <c r="I53" s="248">
        <v>572121.88</v>
      </c>
    </row>
    <row r="54" spans="1:9" ht="18.75" thickBot="1" x14ac:dyDescent="0.4">
      <c r="A54" s="249" t="s">
        <v>11</v>
      </c>
      <c r="B54" s="250"/>
      <c r="C54" s="250"/>
      <c r="D54" s="250"/>
      <c r="E54" s="251">
        <f>E50+E51+E52+E53</f>
        <v>5005631.0299999993</v>
      </c>
      <c r="F54" s="252">
        <f>F50+F51+F52+F53</f>
        <v>5560591.1500000004</v>
      </c>
      <c r="G54" s="253">
        <f>G50+G51+G52+G53</f>
        <v>5876830.7199999997</v>
      </c>
      <c r="H54" s="253">
        <f>H50+H51+H52+H53</f>
        <v>4689391.46</v>
      </c>
      <c r="I54" s="254">
        <f>SUM(I50:I53)</f>
        <v>4708087.09</v>
      </c>
    </row>
    <row r="55" spans="1:9" ht="13.5" thickTop="1" x14ac:dyDescent="0.2">
      <c r="G55" s="145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5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>
    <tabColor theme="3" tint="0.59999389629810485"/>
  </sheetPr>
  <dimension ref="A1:J244"/>
  <sheetViews>
    <sheetView showGridLines="0" topLeftCell="A26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111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137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49589679</v>
      </c>
      <c r="F6" s="317"/>
      <c r="G6" s="118" t="s">
        <v>3</v>
      </c>
      <c r="H6" s="315">
        <v>1154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13.9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hidden="1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25172000</v>
      </c>
      <c r="F16" s="329"/>
      <c r="G16" s="6">
        <f>H16+I16</f>
        <v>26258118.300000001</v>
      </c>
      <c r="H16" s="40">
        <v>25826208.850000001</v>
      </c>
      <c r="I16" s="40">
        <v>431909.45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25172000</v>
      </c>
      <c r="F18" s="329"/>
      <c r="G18" s="6">
        <f>H18+I18</f>
        <v>26335812.709999997</v>
      </c>
      <c r="H18" s="40">
        <v>25726314.719999999</v>
      </c>
      <c r="I18" s="40">
        <v>609497.99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77694.409999996424</v>
      </c>
      <c r="H20" s="122">
        <f>H18-H16+H17</f>
        <v>-99894.130000002682</v>
      </c>
      <c r="I20" s="122">
        <f>I18-I16+I17</f>
        <v>177588.53999999998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77694.409999996424</v>
      </c>
      <c r="H21" s="122">
        <f>H20-H17</f>
        <v>-99894.130000002682</v>
      </c>
      <c r="I21" s="122">
        <f>I20-I17</f>
        <v>177588.53999999998</v>
      </c>
      <c r="J21" s="196"/>
    </row>
    <row r="22" spans="1:10" ht="14.25" hidden="1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hidden="1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77694.409999996424</v>
      </c>
      <c r="H25" s="126">
        <f>H21</f>
        <v>-99894.130000002682</v>
      </c>
      <c r="I25" s="126">
        <f>I21-I26</f>
        <v>177588.53999999998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77694.41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77694.41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68">
        <v>26475</v>
      </c>
      <c r="H33" s="141"/>
      <c r="I33" s="141"/>
      <c r="J33" s="192"/>
    </row>
    <row r="34" spans="1:10" ht="1.9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22000</v>
      </c>
      <c r="G37" s="49">
        <v>65136</v>
      </c>
      <c r="H37" s="50"/>
      <c r="I37" s="257">
        <f>IF(F37=0,"nerozp.",G37/F37)</f>
        <v>2.9607272727272727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950000</v>
      </c>
      <c r="G38" s="49">
        <v>759430.79</v>
      </c>
      <c r="H38" s="50"/>
      <c r="I38" s="257">
        <f t="shared" ref="I38:I42" si="0">IF(F38=0,"nerozp.",G38/F38)</f>
        <v>0.79940083157894737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380000</v>
      </c>
      <c r="G39" s="49">
        <v>291817.34000000003</v>
      </c>
      <c r="H39" s="50"/>
      <c r="I39" s="257">
        <f t="shared" si="0"/>
        <v>0.76794036842105273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366325</v>
      </c>
      <c r="G41" s="49">
        <v>366325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117" customHeight="1" x14ac:dyDescent="0.2">
      <c r="A44" s="143" t="s">
        <v>56</v>
      </c>
      <c r="B44" s="337" t="s">
        <v>164</v>
      </c>
      <c r="C44" s="337"/>
      <c r="D44" s="337"/>
      <c r="E44" s="337"/>
      <c r="F44" s="337"/>
      <c r="G44" s="337"/>
      <c r="H44" s="337"/>
      <c r="I44" s="337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86031</v>
      </c>
      <c r="F50" s="240">
        <v>0</v>
      </c>
      <c r="G50" s="241">
        <v>0</v>
      </c>
      <c r="H50" s="241">
        <f t="shared" ref="H50:H53" si="2">E50+F50-G50</f>
        <v>86031</v>
      </c>
      <c r="I50" s="242">
        <v>86031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209984.46</v>
      </c>
      <c r="F51" s="246">
        <v>302059.34000000003</v>
      </c>
      <c r="G51" s="247">
        <v>380484</v>
      </c>
      <c r="H51" s="247">
        <f t="shared" si="2"/>
        <v>131559.80000000005</v>
      </c>
      <c r="I51" s="248">
        <v>91374.98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214346.27</v>
      </c>
      <c r="F52" s="246">
        <v>625151.96</v>
      </c>
      <c r="G52" s="247">
        <v>254067</v>
      </c>
      <c r="H52" s="247">
        <f t="shared" si="2"/>
        <v>585431.23</v>
      </c>
      <c r="I52" s="248">
        <v>585431.23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154654.29999999999</v>
      </c>
      <c r="F53" s="246">
        <v>1609542.72</v>
      </c>
      <c r="G53" s="247">
        <v>1610973.4</v>
      </c>
      <c r="H53" s="247">
        <f t="shared" si="2"/>
        <v>153223.62000000011</v>
      </c>
      <c r="I53" s="248">
        <v>153223.62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665016.03</v>
      </c>
      <c r="F54" s="252">
        <f>F50+F51+F52+F53</f>
        <v>2536754.02</v>
      </c>
      <c r="G54" s="253">
        <f>G50+G51+G52+G53</f>
        <v>2245524.4</v>
      </c>
      <c r="H54" s="253">
        <f>H50+H51+H52+H53</f>
        <v>956245.65000000014</v>
      </c>
      <c r="I54" s="254">
        <f>SUM(I50:I53)</f>
        <v>916060.83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6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>
    <tabColor theme="3" tint="0.59999389629810485"/>
  </sheetPr>
  <dimension ref="A1:J244"/>
  <sheetViews>
    <sheetView showGridLines="0" topLeftCell="A20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138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139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851213</v>
      </c>
      <c r="F6" s="317"/>
      <c r="G6" s="118" t="s">
        <v>3</v>
      </c>
      <c r="H6" s="315">
        <v>1163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40335000</v>
      </c>
      <c r="F16" s="329"/>
      <c r="G16" s="6">
        <f>H16+I16</f>
        <v>44777020.170000002</v>
      </c>
      <c r="H16" s="40">
        <v>44337144.030000001</v>
      </c>
      <c r="I16" s="40">
        <v>439876.14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17691.43</v>
      </c>
      <c r="H17" s="96">
        <v>17691.43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40451000</v>
      </c>
      <c r="F18" s="329"/>
      <c r="G18" s="6">
        <f>H18+I18</f>
        <v>44880845.329999998</v>
      </c>
      <c r="H18" s="40">
        <v>44133814.729999997</v>
      </c>
      <c r="I18" s="40">
        <v>747030.6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121516.58999999642</v>
      </c>
      <c r="H20" s="122">
        <f>H18-H16+H17</f>
        <v>-185637.87000000448</v>
      </c>
      <c r="I20" s="122">
        <f>I18-I16+I17</f>
        <v>307154.45999999996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103825.15999999642</v>
      </c>
      <c r="H21" s="122">
        <f>H20-H17</f>
        <v>-203329.30000000447</v>
      </c>
      <c r="I21" s="122">
        <f>I20-I17</f>
        <v>307154.45999999996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103825.15999999642</v>
      </c>
      <c r="H25" s="126">
        <f>H21</f>
        <v>-203329.30000000447</v>
      </c>
      <c r="I25" s="126">
        <f>I21-I26</f>
        <v>307154.45999999996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103825.15999999642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20000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f>G25-G30</f>
        <v>83825.159999996424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67332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1300000</v>
      </c>
      <c r="G38" s="49">
        <v>981832.63</v>
      </c>
      <c r="H38" s="50"/>
      <c r="I38" s="257">
        <f t="shared" ref="I38:I42" si="0">IF(F38=0,"nerozp.",G38/F38)</f>
        <v>0.75525586923076926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500000</v>
      </c>
      <c r="G39" s="49">
        <v>449144.09</v>
      </c>
      <c r="H39" s="50"/>
      <c r="I39" s="257">
        <f t="shared" si="0"/>
        <v>0.8982881800000001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131441</v>
      </c>
      <c r="G41" s="49">
        <v>131441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46.5" customHeight="1" x14ac:dyDescent="0.2">
      <c r="A44" s="143" t="s">
        <v>56</v>
      </c>
      <c r="B44" s="324" t="s">
        <v>175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6300</v>
      </c>
      <c r="F50" s="240">
        <v>30000</v>
      </c>
      <c r="G50" s="241">
        <v>32800</v>
      </c>
      <c r="H50" s="241">
        <f t="shared" ref="H50:H53" si="2">E50+F50-G50</f>
        <v>3500</v>
      </c>
      <c r="I50" s="242">
        <v>3500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909116.85</v>
      </c>
      <c r="F51" s="246">
        <v>549733.36</v>
      </c>
      <c r="G51" s="247">
        <v>530344.64</v>
      </c>
      <c r="H51" s="247">
        <f t="shared" si="2"/>
        <v>928505.57</v>
      </c>
      <c r="I51" s="248">
        <v>875800.43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1591063.76</v>
      </c>
      <c r="F52" s="246">
        <v>241483.97</v>
      </c>
      <c r="G52" s="247">
        <v>640258.19999999995</v>
      </c>
      <c r="H52" s="247">
        <f t="shared" si="2"/>
        <v>1192289.53</v>
      </c>
      <c r="I52" s="248">
        <v>1200438.53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15520.62</v>
      </c>
      <c r="F53" s="246">
        <v>135792</v>
      </c>
      <c r="G53" s="247">
        <v>131441</v>
      </c>
      <c r="H53" s="247">
        <f t="shared" si="2"/>
        <v>19871.619999999995</v>
      </c>
      <c r="I53" s="248">
        <v>19871.62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2522001.23</v>
      </c>
      <c r="F54" s="252">
        <f>F50+F51+F52+F53</f>
        <v>957009.33</v>
      </c>
      <c r="G54" s="253">
        <f>G50+G51+G52+G53</f>
        <v>1334843.8399999999</v>
      </c>
      <c r="H54" s="253">
        <f>H50+H51+H52+H53</f>
        <v>2144166.7200000002</v>
      </c>
      <c r="I54" s="254">
        <f>SUM(I50:I53)</f>
        <v>2099610.58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6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tabColor theme="4" tint="0.39997558519241921"/>
  </sheetPr>
  <dimension ref="A1:J244"/>
  <sheetViews>
    <sheetView showGridLines="0" topLeftCell="A27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140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141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851205</v>
      </c>
      <c r="F6" s="317"/>
      <c r="G6" s="118" t="s">
        <v>3</v>
      </c>
      <c r="H6" s="315">
        <v>1174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31901000</v>
      </c>
      <c r="F16" s="329"/>
      <c r="G16" s="6">
        <f>H16+I16</f>
        <v>36940648.25</v>
      </c>
      <c r="H16" s="40">
        <v>36036773.82</v>
      </c>
      <c r="I16" s="40">
        <v>903874.43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31945000</v>
      </c>
      <c r="F18" s="329"/>
      <c r="G18" s="6">
        <f>H18+I18</f>
        <v>36927848.149999999</v>
      </c>
      <c r="H18" s="40">
        <v>35763243.640000001</v>
      </c>
      <c r="I18" s="40">
        <v>1164604.51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-12800.10000000149</v>
      </c>
      <c r="H20" s="122">
        <f>H18-H16+H17</f>
        <v>-273530.1799999997</v>
      </c>
      <c r="I20" s="122">
        <f>I18-I16+I17</f>
        <v>260730.07999999996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-12800.10000000149</v>
      </c>
      <c r="H21" s="122">
        <f>H20-H17</f>
        <v>-273530.1799999997</v>
      </c>
      <c r="I21" s="122">
        <f>I20-I17</f>
        <v>260730.07999999996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-12800.10000000149</v>
      </c>
      <c r="H25" s="126">
        <f>H21</f>
        <v>-273530.1799999997</v>
      </c>
      <c r="I25" s="126">
        <f>I21-I26</f>
        <v>260730.07999999996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0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0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7854652.0700000003</v>
      </c>
      <c r="H33" s="141"/>
      <c r="I33" s="141"/>
      <c r="J33" s="192"/>
    </row>
    <row r="34" spans="1:10" ht="45.75" customHeight="1" x14ac:dyDescent="0.2">
      <c r="A34" s="323" t="s">
        <v>155</v>
      </c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10000</v>
      </c>
      <c r="G37" s="49">
        <v>1280</v>
      </c>
      <c r="H37" s="50"/>
      <c r="I37" s="257">
        <f>IF(F37=0,"nerozp.",G37/F37)</f>
        <v>0.128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950000</v>
      </c>
      <c r="G38" s="49">
        <v>765324.84</v>
      </c>
      <c r="H38" s="50"/>
      <c r="I38" s="257">
        <f t="shared" ref="I38:I42" si="0">IF(F38=0,"nerozp.",G38/F38)</f>
        <v>0.80560509473684205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710000</v>
      </c>
      <c r="G39" s="49">
        <v>618706.67000000004</v>
      </c>
      <c r="H39" s="50"/>
      <c r="I39" s="257">
        <f t="shared" si="0"/>
        <v>0.87141784507042264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1880763.32</v>
      </c>
      <c r="G41" s="49">
        <v>1880763.32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56.25" customHeight="1" x14ac:dyDescent="0.2">
      <c r="A44" s="143" t="s">
        <v>56</v>
      </c>
      <c r="B44" s="324" t="s">
        <v>165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0</v>
      </c>
      <c r="F50" s="240">
        <v>5000</v>
      </c>
      <c r="G50" s="241">
        <v>5000</v>
      </c>
      <c r="H50" s="241">
        <f t="shared" ref="H50:H53" si="2">E50+F50-G50</f>
        <v>0</v>
      </c>
      <c r="I50" s="242">
        <v>0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142609.01</v>
      </c>
      <c r="F51" s="246">
        <v>372411</v>
      </c>
      <c r="G51" s="247">
        <v>357272</v>
      </c>
      <c r="H51" s="247">
        <f t="shared" si="2"/>
        <v>157748.01</v>
      </c>
      <c r="I51" s="248">
        <v>139545.01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492794.7</v>
      </c>
      <c r="F52" s="246">
        <v>1077818.46</v>
      </c>
      <c r="G52" s="247">
        <v>0</v>
      </c>
      <c r="H52" s="247">
        <f t="shared" si="2"/>
        <v>1570613.16</v>
      </c>
      <c r="I52" s="248">
        <v>1570613.16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193527.26</v>
      </c>
      <c r="F53" s="246">
        <v>1892217.32</v>
      </c>
      <c r="G53" s="247">
        <v>1880763.32</v>
      </c>
      <c r="H53" s="247">
        <f t="shared" si="2"/>
        <v>204981.26</v>
      </c>
      <c r="I53" s="248">
        <v>213662.26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828930.97</v>
      </c>
      <c r="F54" s="252">
        <f>F50+F51+F52+F53</f>
        <v>3347446.7800000003</v>
      </c>
      <c r="G54" s="253">
        <f>G50+G51+G52+G53</f>
        <v>2243035.3200000003</v>
      </c>
      <c r="H54" s="253">
        <f>H50+H51+H52+H53</f>
        <v>1933342.43</v>
      </c>
      <c r="I54" s="254">
        <f>SUM(I50:I53)</f>
        <v>1923820.43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6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6">
    <tabColor theme="4" tint="0.39997558519241921"/>
  </sheetPr>
  <dimension ref="A1:J244"/>
  <sheetViews>
    <sheetView showGridLines="0" topLeftCell="A32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96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142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62353179</v>
      </c>
      <c r="F6" s="317"/>
      <c r="G6" s="118" t="s">
        <v>3</v>
      </c>
      <c r="H6" s="315">
        <v>1222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27990000</v>
      </c>
      <c r="F16" s="329"/>
      <c r="G16" s="6">
        <f>H16+I16</f>
        <v>29652389.850000001</v>
      </c>
      <c r="H16" s="40">
        <v>29652389.850000001</v>
      </c>
      <c r="I16" s="40">
        <v>0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33229.49</v>
      </c>
      <c r="H17" s="96">
        <v>33229.49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27990000</v>
      </c>
      <c r="F18" s="329"/>
      <c r="G18" s="6">
        <f>H18+I18</f>
        <v>29725425.850000001</v>
      </c>
      <c r="H18" s="40">
        <v>29725425.850000001</v>
      </c>
      <c r="I18" s="40">
        <v>0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106265.48999999999</v>
      </c>
      <c r="H20" s="122">
        <f>H18-H16+H17</f>
        <v>106265.48999999999</v>
      </c>
      <c r="I20" s="122">
        <f>I18-I16+I17</f>
        <v>0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73036</v>
      </c>
      <c r="H21" s="122">
        <f>H20-H17</f>
        <v>73036</v>
      </c>
      <c r="I21" s="122">
        <f>I20-I17</f>
        <v>0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73036</v>
      </c>
      <c r="H25" s="126">
        <f>H21</f>
        <v>73036</v>
      </c>
      <c r="I25" s="126">
        <f>I21-I26</f>
        <v>0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73036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73036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0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80000</v>
      </c>
      <c r="G37" s="49">
        <v>65833</v>
      </c>
      <c r="H37" s="50"/>
      <c r="I37" s="257">
        <f>IF(F37=0,"nerozp.",G37/F37)</f>
        <v>0.82291250000000005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0</v>
      </c>
      <c r="G38" s="49">
        <v>0</v>
      </c>
      <c r="H38" s="50"/>
      <c r="I38" s="257" t="str">
        <f t="shared" ref="I38:I42" si="0">IF(F38=0,"nerozp.",G38/F38)</f>
        <v>nerozp.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165000</v>
      </c>
      <c r="G39" s="49">
        <v>157162</v>
      </c>
      <c r="H39" s="50"/>
      <c r="I39" s="257">
        <f t="shared" si="0"/>
        <v>0.95249696969696973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66952</v>
      </c>
      <c r="G41" s="49">
        <v>66952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27" customHeight="1" x14ac:dyDescent="0.2">
      <c r="A44" s="143" t="s">
        <v>56</v>
      </c>
      <c r="B44" s="324" t="s">
        <v>150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49476</v>
      </c>
      <c r="F50" s="240">
        <v>0</v>
      </c>
      <c r="G50" s="241">
        <v>0</v>
      </c>
      <c r="H50" s="241">
        <f t="shared" ref="H50:H53" si="2">E50+F50-G50</f>
        <v>49476</v>
      </c>
      <c r="I50" s="242">
        <v>49476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257040.78</v>
      </c>
      <c r="F51" s="246">
        <v>370004.44</v>
      </c>
      <c r="G51" s="247">
        <v>363018.58</v>
      </c>
      <c r="H51" s="247">
        <f t="shared" si="2"/>
        <v>264026.63999999996</v>
      </c>
      <c r="I51" s="248">
        <v>235192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947369.77</v>
      </c>
      <c r="F52" s="246">
        <v>128864</v>
      </c>
      <c r="G52" s="247">
        <v>412130.82</v>
      </c>
      <c r="H52" s="247">
        <f t="shared" si="2"/>
        <v>664102.94999999995</v>
      </c>
      <c r="I52" s="248">
        <v>664102.94999999995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23729.74</v>
      </c>
      <c r="F53" s="246">
        <v>394536</v>
      </c>
      <c r="G53" s="247">
        <v>394536</v>
      </c>
      <c r="H53" s="247">
        <f t="shared" si="2"/>
        <v>23729.739999999991</v>
      </c>
      <c r="I53" s="248">
        <v>23729.74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1277616.29</v>
      </c>
      <c r="F54" s="252">
        <f>F50+F51+F52+F53</f>
        <v>893404.44</v>
      </c>
      <c r="G54" s="253">
        <f>G50+G51+G52+G53</f>
        <v>1169685.3999999999</v>
      </c>
      <c r="H54" s="253">
        <f>H50+H51+H52+H53</f>
        <v>1001335.3299999998</v>
      </c>
      <c r="I54" s="254">
        <f>SUM(I50:I53)</f>
        <v>972500.69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6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7">
    <tabColor theme="3" tint="0.59999389629810485"/>
  </sheetPr>
  <dimension ref="A1:J244"/>
  <sheetViews>
    <sheetView showGridLines="0" topLeftCell="A27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112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143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409014</v>
      </c>
      <c r="F6" s="317"/>
      <c r="G6" s="118" t="s">
        <v>3</v>
      </c>
      <c r="H6" s="315">
        <v>1223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69603000</v>
      </c>
      <c r="F16" s="329"/>
      <c r="G16" s="6">
        <f>H16+I16</f>
        <v>79820255.899999991</v>
      </c>
      <c r="H16" s="40">
        <v>78721761.079999998</v>
      </c>
      <c r="I16" s="40">
        <v>1098494.82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27277.55</v>
      </c>
      <c r="H17" s="96">
        <v>27277.55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69868000</v>
      </c>
      <c r="F18" s="329"/>
      <c r="G18" s="6">
        <f>H18+I18</f>
        <v>79259396.920000002</v>
      </c>
      <c r="H18" s="40">
        <v>77787600.269999996</v>
      </c>
      <c r="I18" s="40">
        <v>1471796.65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-533581.42999998922</v>
      </c>
      <c r="H20" s="122">
        <f>H18-H16+H17</f>
        <v>-906883.26000000234</v>
      </c>
      <c r="I20" s="122">
        <f>I18-I16+I17</f>
        <v>373301.82999999984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-560858.97999998927</v>
      </c>
      <c r="H21" s="122">
        <f>H20-H17</f>
        <v>-934160.81000000238</v>
      </c>
      <c r="I21" s="122">
        <f>I20-I17</f>
        <v>373301.82999999984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-560858.97999998927</v>
      </c>
      <c r="H25" s="126">
        <f>H21</f>
        <v>-934160.81000000238</v>
      </c>
      <c r="I25" s="126">
        <f>I21-I26</f>
        <v>373301.82999999984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0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0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1026854.79</v>
      </c>
      <c r="H33" s="141"/>
      <c r="I33" s="141"/>
      <c r="J33" s="192"/>
    </row>
    <row r="34" spans="1:10" ht="37.5" customHeight="1" x14ac:dyDescent="0.2">
      <c r="A34" s="323" t="s">
        <v>156</v>
      </c>
      <c r="B34" s="338"/>
      <c r="C34" s="338"/>
      <c r="D34" s="338"/>
      <c r="E34" s="338"/>
      <c r="F34" s="338"/>
      <c r="G34" s="338"/>
      <c r="H34" s="338"/>
      <c r="I34" s="338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60000</v>
      </c>
      <c r="G37" s="49">
        <v>0</v>
      </c>
      <c r="H37" s="50"/>
      <c r="I37" s="257">
        <f>IF(F37=0,"nerozp.",G37/F37)</f>
        <v>0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1800000</v>
      </c>
      <c r="G38" s="49">
        <v>1498155.33</v>
      </c>
      <c r="H38" s="50"/>
      <c r="I38" s="257">
        <f t="shared" ref="I38:I42" si="0">IF(F38=0,"nerozp.",G38/F38)</f>
        <v>0.83230851666666672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1100000</v>
      </c>
      <c r="G39" s="49">
        <v>849344.69</v>
      </c>
      <c r="H39" s="50"/>
      <c r="I39" s="257">
        <f t="shared" si="0"/>
        <v>0.77213153636363629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954220.99</v>
      </c>
      <c r="G41" s="49">
        <v>0</v>
      </c>
      <c r="H41" s="50"/>
      <c r="I41" s="257">
        <f t="shared" si="0"/>
        <v>0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47.25" customHeight="1" x14ac:dyDescent="0.2">
      <c r="A44" s="143" t="s">
        <v>56</v>
      </c>
      <c r="B44" s="324" t="s">
        <v>166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36533.120000000003</v>
      </c>
      <c r="F50" s="240">
        <v>0</v>
      </c>
      <c r="G50" s="241">
        <v>10700</v>
      </c>
      <c r="H50" s="241">
        <f t="shared" ref="H50:H53" si="2">E50+F50-G50</f>
        <v>25833.120000000003</v>
      </c>
      <c r="I50" s="242">
        <v>25833.119999999999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167678.79999999999</v>
      </c>
      <c r="F51" s="246">
        <v>911457.24</v>
      </c>
      <c r="G51" s="247">
        <v>962295.17</v>
      </c>
      <c r="H51" s="247">
        <f t="shared" si="2"/>
        <v>116840.87</v>
      </c>
      <c r="I51" s="248">
        <v>64968.49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2163312.15</v>
      </c>
      <c r="F52" s="246">
        <v>1652174.39</v>
      </c>
      <c r="G52" s="247">
        <v>1845913</v>
      </c>
      <c r="H52" s="247">
        <f t="shared" si="2"/>
        <v>1969573.54</v>
      </c>
      <c r="I52" s="248">
        <v>1969573.54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473241.82</v>
      </c>
      <c r="F53" s="246">
        <v>3060702.99</v>
      </c>
      <c r="G53" s="247">
        <v>3211252.7</v>
      </c>
      <c r="H53" s="247">
        <f t="shared" si="2"/>
        <v>322692.10999999987</v>
      </c>
      <c r="I53" s="248">
        <v>322692.11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2840765.8899999997</v>
      </c>
      <c r="F54" s="252">
        <f>F50+F51+F52+F53</f>
        <v>5624334.6200000001</v>
      </c>
      <c r="G54" s="253">
        <f>G50+G51+G52+G53</f>
        <v>6030160.8700000001</v>
      </c>
      <c r="H54" s="253">
        <f>H50+H51+H52+H53</f>
        <v>2434939.64</v>
      </c>
      <c r="I54" s="254">
        <f>SUM(I50:I53)</f>
        <v>2383067.2600000002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6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8">
    <tabColor theme="3" tint="0.59999389629810485"/>
  </sheetPr>
  <dimension ref="A1:J244"/>
  <sheetViews>
    <sheetView showGridLines="0" topLeftCell="A25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113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144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851451</v>
      </c>
      <c r="F6" s="317"/>
      <c r="G6" s="118" t="s">
        <v>3</v>
      </c>
      <c r="H6" s="315">
        <v>1311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15876000</v>
      </c>
      <c r="F16" s="329"/>
      <c r="G16" s="6">
        <f>H16+I16</f>
        <v>16872313.780000001</v>
      </c>
      <c r="H16" s="40">
        <v>16866598.780000001</v>
      </c>
      <c r="I16" s="40">
        <v>5715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15876000</v>
      </c>
      <c r="F18" s="329"/>
      <c r="G18" s="6">
        <f>H18+I18</f>
        <v>17038648.84</v>
      </c>
      <c r="H18" s="40">
        <v>17028578.84</v>
      </c>
      <c r="I18" s="40">
        <v>10070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166335.05999999866</v>
      </c>
      <c r="H20" s="122">
        <f>H18-H16+H17</f>
        <v>161980.05999999866</v>
      </c>
      <c r="I20" s="122">
        <f>I18-I16+I17</f>
        <v>4355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166335.05999999866</v>
      </c>
      <c r="H21" s="122">
        <f>H20-H17</f>
        <v>161980.05999999866</v>
      </c>
      <c r="I21" s="122">
        <f>I20-I17</f>
        <v>4355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166335.05999999866</v>
      </c>
      <c r="H25" s="126">
        <f>H21</f>
        <v>161980.05999999866</v>
      </c>
      <c r="I25" s="126">
        <f>I21-I26</f>
        <v>4355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166335.06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166335.06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0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230000</v>
      </c>
      <c r="G38" s="49">
        <v>190042.37</v>
      </c>
      <c r="H38" s="50"/>
      <c r="I38" s="257">
        <f t="shared" ref="I38:I42" si="0">IF(F38=0,"nerozp.",G38/F38)</f>
        <v>0.8262711739130435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85000</v>
      </c>
      <c r="G39" s="49">
        <v>70395</v>
      </c>
      <c r="H39" s="50"/>
      <c r="I39" s="257">
        <f t="shared" si="0"/>
        <v>0.82817647058823529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126964</v>
      </c>
      <c r="G41" s="49">
        <v>126964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46.5" customHeight="1" x14ac:dyDescent="0.2">
      <c r="A44" s="143" t="s">
        <v>56</v>
      </c>
      <c r="B44" s="324" t="s">
        <v>167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42387</v>
      </c>
      <c r="F50" s="240">
        <v>0</v>
      </c>
      <c r="G50" s="241">
        <v>0</v>
      </c>
      <c r="H50" s="241">
        <f t="shared" ref="H50:H53" si="2">E50+F50-G50</f>
        <v>42387</v>
      </c>
      <c r="I50" s="242">
        <v>42387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184688.55</v>
      </c>
      <c r="F51" s="246">
        <v>206876.88</v>
      </c>
      <c r="G51" s="247">
        <v>235735</v>
      </c>
      <c r="H51" s="247">
        <f t="shared" si="2"/>
        <v>155830.43</v>
      </c>
      <c r="I51" s="248">
        <v>134408.60999999999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676993.16</v>
      </c>
      <c r="F52" s="246">
        <v>891402.97</v>
      </c>
      <c r="G52" s="247">
        <v>668517</v>
      </c>
      <c r="H52" s="247">
        <f t="shared" si="2"/>
        <v>899879.12999999989</v>
      </c>
      <c r="I52" s="248">
        <v>899879.13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86963.3</v>
      </c>
      <c r="F53" s="246">
        <v>795481</v>
      </c>
      <c r="G53" s="247">
        <v>695481</v>
      </c>
      <c r="H53" s="247">
        <f t="shared" si="2"/>
        <v>186963.30000000005</v>
      </c>
      <c r="I53" s="248">
        <v>186963.3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991032.01</v>
      </c>
      <c r="F54" s="252">
        <f>F50+F51+F52+F53</f>
        <v>1893760.85</v>
      </c>
      <c r="G54" s="253">
        <f>G50+G51+G52+G53</f>
        <v>1599733</v>
      </c>
      <c r="H54" s="253">
        <f>H50+H51+H52+H53</f>
        <v>1285059.8599999999</v>
      </c>
      <c r="I54" s="254">
        <f>SUM(I50:I53)</f>
        <v>1263638.04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6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9">
    <tabColor theme="3" tint="0.59999389629810485"/>
  </sheetPr>
  <dimension ref="A1:J244"/>
  <sheetViews>
    <sheetView showGridLines="0" topLeftCell="A23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114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145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852333</v>
      </c>
      <c r="F6" s="317"/>
      <c r="G6" s="118" t="s">
        <v>3</v>
      </c>
      <c r="H6" s="315">
        <v>1312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26348000</v>
      </c>
      <c r="F16" s="329"/>
      <c r="G16" s="6">
        <f>H16+I16</f>
        <v>27719574.66</v>
      </c>
      <c r="H16" s="40">
        <v>27664074.66</v>
      </c>
      <c r="I16" s="40">
        <v>55500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26348000</v>
      </c>
      <c r="F18" s="329"/>
      <c r="G18" s="6">
        <f>H18+I18</f>
        <v>27812910.420000002</v>
      </c>
      <c r="H18" s="40">
        <v>27757410.420000002</v>
      </c>
      <c r="I18" s="40">
        <v>55500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93335.760000001639</v>
      </c>
      <c r="H20" s="122">
        <f>H18-H16+H17</f>
        <v>93335.760000001639</v>
      </c>
      <c r="I20" s="122">
        <f>I18-I16+I17</f>
        <v>0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93335.760000001639</v>
      </c>
      <c r="H21" s="122">
        <f>H20-H17</f>
        <v>93335.760000001639</v>
      </c>
      <c r="I21" s="122">
        <f>I20-I17</f>
        <v>0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93335.760000001639</v>
      </c>
      <c r="H25" s="126">
        <f>H21</f>
        <v>93335.760000001639</v>
      </c>
      <c r="I25" s="126">
        <f>I21-I26</f>
        <v>0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93335.76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93335.76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0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330000</v>
      </c>
      <c r="G38" s="49">
        <v>390886.87</v>
      </c>
      <c r="H38" s="50"/>
      <c r="I38" s="257">
        <f t="shared" ref="I38:I42" si="0">IF(F38=0,"nerozp.",G38/F38)</f>
        <v>1.1845056666666667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230000</v>
      </c>
      <c r="G39" s="49">
        <v>188880.9</v>
      </c>
      <c r="H39" s="50"/>
      <c r="I39" s="257">
        <f t="shared" si="0"/>
        <v>0.82122130434782603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38141</v>
      </c>
      <c r="G41" s="49">
        <v>38141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47.25" customHeight="1" x14ac:dyDescent="0.2">
      <c r="A44" s="143" t="s">
        <v>56</v>
      </c>
      <c r="B44" s="324" t="s">
        <v>168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69261.149999999994</v>
      </c>
      <c r="F50" s="240">
        <v>0</v>
      </c>
      <c r="G50" s="241">
        <v>0</v>
      </c>
      <c r="H50" s="241">
        <f t="shared" ref="H50:H53" si="2">E50+F50-G50</f>
        <v>69261.149999999994</v>
      </c>
      <c r="I50" s="242">
        <v>69261.149999999994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909411.18</v>
      </c>
      <c r="F51" s="246">
        <v>356349</v>
      </c>
      <c r="G51" s="247">
        <v>429340</v>
      </c>
      <c r="H51" s="247">
        <f t="shared" si="2"/>
        <v>836420.18000000017</v>
      </c>
      <c r="I51" s="248">
        <v>727186.18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2650210.0499999998</v>
      </c>
      <c r="F52" s="246">
        <v>108071.38</v>
      </c>
      <c r="G52" s="247">
        <v>213684</v>
      </c>
      <c r="H52" s="247">
        <f t="shared" si="2"/>
        <v>2544597.4299999997</v>
      </c>
      <c r="I52" s="248">
        <v>2552007.4300000002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60278.3</v>
      </c>
      <c r="F53" s="246">
        <v>38141</v>
      </c>
      <c r="G53" s="247">
        <v>38141</v>
      </c>
      <c r="H53" s="247">
        <f t="shared" si="2"/>
        <v>60278.3</v>
      </c>
      <c r="I53" s="248">
        <v>60278.3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3689160.6799999997</v>
      </c>
      <c r="F54" s="252">
        <f>F50+F51+F52+F53</f>
        <v>502561.38</v>
      </c>
      <c r="G54" s="253">
        <f>G50+G51+G52+G53</f>
        <v>681165</v>
      </c>
      <c r="H54" s="253">
        <f>H50+H51+H52+H53</f>
        <v>3510557.0599999996</v>
      </c>
      <c r="I54" s="254">
        <f>SUM(I50:I53)</f>
        <v>3408733.06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6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4" tint="0.39997558519241921"/>
  </sheetPr>
  <dimension ref="A1:J244"/>
  <sheetViews>
    <sheetView showGridLines="0" topLeftCell="A27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70</v>
      </c>
      <c r="F2" s="313"/>
      <c r="G2" s="313"/>
      <c r="H2" s="313"/>
      <c r="I2" s="313"/>
    </row>
    <row r="3" spans="1:10" ht="9.9499999999999993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107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70626561</v>
      </c>
      <c r="F6" s="317"/>
      <c r="G6" s="118" t="s">
        <v>3</v>
      </c>
      <c r="H6" s="315">
        <v>1022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4675000</v>
      </c>
      <c r="F16" s="329"/>
      <c r="G16" s="6">
        <f>H16+I16</f>
        <v>4503060</v>
      </c>
      <c r="H16" s="40">
        <v>4503060</v>
      </c>
      <c r="I16" s="40">
        <v>0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4675000</v>
      </c>
      <c r="F18" s="329"/>
      <c r="G18" s="6">
        <f>H18+I18</f>
        <v>4503060</v>
      </c>
      <c r="H18" s="40">
        <v>4503060</v>
      </c>
      <c r="I18" s="40">
        <v>0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0</v>
      </c>
      <c r="H20" s="122">
        <f>H18-H16+H17</f>
        <v>0</v>
      </c>
      <c r="I20" s="122">
        <f>I18-I16+I17</f>
        <v>0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0</v>
      </c>
      <c r="H21" s="122">
        <f>H20-H17</f>
        <v>0</v>
      </c>
      <c r="I21" s="122">
        <f>I20-I17</f>
        <v>0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0</v>
      </c>
      <c r="H25" s="126">
        <f>H21</f>
        <v>0</v>
      </c>
      <c r="I25" s="126">
        <f>I21-I26</f>
        <v>0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0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0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0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9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47000</v>
      </c>
      <c r="G38" s="49">
        <v>46586</v>
      </c>
      <c r="H38" s="50"/>
      <c r="I38" s="257">
        <f t="shared" ref="I38:I42" si="0">IF(F38=0,"nerozp.",G38/F38)</f>
        <v>0.99119148936170209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7200</v>
      </c>
      <c r="G39" s="49">
        <v>7200</v>
      </c>
      <c r="H39" s="50"/>
      <c r="I39" s="257">
        <f t="shared" si="0"/>
        <v>1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0</v>
      </c>
      <c r="G41" s="49">
        <v>0</v>
      </c>
      <c r="H41" s="50"/>
      <c r="I41" s="257" t="str">
        <f t="shared" si="0"/>
        <v>nerozp.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27" customHeight="1" x14ac:dyDescent="0.2">
      <c r="A44" s="143" t="s">
        <v>56</v>
      </c>
      <c r="B44" s="324" t="s">
        <v>147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8000</v>
      </c>
      <c r="F50" s="240">
        <v>0</v>
      </c>
      <c r="G50" s="241">
        <v>0</v>
      </c>
      <c r="H50" s="241">
        <f t="shared" ref="H50:H53" si="2">E50+F50-G50</f>
        <v>8000</v>
      </c>
      <c r="I50" s="242">
        <v>8000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34878.720000000001</v>
      </c>
      <c r="F51" s="246">
        <v>61821.120000000003</v>
      </c>
      <c r="G51" s="247">
        <v>69789</v>
      </c>
      <c r="H51" s="247">
        <f t="shared" si="2"/>
        <v>26910.839999999997</v>
      </c>
      <c r="I51" s="248">
        <v>22717.98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308162.27</v>
      </c>
      <c r="F52" s="246">
        <v>0</v>
      </c>
      <c r="G52" s="247">
        <v>0</v>
      </c>
      <c r="H52" s="247">
        <f t="shared" si="2"/>
        <v>308162.27</v>
      </c>
      <c r="I52" s="248">
        <v>308162.27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25782.1</v>
      </c>
      <c r="F53" s="246">
        <v>0</v>
      </c>
      <c r="G53" s="247">
        <v>0</v>
      </c>
      <c r="H53" s="247">
        <f t="shared" si="2"/>
        <v>25782.1</v>
      </c>
      <c r="I53" s="248">
        <v>25782.1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376823.08999999997</v>
      </c>
      <c r="F54" s="252">
        <f>F50+F51+F52+F53</f>
        <v>61821.120000000003</v>
      </c>
      <c r="G54" s="253">
        <f>G50+G51+G52+G53</f>
        <v>69789</v>
      </c>
      <c r="H54" s="253">
        <f>H50+H51+H52+H53</f>
        <v>368855.20999999996</v>
      </c>
      <c r="I54" s="254">
        <f>SUM(I50:I53)</f>
        <v>364662.35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H45:I45"/>
    <mergeCell ref="B33:F33"/>
    <mergeCell ref="A34:I34"/>
    <mergeCell ref="B44:I44"/>
    <mergeCell ref="A25:F25"/>
    <mergeCell ref="E7:I7"/>
    <mergeCell ref="A2:D2"/>
    <mergeCell ref="E2:I2"/>
    <mergeCell ref="E3:I3"/>
    <mergeCell ref="E4:I4"/>
    <mergeCell ref="E5:I5"/>
    <mergeCell ref="H6:I6"/>
    <mergeCell ref="E6:F6"/>
  </mergeCells>
  <pageMargins left="0.39370078740157483" right="0" top="0.59055118110236227" bottom="0" header="0.51181102362204722" footer="0"/>
  <pageSetup paperSize="9" scale="75" firstPageNumber="14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0">
    <tabColor theme="3" tint="0.59999389629810485"/>
  </sheetPr>
  <dimension ref="A1:J244"/>
  <sheetViews>
    <sheetView showGridLines="0" topLeftCell="A20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102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115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64095151</v>
      </c>
      <c r="F6" s="317"/>
      <c r="G6" s="118" t="s">
        <v>3</v>
      </c>
      <c r="H6" s="315">
        <v>1313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31107000</v>
      </c>
      <c r="F16" s="329"/>
      <c r="G16" s="6">
        <f>H16+I16</f>
        <v>33153312.140000001</v>
      </c>
      <c r="H16" s="40">
        <v>33058549.190000001</v>
      </c>
      <c r="I16" s="40">
        <v>94762.95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31113000</v>
      </c>
      <c r="F18" s="329"/>
      <c r="G18" s="6">
        <f>H18+I18</f>
        <v>33447104.050000001</v>
      </c>
      <c r="H18" s="40">
        <v>33344554.050000001</v>
      </c>
      <c r="I18" s="40">
        <v>102550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293791.91000000015</v>
      </c>
      <c r="H20" s="122">
        <f>H18-H16+H17</f>
        <v>286004.8599999994</v>
      </c>
      <c r="I20" s="122">
        <f>I18-I16+I17</f>
        <v>7787.0500000000029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293791.91000000015</v>
      </c>
      <c r="H21" s="122">
        <f>H20-H17</f>
        <v>286004.8599999994</v>
      </c>
      <c r="I21" s="122">
        <f>I20-I17</f>
        <v>7787.0500000000029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293791.91000000015</v>
      </c>
      <c r="H25" s="126">
        <f>H21</f>
        <v>286004.8599999994</v>
      </c>
      <c r="I25" s="126">
        <f>I21-I26</f>
        <v>7787.0500000000029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293791.90999999997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293791.90999999997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9125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220000</v>
      </c>
      <c r="G38" s="49">
        <v>201779.3</v>
      </c>
      <c r="H38" s="50"/>
      <c r="I38" s="257">
        <f t="shared" ref="I38:I42" si="0">IF(F38=0,"nerozp.",G38/F38)</f>
        <v>0.91717863636363628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160000</v>
      </c>
      <c r="G39" s="49">
        <v>146470.01</v>
      </c>
      <c r="H39" s="50"/>
      <c r="I39" s="257">
        <f t="shared" si="0"/>
        <v>0.91543756250000008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34668</v>
      </c>
      <c r="G41" s="49">
        <v>34668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46.5" customHeight="1" x14ac:dyDescent="0.2">
      <c r="A44" s="143" t="s">
        <v>56</v>
      </c>
      <c r="B44" s="324" t="s">
        <v>169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138419</v>
      </c>
      <c r="F50" s="240">
        <v>0</v>
      </c>
      <c r="G50" s="241">
        <v>0</v>
      </c>
      <c r="H50" s="241">
        <f t="shared" ref="H50:H53" si="2">E50+F50-G50</f>
        <v>138419</v>
      </c>
      <c r="I50" s="242">
        <v>138419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791276.94</v>
      </c>
      <c r="F51" s="246">
        <v>424712.12</v>
      </c>
      <c r="G51" s="247">
        <v>516962</v>
      </c>
      <c r="H51" s="247">
        <f t="shared" si="2"/>
        <v>699027.06</v>
      </c>
      <c r="I51" s="248">
        <v>678340.94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1232297.24</v>
      </c>
      <c r="F52" s="246">
        <v>1606784.28</v>
      </c>
      <c r="G52" s="247">
        <v>9273.7000000000007</v>
      </c>
      <c r="H52" s="247">
        <f t="shared" si="2"/>
        <v>2829807.82</v>
      </c>
      <c r="I52" s="248">
        <v>2829807.82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115860.1</v>
      </c>
      <c r="F53" s="246">
        <v>1066783</v>
      </c>
      <c r="G53" s="247">
        <v>1066772</v>
      </c>
      <c r="H53" s="247">
        <f t="shared" si="2"/>
        <v>115871.10000000009</v>
      </c>
      <c r="I53" s="248">
        <v>115860.1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2277853.2799999998</v>
      </c>
      <c r="F54" s="252">
        <f>F50+F51+F52+F53</f>
        <v>3098279.4</v>
      </c>
      <c r="G54" s="253">
        <f>G50+G51+G52+G53</f>
        <v>1593007.7</v>
      </c>
      <c r="H54" s="253">
        <f>H50+H51+H52+H53</f>
        <v>3783124.98</v>
      </c>
      <c r="I54" s="254">
        <f>SUM(I50:I53)</f>
        <v>3762427.86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6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1">
    <tabColor theme="3" tint="0.59999389629810485"/>
  </sheetPr>
  <dimension ref="A1:J244"/>
  <sheetViews>
    <sheetView showGridLines="0" topLeftCell="A20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104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146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853020</v>
      </c>
      <c r="F6" s="317"/>
      <c r="G6" s="118" t="s">
        <v>3</v>
      </c>
      <c r="H6" s="315">
        <v>1354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12642000</v>
      </c>
      <c r="F16" s="329"/>
      <c r="G16" s="6">
        <f>H16+I16</f>
        <v>14731348.1</v>
      </c>
      <c r="H16" s="40">
        <v>14731348.1</v>
      </c>
      <c r="I16" s="40">
        <v>0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12642000</v>
      </c>
      <c r="F18" s="329"/>
      <c r="G18" s="6">
        <f>H18+I18</f>
        <v>14764999</v>
      </c>
      <c r="H18" s="40">
        <v>14764999</v>
      </c>
      <c r="I18" s="40">
        <v>0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33650.900000000373</v>
      </c>
      <c r="H20" s="122">
        <f>H18-H16+H17</f>
        <v>33650.900000000373</v>
      </c>
      <c r="I20" s="122">
        <f>I18-I16+I17</f>
        <v>0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33650.900000000373</v>
      </c>
      <c r="H21" s="122">
        <f>H20-H17</f>
        <v>33650.900000000373</v>
      </c>
      <c r="I21" s="122">
        <f>I20-I17</f>
        <v>0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33650.900000000373</v>
      </c>
      <c r="H25" s="126">
        <f>H21</f>
        <v>33650.900000000373</v>
      </c>
      <c r="I25" s="126">
        <f>I21-I26</f>
        <v>0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33650.900000000373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f>G25-G30</f>
        <v>33650.900000000373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0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350000</v>
      </c>
      <c r="G37" s="49">
        <v>350000</v>
      </c>
      <c r="H37" s="50"/>
      <c r="I37" s="257">
        <f>IF(F37=0,"nerozp.",G37/F37)</f>
        <v>1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0</v>
      </c>
      <c r="G38" s="49">
        <v>0</v>
      </c>
      <c r="H38" s="50"/>
      <c r="I38" s="257" t="str">
        <f t="shared" ref="I38:I42" si="0">IF(F38=0,"nerozp.",G38/F38)</f>
        <v>nerozp.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150000</v>
      </c>
      <c r="G39" s="49">
        <v>104852</v>
      </c>
      <c r="H39" s="50"/>
      <c r="I39" s="257">
        <f t="shared" si="0"/>
        <v>0.69901333333333338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7900</v>
      </c>
      <c r="G41" s="49">
        <v>7900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56.25" customHeight="1" x14ac:dyDescent="0.2">
      <c r="A44" s="143" t="s">
        <v>56</v>
      </c>
      <c r="B44" s="324" t="s">
        <v>151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40195</v>
      </c>
      <c r="F50" s="240">
        <v>1000</v>
      </c>
      <c r="G50" s="241">
        <v>0</v>
      </c>
      <c r="H50" s="241">
        <f t="shared" ref="H50:H53" si="2">E50+F50-G50</f>
        <v>41195</v>
      </c>
      <c r="I50" s="242">
        <v>41195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260813.16</v>
      </c>
      <c r="F51" s="246">
        <v>139069.06</v>
      </c>
      <c r="G51" s="247">
        <v>94557</v>
      </c>
      <c r="H51" s="247">
        <f t="shared" si="2"/>
        <v>305325.21999999997</v>
      </c>
      <c r="I51" s="248">
        <v>296256.82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881154.54</v>
      </c>
      <c r="F52" s="246">
        <v>2430475.73</v>
      </c>
      <c r="G52" s="247">
        <v>0</v>
      </c>
      <c r="H52" s="247">
        <f t="shared" si="2"/>
        <v>3311630.27</v>
      </c>
      <c r="I52" s="248">
        <v>3311630.27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15850.78</v>
      </c>
      <c r="F53" s="246">
        <v>7900</v>
      </c>
      <c r="G53" s="247">
        <v>7900</v>
      </c>
      <c r="H53" s="247">
        <f t="shared" si="2"/>
        <v>15850.779999999999</v>
      </c>
      <c r="I53" s="248">
        <v>15850.78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1198013.4800000002</v>
      </c>
      <c r="F54" s="252">
        <f>F50+F51+F52+F53</f>
        <v>2578444.79</v>
      </c>
      <c r="G54" s="253">
        <f>G50+G51+G52+G53</f>
        <v>102457</v>
      </c>
      <c r="H54" s="253">
        <f>H50+H51+H52+H53</f>
        <v>3674001.27</v>
      </c>
      <c r="I54" s="254">
        <f>SUM(I50:I53)</f>
        <v>3664932.8699999996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6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4" tint="0.39997558519241921"/>
  </sheetPr>
  <dimension ref="A1:I244"/>
  <sheetViews>
    <sheetView showGridLines="0" topLeftCell="A23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16"/>
    </row>
    <row r="2" spans="1:9" ht="19.5" x14ac:dyDescent="0.4">
      <c r="A2" s="312" t="s">
        <v>1</v>
      </c>
      <c r="B2" s="312"/>
      <c r="C2" s="312"/>
      <c r="D2" s="312"/>
      <c r="E2" s="313" t="s">
        <v>73</v>
      </c>
      <c r="F2" s="313"/>
      <c r="G2" s="313"/>
      <c r="H2" s="313"/>
      <c r="I2" s="313"/>
    </row>
    <row r="3" spans="1:9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9" ht="15.75" x14ac:dyDescent="0.25">
      <c r="A4" s="23" t="s">
        <v>2</v>
      </c>
      <c r="E4" s="314" t="s">
        <v>126</v>
      </c>
      <c r="F4" s="314"/>
      <c r="G4" s="314"/>
      <c r="H4" s="314"/>
      <c r="I4" s="314"/>
    </row>
    <row r="5" spans="1:9" ht="7.5" customHeight="1" x14ac:dyDescent="0.3">
      <c r="A5" s="24"/>
      <c r="E5" s="311" t="s">
        <v>23</v>
      </c>
      <c r="F5" s="311"/>
      <c r="G5" s="311"/>
      <c r="H5" s="311"/>
      <c r="I5" s="311"/>
    </row>
    <row r="6" spans="1:9" ht="19.5" x14ac:dyDescent="0.4">
      <c r="A6" s="22" t="s">
        <v>34</v>
      </c>
      <c r="C6" s="117"/>
      <c r="D6" s="117"/>
      <c r="E6" s="316">
        <v>60341777</v>
      </c>
      <c r="F6" s="317"/>
      <c r="G6" s="118" t="s">
        <v>3</v>
      </c>
      <c r="H6" s="315">
        <v>1024</v>
      </c>
      <c r="I6" s="315"/>
    </row>
    <row r="7" spans="1:9" ht="8.25" customHeight="1" x14ac:dyDescent="0.4">
      <c r="A7" s="22"/>
      <c r="E7" s="311" t="s">
        <v>24</v>
      </c>
      <c r="F7" s="311"/>
      <c r="G7" s="311"/>
      <c r="H7" s="311"/>
      <c r="I7" s="311"/>
    </row>
    <row r="8" spans="1:9" ht="19.5" hidden="1" x14ac:dyDescent="0.4">
      <c r="A8" s="22"/>
      <c r="E8" s="119"/>
      <c r="F8" s="119"/>
      <c r="G8" s="119"/>
      <c r="H8" s="25"/>
      <c r="I8" s="119"/>
    </row>
    <row r="9" spans="1:9" ht="30.75" customHeight="1" x14ac:dyDescent="0.4">
      <c r="A9" s="22"/>
      <c r="E9" s="119"/>
      <c r="F9" s="119"/>
      <c r="G9" s="119"/>
      <c r="H9" s="25"/>
      <c r="I9" s="119"/>
    </row>
    <row r="11" spans="1:9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28">
        <v>21891000</v>
      </c>
      <c r="F16" s="329"/>
      <c r="G16" s="6">
        <f>H16+I16</f>
        <v>24595444.599999998</v>
      </c>
      <c r="H16" s="40">
        <v>24563443.899999999</v>
      </c>
      <c r="I16" s="40">
        <v>32000.7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35248.339999999997</v>
      </c>
      <c r="H17" s="96">
        <v>35248.339999999997</v>
      </c>
      <c r="I17" s="96">
        <v>0</v>
      </c>
    </row>
    <row r="18" spans="1:9" ht="19.5" x14ac:dyDescent="0.4">
      <c r="A18" s="32" t="s">
        <v>65</v>
      </c>
      <c r="B18" s="3"/>
      <c r="C18" s="3"/>
      <c r="D18" s="3"/>
      <c r="E18" s="328">
        <v>21891000</v>
      </c>
      <c r="F18" s="329"/>
      <c r="G18" s="6">
        <f>H18+I18</f>
        <v>24627873.129999999</v>
      </c>
      <c r="H18" s="40">
        <v>24580371.879999999</v>
      </c>
      <c r="I18" s="40">
        <v>47501.25</v>
      </c>
    </row>
    <row r="19" spans="1:9" ht="19.5" x14ac:dyDescent="0.4">
      <c r="A19" s="32"/>
      <c r="B19" s="3"/>
      <c r="C19" s="3"/>
      <c r="D19" s="3"/>
      <c r="E19" s="108"/>
      <c r="F19" s="109"/>
      <c r="G19" s="5"/>
      <c r="H19" s="40"/>
      <c r="I19" s="40"/>
    </row>
    <row r="20" spans="1:9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67676.870000001189</v>
      </c>
      <c r="H20" s="122">
        <f>H18-H16+H17</f>
        <v>52176.320000000444</v>
      </c>
      <c r="I20" s="122">
        <f>I18-I16+I17</f>
        <v>15500.55</v>
      </c>
    </row>
    <row r="21" spans="1:9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32428.530000001192</v>
      </c>
      <c r="H21" s="122">
        <f>H20-H17</f>
        <v>16927.980000000447</v>
      </c>
      <c r="I21" s="122">
        <f>I20-I17</f>
        <v>15500.55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32428.530000001192</v>
      </c>
      <c r="H25" s="126">
        <f>H21</f>
        <v>16927.980000000447</v>
      </c>
      <c r="I25" s="126">
        <f>I21-I26</f>
        <v>15500.55</v>
      </c>
    </row>
    <row r="26" spans="1:9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32428.53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32428.53</v>
      </c>
      <c r="H31" s="130"/>
      <c r="I31" s="129"/>
    </row>
    <row r="32" spans="1:9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</row>
    <row r="33" spans="1:9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0</v>
      </c>
      <c r="H33" s="141"/>
      <c r="I33" s="141"/>
    </row>
    <row r="34" spans="1:9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9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9" ht="16.5" x14ac:dyDescent="0.35">
      <c r="A38" s="218" t="s">
        <v>122</v>
      </c>
      <c r="B38" s="36"/>
      <c r="C38" s="2"/>
      <c r="D38" s="51"/>
      <c r="E38" s="51"/>
      <c r="F38" s="49">
        <v>0</v>
      </c>
      <c r="G38" s="49">
        <v>0</v>
      </c>
      <c r="H38" s="50"/>
      <c r="I38" s="257" t="str">
        <f t="shared" ref="I38:I42" si="0">IF(F38=0,"nerozp.",G38/F38)</f>
        <v>nerozp.</v>
      </c>
    </row>
    <row r="39" spans="1:9" ht="16.5" x14ac:dyDescent="0.35">
      <c r="A39" s="218" t="s">
        <v>123</v>
      </c>
      <c r="B39" s="36"/>
      <c r="C39" s="2"/>
      <c r="D39" s="51"/>
      <c r="E39" s="51"/>
      <c r="F39" s="49">
        <v>140000</v>
      </c>
      <c r="G39" s="49">
        <v>116609.5</v>
      </c>
      <c r="H39" s="50"/>
      <c r="I39" s="257">
        <f t="shared" si="0"/>
        <v>0.83292500000000003</v>
      </c>
    </row>
    <row r="40" spans="1:9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9" ht="16.5" x14ac:dyDescent="0.35">
      <c r="A41" s="218" t="s">
        <v>57</v>
      </c>
      <c r="B41" s="36"/>
      <c r="C41" s="2"/>
      <c r="D41" s="48"/>
      <c r="E41" s="48"/>
      <c r="F41" s="49">
        <v>38361</v>
      </c>
      <c r="G41" s="49">
        <v>38361</v>
      </c>
      <c r="H41" s="50"/>
      <c r="I41" s="257">
        <f t="shared" si="0"/>
        <v>1</v>
      </c>
    </row>
    <row r="42" spans="1:9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9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9" ht="27" customHeight="1" x14ac:dyDescent="0.2">
      <c r="A44" s="143" t="s">
        <v>56</v>
      </c>
      <c r="B44" s="324" t="s">
        <v>162</v>
      </c>
      <c r="C44" s="324"/>
      <c r="D44" s="324"/>
      <c r="E44" s="324"/>
      <c r="F44" s="324"/>
      <c r="G44" s="324"/>
      <c r="H44" s="324"/>
      <c r="I44" s="324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9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9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9" x14ac:dyDescent="0.2">
      <c r="A48" s="226"/>
      <c r="B48" s="144"/>
      <c r="C48" s="144"/>
      <c r="D48" s="144"/>
      <c r="E48" s="227"/>
      <c r="F48" s="318"/>
      <c r="G48" s="231"/>
      <c r="H48" s="231"/>
      <c r="I48" s="232"/>
    </row>
    <row r="49" spans="1:9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9" ht="13.5" thickTop="1" x14ac:dyDescent="0.2">
      <c r="A50" s="237"/>
      <c r="B50" s="238"/>
      <c r="C50" s="238" t="s">
        <v>15</v>
      </c>
      <c r="D50" s="238"/>
      <c r="E50" s="239">
        <v>68179</v>
      </c>
      <c r="F50" s="240">
        <v>0</v>
      </c>
      <c r="G50" s="241">
        <v>0</v>
      </c>
      <c r="H50" s="241">
        <f t="shared" ref="H50:H53" si="2">E50+F50-G50</f>
        <v>68179</v>
      </c>
      <c r="I50" s="242">
        <v>68179</v>
      </c>
    </row>
    <row r="51" spans="1:9" x14ac:dyDescent="0.2">
      <c r="A51" s="243"/>
      <c r="B51" s="244"/>
      <c r="C51" s="244" t="s">
        <v>20</v>
      </c>
      <c r="D51" s="244"/>
      <c r="E51" s="245">
        <v>719246.56</v>
      </c>
      <c r="F51" s="246">
        <v>320917</v>
      </c>
      <c r="G51" s="247">
        <v>318741</v>
      </c>
      <c r="H51" s="247">
        <f t="shared" si="2"/>
        <v>721422.56</v>
      </c>
      <c r="I51" s="248">
        <v>693115.7</v>
      </c>
    </row>
    <row r="52" spans="1:9" x14ac:dyDescent="0.2">
      <c r="A52" s="243"/>
      <c r="B52" s="244"/>
      <c r="C52" s="244" t="s">
        <v>60</v>
      </c>
      <c r="D52" s="244"/>
      <c r="E52" s="245">
        <v>588092.35</v>
      </c>
      <c r="F52" s="246">
        <v>740239.93</v>
      </c>
      <c r="G52" s="247">
        <v>137630.70000000001</v>
      </c>
      <c r="H52" s="247">
        <f t="shared" si="2"/>
        <v>1190701.58</v>
      </c>
      <c r="I52" s="248">
        <v>1190701.58</v>
      </c>
    </row>
    <row r="53" spans="1:9" x14ac:dyDescent="0.2">
      <c r="A53" s="243"/>
      <c r="B53" s="244"/>
      <c r="C53" s="244" t="s">
        <v>58</v>
      </c>
      <c r="D53" s="244"/>
      <c r="E53" s="245">
        <v>384507.03</v>
      </c>
      <c r="F53" s="246">
        <v>51361</v>
      </c>
      <c r="G53" s="247">
        <v>38361</v>
      </c>
      <c r="H53" s="247">
        <f t="shared" si="2"/>
        <v>397507.03</v>
      </c>
      <c r="I53" s="248">
        <v>397507.03</v>
      </c>
    </row>
    <row r="54" spans="1:9" ht="18.75" thickBot="1" x14ac:dyDescent="0.4">
      <c r="A54" s="249" t="s">
        <v>11</v>
      </c>
      <c r="B54" s="250"/>
      <c r="C54" s="250"/>
      <c r="D54" s="250"/>
      <c r="E54" s="251">
        <f>E50+E51+E52+E53</f>
        <v>1760024.9400000002</v>
      </c>
      <c r="F54" s="252">
        <f>F50+F51+F52+F53</f>
        <v>1112517.9300000002</v>
      </c>
      <c r="G54" s="253">
        <f>G50+G51+G52+G53</f>
        <v>494732.7</v>
      </c>
      <c r="H54" s="253">
        <f>H50+H51+H52+H53</f>
        <v>2377810.17</v>
      </c>
      <c r="I54" s="254">
        <f>SUM(I50:I53)</f>
        <v>2349503.31</v>
      </c>
    </row>
    <row r="55" spans="1:9" ht="13.5" thickTop="1" x14ac:dyDescent="0.2">
      <c r="G55" s="145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H45:I45"/>
    <mergeCell ref="A34:I34"/>
    <mergeCell ref="B44:I44"/>
    <mergeCell ref="A25:F25"/>
    <mergeCell ref="E7:I7"/>
    <mergeCell ref="A2:D2"/>
    <mergeCell ref="E2:I2"/>
    <mergeCell ref="E3:I3"/>
    <mergeCell ref="E4:I4"/>
    <mergeCell ref="E5:I5"/>
    <mergeCell ref="H6:I6"/>
    <mergeCell ref="E6:F6"/>
  </mergeCells>
  <pageMargins left="0.39370078740157483" right="0" top="0.59055118110236227" bottom="0" header="0.51181102362204722" footer="0"/>
  <pageSetup paperSize="9" scale="75" firstPageNumber="15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4" tint="0.39997558519241921"/>
  </sheetPr>
  <dimension ref="A1:J244"/>
  <sheetViews>
    <sheetView showGridLines="0" topLeftCell="A23" zoomScale="110" zoomScaleNormal="11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76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127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49589768</v>
      </c>
      <c r="F6" s="317"/>
      <c r="G6" s="118" t="s">
        <v>3</v>
      </c>
      <c r="H6" s="315">
        <v>1040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63956000</v>
      </c>
      <c r="F16" s="329"/>
      <c r="G16" s="6">
        <f>H16+I16</f>
        <v>55348103.659999996</v>
      </c>
      <c r="H16" s="40">
        <v>55348103.659999996</v>
      </c>
      <c r="I16" s="40">
        <v>0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63958000</v>
      </c>
      <c r="F18" s="329"/>
      <c r="G18" s="6">
        <f>H18+I18</f>
        <v>55409009.729999997</v>
      </c>
      <c r="H18" s="40">
        <v>55407208.729999997</v>
      </c>
      <c r="I18" s="40">
        <v>1801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60906.070000000298</v>
      </c>
      <c r="H20" s="122">
        <f>H18-H16+H17</f>
        <v>59105.070000000298</v>
      </c>
      <c r="I20" s="122">
        <f>I18-I16+I17</f>
        <v>1801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60906.070000000298</v>
      </c>
      <c r="H21" s="122">
        <f>H20-H17</f>
        <v>59105.070000000298</v>
      </c>
      <c r="I21" s="122">
        <f>I20-I17</f>
        <v>1801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60906.070000000298</v>
      </c>
      <c r="H25" s="126">
        <f>H21</f>
        <v>59105.070000000298</v>
      </c>
      <c r="I25" s="126">
        <f>I21-I26</f>
        <v>1801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60906.07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60906.07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123054</v>
      </c>
      <c r="H33" s="141"/>
      <c r="I33" s="141"/>
      <c r="J33" s="192"/>
    </row>
    <row r="34" spans="1:10" ht="43.1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450000</v>
      </c>
      <c r="G38" s="49">
        <v>374184.83</v>
      </c>
      <c r="H38" s="50"/>
      <c r="I38" s="257">
        <f t="shared" ref="I38:I42" si="0">IF(F38=0,"nerozp.",G38/F38)</f>
        <v>0.83152184444444444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320000</v>
      </c>
      <c r="G39" s="49">
        <v>416736.26</v>
      </c>
      <c r="H39" s="50"/>
      <c r="I39" s="257">
        <f t="shared" si="0"/>
        <v>1.3023008125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147780</v>
      </c>
      <c r="G41" s="49">
        <v>147780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72.75" customHeight="1" x14ac:dyDescent="0.2">
      <c r="A44" s="143" t="s">
        <v>56</v>
      </c>
      <c r="B44" s="330" t="s">
        <v>170</v>
      </c>
      <c r="C44" s="330"/>
      <c r="D44" s="330"/>
      <c r="E44" s="330"/>
      <c r="F44" s="330"/>
      <c r="G44" s="330"/>
      <c r="H44" s="330"/>
      <c r="I44" s="330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198004.58</v>
      </c>
      <c r="F50" s="240">
        <v>0</v>
      </c>
      <c r="G50" s="241">
        <v>0</v>
      </c>
      <c r="H50" s="241">
        <f t="shared" ref="H50:H53" si="2">E50+F50-G50</f>
        <v>198004.58</v>
      </c>
      <c r="I50" s="242">
        <v>198004.58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387760.09</v>
      </c>
      <c r="F51" s="246">
        <v>745416</v>
      </c>
      <c r="G51" s="247">
        <v>1011031</v>
      </c>
      <c r="H51" s="247">
        <f t="shared" si="2"/>
        <v>122145.09000000008</v>
      </c>
      <c r="I51" s="248">
        <v>115625.09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283157.25</v>
      </c>
      <c r="F52" s="246">
        <v>616666.29</v>
      </c>
      <c r="G52" s="247">
        <v>301125.67</v>
      </c>
      <c r="H52" s="247">
        <f t="shared" si="2"/>
        <v>598697.87000000011</v>
      </c>
      <c r="I52" s="248">
        <v>598697.87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0</v>
      </c>
      <c r="F53" s="246">
        <v>311033</v>
      </c>
      <c r="G53" s="247">
        <v>311033</v>
      </c>
      <c r="H53" s="247">
        <f t="shared" si="2"/>
        <v>0</v>
      </c>
      <c r="I53" s="248">
        <v>0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868921.92</v>
      </c>
      <c r="F54" s="252">
        <f>F50+F51+F52+F53</f>
        <v>1673115.29</v>
      </c>
      <c r="G54" s="253">
        <f>G50+G51+G52+G53</f>
        <v>1623189.67</v>
      </c>
      <c r="H54" s="253">
        <f>H50+H51+H52+H53</f>
        <v>918847.54000000015</v>
      </c>
      <c r="I54" s="254">
        <f>SUM(I50:I53)</f>
        <v>912327.54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5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3" tint="0.59999389629810485"/>
  </sheetPr>
  <dimension ref="A1:J244"/>
  <sheetViews>
    <sheetView showGridLines="0" topLeftCell="A23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79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128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49589725</v>
      </c>
      <c r="F6" s="317"/>
      <c r="G6" s="118" t="s">
        <v>3</v>
      </c>
      <c r="H6" s="315">
        <v>1041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74943000</v>
      </c>
      <c r="F16" s="329"/>
      <c r="G16" s="6">
        <f>H16+I16</f>
        <v>73481530.359999999</v>
      </c>
      <c r="H16" s="40">
        <v>72877953.25</v>
      </c>
      <c r="I16" s="40">
        <v>603577.11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3536.1</v>
      </c>
      <c r="H17" s="96">
        <v>3536.1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74994000</v>
      </c>
      <c r="F18" s="329"/>
      <c r="G18" s="6">
        <f>H18+I18</f>
        <v>73572068.210000008</v>
      </c>
      <c r="H18" s="40">
        <v>72892067.510000005</v>
      </c>
      <c r="I18" s="40">
        <v>680000.7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94073.950000008947</v>
      </c>
      <c r="H20" s="122">
        <f>H18-H16+H17</f>
        <v>17650.360000005363</v>
      </c>
      <c r="I20" s="122">
        <f>I18-I16+I17</f>
        <v>76423.589999999967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90537.850000008941</v>
      </c>
      <c r="H21" s="122">
        <f>H20-H17</f>
        <v>14114.260000005363</v>
      </c>
      <c r="I21" s="122">
        <f>I20-I17</f>
        <v>76423.589999999967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90537.850000008941</v>
      </c>
      <c r="H25" s="126">
        <f>H21</f>
        <v>14114.260000005363</v>
      </c>
      <c r="I25" s="126">
        <f>I21-I26</f>
        <v>76423.589999999967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90537.850000008941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f>G25-G30</f>
        <v>90537.850000008941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0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2100000</v>
      </c>
      <c r="G38" s="49">
        <v>1261476.77</v>
      </c>
      <c r="H38" s="50"/>
      <c r="I38" s="257">
        <f t="shared" ref="I38:I42" si="0">IF(F38=0,"nerozp.",G38/F38)</f>
        <v>0.60070322380952379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1400000</v>
      </c>
      <c r="G39" s="49">
        <v>955863.07</v>
      </c>
      <c r="H39" s="50"/>
      <c r="I39" s="257">
        <f t="shared" si="0"/>
        <v>0.68275933571428571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1215984</v>
      </c>
      <c r="G41" s="49">
        <v>1215984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49.5" customHeight="1" x14ac:dyDescent="0.2">
      <c r="A44" s="143" t="s">
        <v>56</v>
      </c>
      <c r="B44" s="324" t="s">
        <v>171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48700</v>
      </c>
      <c r="F50" s="240">
        <v>5000</v>
      </c>
      <c r="G50" s="241">
        <v>5000</v>
      </c>
      <c r="H50" s="241">
        <f t="shared" ref="H50:H53" si="2">E50+F50-G50</f>
        <v>48700</v>
      </c>
      <c r="I50" s="242">
        <v>53700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567146.64</v>
      </c>
      <c r="F51" s="246">
        <v>886164</v>
      </c>
      <c r="G51" s="247">
        <v>1116794</v>
      </c>
      <c r="H51" s="247">
        <f t="shared" si="2"/>
        <v>336516.64000000013</v>
      </c>
      <c r="I51" s="248">
        <v>244466.92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236091.08</v>
      </c>
      <c r="F52" s="246">
        <v>1005631.21</v>
      </c>
      <c r="G52" s="247">
        <v>100791.28</v>
      </c>
      <c r="H52" s="247">
        <f t="shared" si="2"/>
        <v>1140931.01</v>
      </c>
      <c r="I52" s="248">
        <v>1140931.01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104258.91</v>
      </c>
      <c r="F53" s="246">
        <v>1215984</v>
      </c>
      <c r="G53" s="247">
        <v>1320242.9099999999</v>
      </c>
      <c r="H53" s="247">
        <f t="shared" si="2"/>
        <v>0</v>
      </c>
      <c r="I53" s="248">
        <v>0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956196.63</v>
      </c>
      <c r="F54" s="252">
        <f>F50+F51+F52+F53</f>
        <v>3112779.21</v>
      </c>
      <c r="G54" s="253">
        <f>G50+G51+G52+G53</f>
        <v>2542828.19</v>
      </c>
      <c r="H54" s="253">
        <f>H50+H51+H52+H53</f>
        <v>1526147.6500000001</v>
      </c>
      <c r="I54" s="254">
        <f>SUM(I50:I53)</f>
        <v>1439097.9300000002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5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4" tint="0.39997558519241921"/>
  </sheetPr>
  <dimension ref="A1:I244"/>
  <sheetViews>
    <sheetView showGridLines="0" topLeftCell="A18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16"/>
    </row>
    <row r="2" spans="1:9" ht="19.5" x14ac:dyDescent="0.4">
      <c r="A2" s="312" t="s">
        <v>1</v>
      </c>
      <c r="B2" s="312"/>
      <c r="C2" s="312"/>
      <c r="D2" s="312"/>
      <c r="E2" s="313" t="s">
        <v>82</v>
      </c>
      <c r="F2" s="313"/>
      <c r="G2" s="313"/>
      <c r="H2" s="313"/>
      <c r="I2" s="313"/>
    </row>
    <row r="3" spans="1:9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9" ht="15.75" x14ac:dyDescent="0.25">
      <c r="A4" s="23" t="s">
        <v>2</v>
      </c>
      <c r="E4" s="314" t="s">
        <v>129</v>
      </c>
      <c r="F4" s="314"/>
      <c r="G4" s="314"/>
      <c r="H4" s="314"/>
      <c r="I4" s="314"/>
    </row>
    <row r="5" spans="1:9" ht="7.5" customHeight="1" x14ac:dyDescent="0.3">
      <c r="A5" s="24"/>
      <c r="E5" s="311" t="s">
        <v>23</v>
      </c>
      <c r="F5" s="311"/>
      <c r="G5" s="311"/>
      <c r="H5" s="311"/>
      <c r="I5" s="311"/>
    </row>
    <row r="6" spans="1:9" ht="19.5" x14ac:dyDescent="0.4">
      <c r="A6" s="22" t="s">
        <v>34</v>
      </c>
      <c r="C6" s="117"/>
      <c r="D6" s="117"/>
      <c r="E6" s="316">
        <v>49589792</v>
      </c>
      <c r="F6" s="317"/>
      <c r="G6" s="118" t="s">
        <v>3</v>
      </c>
      <c r="H6" s="315">
        <v>1111</v>
      </c>
      <c r="I6" s="315"/>
    </row>
    <row r="7" spans="1:9" ht="8.25" customHeight="1" x14ac:dyDescent="0.4">
      <c r="A7" s="22"/>
      <c r="E7" s="311" t="s">
        <v>24</v>
      </c>
      <c r="F7" s="311"/>
      <c r="G7" s="311"/>
      <c r="H7" s="311"/>
      <c r="I7" s="311"/>
    </row>
    <row r="8" spans="1:9" ht="19.5" hidden="1" x14ac:dyDescent="0.4">
      <c r="A8" s="22"/>
      <c r="E8" s="119"/>
      <c r="F8" s="119"/>
      <c r="G8" s="119"/>
      <c r="H8" s="25"/>
      <c r="I8" s="119"/>
    </row>
    <row r="9" spans="1:9" ht="30.75" customHeight="1" x14ac:dyDescent="0.4">
      <c r="A9" s="22"/>
      <c r="E9" s="119"/>
      <c r="F9" s="119"/>
      <c r="G9" s="119"/>
      <c r="H9" s="25"/>
      <c r="I9" s="119"/>
    </row>
    <row r="11" spans="1:9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28">
        <v>63422000</v>
      </c>
      <c r="F16" s="329"/>
      <c r="G16" s="6">
        <f>H16+I16</f>
        <v>67159691.00999999</v>
      </c>
      <c r="H16" s="40">
        <v>66375968.909999996</v>
      </c>
      <c r="I16" s="40">
        <v>783722.1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99686.29</v>
      </c>
      <c r="H17" s="96">
        <v>99686.29</v>
      </c>
      <c r="I17" s="96">
        <v>0</v>
      </c>
    </row>
    <row r="18" spans="1:9" ht="19.5" x14ac:dyDescent="0.4">
      <c r="A18" s="32" t="s">
        <v>65</v>
      </c>
      <c r="B18" s="3"/>
      <c r="C18" s="3"/>
      <c r="D18" s="3"/>
      <c r="E18" s="328">
        <v>63422000</v>
      </c>
      <c r="F18" s="329"/>
      <c r="G18" s="6">
        <f>H18+I18</f>
        <v>67350860.359999999</v>
      </c>
      <c r="H18" s="40">
        <v>66296676.859999999</v>
      </c>
      <c r="I18" s="40">
        <v>1054183.5</v>
      </c>
    </row>
    <row r="19" spans="1:9" ht="19.5" x14ac:dyDescent="0.4">
      <c r="A19" s="32"/>
      <c r="B19" s="3"/>
      <c r="C19" s="3"/>
      <c r="D19" s="3"/>
      <c r="E19" s="108"/>
      <c r="F19" s="109"/>
      <c r="G19" s="5"/>
      <c r="H19" s="40"/>
      <c r="I19" s="40"/>
    </row>
    <row r="20" spans="1:9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290855.64000000892</v>
      </c>
      <c r="H20" s="122">
        <f>H18-H16+H17</f>
        <v>20394.240000002974</v>
      </c>
      <c r="I20" s="122">
        <f>I18-I16+I17</f>
        <v>270461.40000000002</v>
      </c>
    </row>
    <row r="21" spans="1:9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191169.35000000894</v>
      </c>
      <c r="H21" s="122">
        <f>H20-H17</f>
        <v>-79292.04999999702</v>
      </c>
      <c r="I21" s="122">
        <f>I20-I17</f>
        <v>270461.40000000002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162972.35000000894</v>
      </c>
      <c r="H25" s="126">
        <f>H21</f>
        <v>-79292.04999999702</v>
      </c>
      <c r="I25" s="126">
        <f>I21-I26</f>
        <v>242264.40000000002</v>
      </c>
    </row>
    <row r="26" spans="1:9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28197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162972.35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10000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152972.35</v>
      </c>
      <c r="H31" s="130"/>
      <c r="I31" s="129"/>
    </row>
    <row r="32" spans="1:9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28197</v>
      </c>
      <c r="H32" s="130"/>
      <c r="I32" s="129"/>
    </row>
    <row r="33" spans="1:9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5402272.7000000002</v>
      </c>
      <c r="H33" s="141"/>
      <c r="I33" s="141"/>
    </row>
    <row r="34" spans="1:9" ht="38.25" customHeight="1" x14ac:dyDescent="0.2">
      <c r="A34" s="323" t="s">
        <v>152</v>
      </c>
      <c r="B34" s="323"/>
      <c r="C34" s="323"/>
      <c r="D34" s="323"/>
      <c r="E34" s="323"/>
      <c r="F34" s="323"/>
      <c r="G34" s="323"/>
      <c r="H34" s="323"/>
      <c r="I34" s="323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9" ht="16.5" x14ac:dyDescent="0.35">
      <c r="A37" s="218" t="s">
        <v>22</v>
      </c>
      <c r="B37" s="36"/>
      <c r="C37" s="2"/>
      <c r="D37" s="36"/>
      <c r="E37" s="48"/>
      <c r="F37" s="49">
        <v>2200</v>
      </c>
      <c r="G37" s="49">
        <v>0</v>
      </c>
      <c r="H37" s="50"/>
      <c r="I37" s="257">
        <f>IF(F37=0,"nerozp.",G37/F37)</f>
        <v>0</v>
      </c>
    </row>
    <row r="38" spans="1:9" ht="16.5" x14ac:dyDescent="0.35">
      <c r="A38" s="218" t="s">
        <v>122</v>
      </c>
      <c r="B38" s="36"/>
      <c r="C38" s="2"/>
      <c r="D38" s="51"/>
      <c r="E38" s="51"/>
      <c r="F38" s="49">
        <v>1438000</v>
      </c>
      <c r="G38" s="49">
        <v>1008545.81</v>
      </c>
      <c r="H38" s="50"/>
      <c r="I38" s="257">
        <f t="shared" ref="I38:I42" si="0">IF(F38=0,"nerozp.",G38/F38)</f>
        <v>0.70135313630041729</v>
      </c>
    </row>
    <row r="39" spans="1:9" ht="16.5" x14ac:dyDescent="0.35">
      <c r="A39" s="218" t="s">
        <v>123</v>
      </c>
      <c r="B39" s="36"/>
      <c r="C39" s="2"/>
      <c r="D39" s="51"/>
      <c r="E39" s="51"/>
      <c r="F39" s="49">
        <v>870000</v>
      </c>
      <c r="G39" s="49">
        <v>707972.5</v>
      </c>
      <c r="H39" s="50"/>
      <c r="I39" s="257">
        <f t="shared" si="0"/>
        <v>0.81376149425287359</v>
      </c>
    </row>
    <row r="40" spans="1:9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9" ht="16.5" x14ac:dyDescent="0.35">
      <c r="A41" s="218" t="s">
        <v>57</v>
      </c>
      <c r="B41" s="36"/>
      <c r="C41" s="2"/>
      <c r="D41" s="48"/>
      <c r="E41" s="48"/>
      <c r="F41" s="49">
        <v>941324</v>
      </c>
      <c r="G41" s="49">
        <v>941324</v>
      </c>
      <c r="H41" s="50"/>
      <c r="I41" s="257">
        <f t="shared" si="0"/>
        <v>1</v>
      </c>
    </row>
    <row r="42" spans="1:9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9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9" ht="44.25" customHeight="1" x14ac:dyDescent="0.2">
      <c r="A44" s="143" t="s">
        <v>56</v>
      </c>
      <c r="B44" s="324" t="s">
        <v>172</v>
      </c>
      <c r="C44" s="324"/>
      <c r="D44" s="324"/>
      <c r="E44" s="324"/>
      <c r="F44" s="324"/>
      <c r="G44" s="324"/>
      <c r="H44" s="324"/>
      <c r="I44" s="324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9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9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9" x14ac:dyDescent="0.2">
      <c r="A48" s="226"/>
      <c r="B48" s="144"/>
      <c r="C48" s="144"/>
      <c r="D48" s="144"/>
      <c r="E48" s="227"/>
      <c r="F48" s="318"/>
      <c r="G48" s="231"/>
      <c r="H48" s="231"/>
      <c r="I48" s="232"/>
    </row>
    <row r="49" spans="1:9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9" ht="13.5" thickTop="1" x14ac:dyDescent="0.2">
      <c r="A50" s="237"/>
      <c r="B50" s="238"/>
      <c r="C50" s="238" t="s">
        <v>15</v>
      </c>
      <c r="D50" s="238"/>
      <c r="E50" s="239">
        <v>5000</v>
      </c>
      <c r="F50" s="240">
        <v>20000</v>
      </c>
      <c r="G50" s="241">
        <v>5000</v>
      </c>
      <c r="H50" s="241">
        <f t="shared" ref="H50:H53" si="2">E50+F50-G50</f>
        <v>20000</v>
      </c>
      <c r="I50" s="242">
        <v>20000</v>
      </c>
    </row>
    <row r="51" spans="1:9" x14ac:dyDescent="0.2">
      <c r="A51" s="243"/>
      <c r="B51" s="244"/>
      <c r="C51" s="244" t="s">
        <v>20</v>
      </c>
      <c r="D51" s="244"/>
      <c r="E51" s="245">
        <v>821565.74</v>
      </c>
      <c r="F51" s="246">
        <v>792580.7</v>
      </c>
      <c r="G51" s="247">
        <v>820219.95</v>
      </c>
      <c r="H51" s="247">
        <f t="shared" si="2"/>
        <v>793926.49</v>
      </c>
      <c r="I51" s="248">
        <v>694645.69</v>
      </c>
    </row>
    <row r="52" spans="1:9" x14ac:dyDescent="0.2">
      <c r="A52" s="243"/>
      <c r="B52" s="244"/>
      <c r="C52" s="244" t="s">
        <v>60</v>
      </c>
      <c r="D52" s="244"/>
      <c r="E52" s="245">
        <v>1767289.72</v>
      </c>
      <c r="F52" s="246">
        <v>2425118.5099999998</v>
      </c>
      <c r="G52" s="247">
        <v>772584.41</v>
      </c>
      <c r="H52" s="247">
        <f t="shared" si="2"/>
        <v>3419823.8199999994</v>
      </c>
      <c r="I52" s="248">
        <v>3027057.3</v>
      </c>
    </row>
    <row r="53" spans="1:9" x14ac:dyDescent="0.2">
      <c r="A53" s="243"/>
      <c r="B53" s="244"/>
      <c r="C53" s="244" t="s">
        <v>58</v>
      </c>
      <c r="D53" s="244"/>
      <c r="E53" s="245">
        <v>337643.66</v>
      </c>
      <c r="F53" s="246">
        <v>1019583</v>
      </c>
      <c r="G53" s="247">
        <v>941324</v>
      </c>
      <c r="H53" s="247">
        <f t="shared" si="2"/>
        <v>415902.65999999992</v>
      </c>
      <c r="I53" s="248">
        <v>415902.66</v>
      </c>
    </row>
    <row r="54" spans="1:9" ht="18.75" thickBot="1" x14ac:dyDescent="0.4">
      <c r="A54" s="249" t="s">
        <v>11</v>
      </c>
      <c r="B54" s="250"/>
      <c r="C54" s="250"/>
      <c r="D54" s="250"/>
      <c r="E54" s="251">
        <f>E50+E51+E52+E53</f>
        <v>2931499.12</v>
      </c>
      <c r="F54" s="252">
        <f>F50+F51+F52+F53</f>
        <v>4257282.21</v>
      </c>
      <c r="G54" s="253">
        <f>G50+G51+G52+G53</f>
        <v>2539128.36</v>
      </c>
      <c r="H54" s="253">
        <f>H50+H51+H52+H53</f>
        <v>4649652.97</v>
      </c>
      <c r="I54" s="254">
        <f>SUM(I50:I53)</f>
        <v>4157605.65</v>
      </c>
    </row>
    <row r="55" spans="1:9" ht="13.5" thickTop="1" x14ac:dyDescent="0.2">
      <c r="G55" s="145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5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3" tint="0.59999389629810485"/>
  </sheetPr>
  <dimension ref="A1:I244"/>
  <sheetViews>
    <sheetView showGridLines="0" topLeftCell="A23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16"/>
    </row>
    <row r="2" spans="1:9" ht="19.5" x14ac:dyDescent="0.4">
      <c r="A2" s="312" t="s">
        <v>1</v>
      </c>
      <c r="B2" s="312"/>
      <c r="C2" s="312"/>
      <c r="D2" s="312"/>
      <c r="E2" s="313" t="s">
        <v>84</v>
      </c>
      <c r="F2" s="313"/>
      <c r="G2" s="313"/>
      <c r="H2" s="313"/>
      <c r="I2" s="313"/>
    </row>
    <row r="3" spans="1:9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9" ht="15.75" x14ac:dyDescent="0.25">
      <c r="A4" s="23" t="s">
        <v>2</v>
      </c>
      <c r="E4" s="314" t="s">
        <v>130</v>
      </c>
      <c r="F4" s="314"/>
      <c r="G4" s="314"/>
      <c r="H4" s="314"/>
      <c r="I4" s="314"/>
    </row>
    <row r="5" spans="1:9" ht="7.5" customHeight="1" x14ac:dyDescent="0.3">
      <c r="A5" s="24"/>
      <c r="E5" s="311" t="s">
        <v>23</v>
      </c>
      <c r="F5" s="311"/>
      <c r="G5" s="311"/>
      <c r="H5" s="311"/>
      <c r="I5" s="311"/>
    </row>
    <row r="6" spans="1:9" ht="19.5" x14ac:dyDescent="0.4">
      <c r="A6" s="22" t="s">
        <v>34</v>
      </c>
      <c r="C6" s="117"/>
      <c r="D6" s="117"/>
      <c r="E6" s="316">
        <v>49589687</v>
      </c>
      <c r="F6" s="317"/>
      <c r="G6" s="118" t="s">
        <v>3</v>
      </c>
      <c r="H6" s="315">
        <v>1112</v>
      </c>
      <c r="I6" s="315"/>
    </row>
    <row r="7" spans="1:9" ht="8.25" customHeight="1" x14ac:dyDescent="0.4">
      <c r="A7" s="22"/>
      <c r="E7" s="311" t="s">
        <v>24</v>
      </c>
      <c r="F7" s="311"/>
      <c r="G7" s="311"/>
      <c r="H7" s="311"/>
      <c r="I7" s="311"/>
    </row>
    <row r="8" spans="1:9" ht="19.5" hidden="1" x14ac:dyDescent="0.4">
      <c r="A8" s="22"/>
      <c r="E8" s="119"/>
      <c r="F8" s="119"/>
      <c r="G8" s="119"/>
      <c r="H8" s="25"/>
      <c r="I8" s="119"/>
    </row>
    <row r="9" spans="1:9" ht="30.75" customHeight="1" x14ac:dyDescent="0.4">
      <c r="A9" s="22"/>
      <c r="E9" s="119"/>
      <c r="F9" s="119"/>
      <c r="G9" s="119"/>
      <c r="H9" s="25"/>
      <c r="I9" s="119"/>
    </row>
    <row r="11" spans="1:9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28">
        <v>38616000</v>
      </c>
      <c r="F16" s="329"/>
      <c r="G16" s="6">
        <f>H16+I16</f>
        <v>40493041.079999998</v>
      </c>
      <c r="H16" s="40">
        <v>40281195.479999997</v>
      </c>
      <c r="I16" s="40">
        <v>211845.6</v>
      </c>
    </row>
    <row r="17" spans="1:9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</row>
    <row r="18" spans="1:9" ht="19.5" x14ac:dyDescent="0.4">
      <c r="A18" s="32" t="s">
        <v>65</v>
      </c>
      <c r="B18" s="3"/>
      <c r="C18" s="3"/>
      <c r="D18" s="3"/>
      <c r="E18" s="328">
        <v>38822000</v>
      </c>
      <c r="F18" s="329"/>
      <c r="G18" s="6">
        <f>H18+I18</f>
        <v>41015097.899999999</v>
      </c>
      <c r="H18" s="40">
        <v>40561263.899999999</v>
      </c>
      <c r="I18" s="40">
        <v>453834</v>
      </c>
    </row>
    <row r="19" spans="1:9" ht="19.5" x14ac:dyDescent="0.4">
      <c r="A19" s="32"/>
      <c r="B19" s="3"/>
      <c r="C19" s="3"/>
      <c r="D19" s="3"/>
      <c r="E19" s="108"/>
      <c r="F19" s="109"/>
      <c r="G19" s="5"/>
      <c r="H19" s="40"/>
      <c r="I19" s="40"/>
    </row>
    <row r="20" spans="1:9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522056.8200000003</v>
      </c>
      <c r="H20" s="122">
        <f>H18-H16+H17</f>
        <v>280068.42000000179</v>
      </c>
      <c r="I20" s="122">
        <f>I18-I16+I17</f>
        <v>241988.4</v>
      </c>
    </row>
    <row r="21" spans="1:9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522056.8200000003</v>
      </c>
      <c r="H21" s="122">
        <f>H20-H17</f>
        <v>280068.42000000179</v>
      </c>
      <c r="I21" s="122">
        <f>I20-I17</f>
        <v>241988.4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522056.8200000003</v>
      </c>
      <c r="H25" s="126">
        <f>H21</f>
        <v>280068.42000000179</v>
      </c>
      <c r="I25" s="126">
        <f>I21-I26</f>
        <v>241988.4</v>
      </c>
    </row>
    <row r="26" spans="1:9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</row>
    <row r="27" spans="1:9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</row>
    <row r="29" spans="1:9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522056.82</v>
      </c>
      <c r="H29" s="130"/>
      <c r="I29" s="129"/>
    </row>
    <row r="30" spans="1:9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5000</v>
      </c>
      <c r="H30" s="130"/>
      <c r="I30" s="129"/>
    </row>
    <row r="31" spans="1:9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v>517056.82</v>
      </c>
      <c r="H31" s="130"/>
      <c r="I31" s="129"/>
    </row>
    <row r="32" spans="1:9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</row>
    <row r="33" spans="1:9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1619423.85</v>
      </c>
      <c r="H33" s="141"/>
      <c r="I33" s="141"/>
    </row>
    <row r="34" spans="1:9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9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9" ht="16.5" x14ac:dyDescent="0.35">
      <c r="A38" s="218" t="s">
        <v>122</v>
      </c>
      <c r="B38" s="36"/>
      <c r="C38" s="2"/>
      <c r="D38" s="51"/>
      <c r="E38" s="51"/>
      <c r="F38" s="49">
        <v>646000</v>
      </c>
      <c r="G38" s="49">
        <v>502663.9</v>
      </c>
      <c r="H38" s="50"/>
      <c r="I38" s="257">
        <f t="shared" ref="I38:I42" si="0">IF(F38=0,"nerozp.",G38/F38)</f>
        <v>0.77811749226006199</v>
      </c>
    </row>
    <row r="39" spans="1:9" ht="16.5" x14ac:dyDescent="0.35">
      <c r="A39" s="218" t="s">
        <v>123</v>
      </c>
      <c r="B39" s="36"/>
      <c r="C39" s="2"/>
      <c r="D39" s="51"/>
      <c r="E39" s="51"/>
      <c r="F39" s="49">
        <v>537000</v>
      </c>
      <c r="G39" s="49">
        <v>490173.79</v>
      </c>
      <c r="H39" s="50"/>
      <c r="I39" s="257">
        <f t="shared" si="0"/>
        <v>0.91280035381750457</v>
      </c>
    </row>
    <row r="40" spans="1:9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40.270000000000003</v>
      </c>
      <c r="H40" s="50"/>
      <c r="I40" s="257" t="str">
        <f t="shared" si="0"/>
        <v>nerozp.</v>
      </c>
    </row>
    <row r="41" spans="1:9" ht="16.5" x14ac:dyDescent="0.35">
      <c r="A41" s="218" t="s">
        <v>57</v>
      </c>
      <c r="B41" s="36"/>
      <c r="C41" s="2"/>
      <c r="D41" s="48"/>
      <c r="E41" s="48"/>
      <c r="F41" s="49">
        <v>331809</v>
      </c>
      <c r="G41" s="49">
        <v>331809</v>
      </c>
      <c r="H41" s="50"/>
      <c r="I41" s="257">
        <f t="shared" si="0"/>
        <v>1</v>
      </c>
    </row>
    <row r="42" spans="1:9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9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9" ht="45" customHeight="1" x14ac:dyDescent="0.2">
      <c r="A44" s="143" t="s">
        <v>56</v>
      </c>
      <c r="B44" s="324" t="s">
        <v>163</v>
      </c>
      <c r="C44" s="324"/>
      <c r="D44" s="324"/>
      <c r="E44" s="324"/>
      <c r="F44" s="324"/>
      <c r="G44" s="324"/>
      <c r="H44" s="324"/>
      <c r="I44" s="324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9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9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9" x14ac:dyDescent="0.2">
      <c r="A48" s="226"/>
      <c r="B48" s="144"/>
      <c r="C48" s="144"/>
      <c r="D48" s="144"/>
      <c r="E48" s="227"/>
      <c r="F48" s="318"/>
      <c r="G48" s="231"/>
      <c r="H48" s="231"/>
      <c r="I48" s="232"/>
    </row>
    <row r="49" spans="1:9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9" ht="13.5" thickTop="1" x14ac:dyDescent="0.2">
      <c r="A50" s="237"/>
      <c r="B50" s="238"/>
      <c r="C50" s="238" t="s">
        <v>15</v>
      </c>
      <c r="D50" s="238"/>
      <c r="E50" s="239">
        <v>25000</v>
      </c>
      <c r="F50" s="240">
        <v>-5000</v>
      </c>
      <c r="G50" s="241">
        <v>5000</v>
      </c>
      <c r="H50" s="241">
        <f t="shared" ref="H50:H53" si="2">E50+F50-G50</f>
        <v>15000</v>
      </c>
      <c r="I50" s="242">
        <v>15000</v>
      </c>
    </row>
    <row r="51" spans="1:9" x14ac:dyDescent="0.2">
      <c r="A51" s="243"/>
      <c r="B51" s="244"/>
      <c r="C51" s="244" t="s">
        <v>20</v>
      </c>
      <c r="D51" s="244"/>
      <c r="E51" s="245">
        <v>1820137.91</v>
      </c>
      <c r="F51" s="246">
        <v>480206</v>
      </c>
      <c r="G51" s="247">
        <v>574364.82999999996</v>
      </c>
      <c r="H51" s="247">
        <f t="shared" si="2"/>
        <v>1725979.08</v>
      </c>
      <c r="I51" s="248">
        <v>1677818.08</v>
      </c>
    </row>
    <row r="52" spans="1:9" x14ac:dyDescent="0.2">
      <c r="A52" s="243"/>
      <c r="B52" s="244"/>
      <c r="C52" s="244" t="s">
        <v>60</v>
      </c>
      <c r="D52" s="244"/>
      <c r="E52" s="245">
        <v>1494491.9</v>
      </c>
      <c r="F52" s="246">
        <v>2232378.87</v>
      </c>
      <c r="G52" s="247">
        <v>855999</v>
      </c>
      <c r="H52" s="247">
        <f t="shared" si="2"/>
        <v>2870871.77</v>
      </c>
      <c r="I52" s="248">
        <v>2661794.71</v>
      </c>
    </row>
    <row r="53" spans="1:9" x14ac:dyDescent="0.2">
      <c r="A53" s="243"/>
      <c r="B53" s="244"/>
      <c r="C53" s="244" t="s">
        <v>58</v>
      </c>
      <c r="D53" s="244"/>
      <c r="E53" s="245">
        <v>400167.55</v>
      </c>
      <c r="F53" s="246">
        <v>1921263</v>
      </c>
      <c r="G53" s="247">
        <v>2015591.5</v>
      </c>
      <c r="H53" s="247">
        <f t="shared" si="2"/>
        <v>305839.04999999981</v>
      </c>
      <c r="I53" s="248">
        <v>129934.63</v>
      </c>
    </row>
    <row r="54" spans="1:9" ht="18.75" thickBot="1" x14ac:dyDescent="0.4">
      <c r="A54" s="249" t="s">
        <v>11</v>
      </c>
      <c r="B54" s="250"/>
      <c r="C54" s="250"/>
      <c r="D54" s="250"/>
      <c r="E54" s="251">
        <f>E50+E51+E52+E53</f>
        <v>3739797.3599999994</v>
      </c>
      <c r="F54" s="252">
        <f>F50+F51+F52+F53</f>
        <v>4628847.87</v>
      </c>
      <c r="G54" s="253">
        <f>G50+G51+G52+G53</f>
        <v>3450955.33</v>
      </c>
      <c r="H54" s="253">
        <f>H50+H51+H52+H53</f>
        <v>4917689.8999999994</v>
      </c>
      <c r="I54" s="254">
        <f>SUM(I50:I53)</f>
        <v>4484547.42</v>
      </c>
    </row>
    <row r="55" spans="1:9" ht="13.5" thickTop="1" x14ac:dyDescent="0.2">
      <c r="G55" s="145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5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3" tint="0.59999389629810485"/>
  </sheetPr>
  <dimension ref="A1:J244"/>
  <sheetViews>
    <sheetView showGridLines="0" topLeftCell="A23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108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131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843113</v>
      </c>
      <c r="F6" s="317"/>
      <c r="G6" s="118" t="s">
        <v>3</v>
      </c>
      <c r="H6" s="315">
        <v>1135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92419000</v>
      </c>
      <c r="F16" s="329"/>
      <c r="G16" s="6">
        <f>H16+I16</f>
        <v>99086123.189999998</v>
      </c>
      <c r="H16" s="40">
        <v>97544593.359999999</v>
      </c>
      <c r="I16" s="40">
        <v>1541529.83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6410</v>
      </c>
      <c r="H17" s="96">
        <v>451.85</v>
      </c>
      <c r="I17" s="96">
        <v>5958.15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92419000</v>
      </c>
      <c r="F18" s="329"/>
      <c r="G18" s="6">
        <f>H18+I18</f>
        <v>100123262.72</v>
      </c>
      <c r="H18" s="40">
        <v>98045453.170000002</v>
      </c>
      <c r="I18" s="40">
        <v>2077809.55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1043549.5300000012</v>
      </c>
      <c r="H20" s="122">
        <f>H18-H16+H17</f>
        <v>501311.66000000236</v>
      </c>
      <c r="I20" s="122">
        <f>I18-I16+I17</f>
        <v>542237.87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1037139.5300000012</v>
      </c>
      <c r="H21" s="122">
        <f>H20-H17</f>
        <v>500859.81000000238</v>
      </c>
      <c r="I21" s="122">
        <f>I20-I17</f>
        <v>536279.72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1037139.5300000012</v>
      </c>
      <c r="H25" s="126">
        <f>H21</f>
        <v>500859.81000000238</v>
      </c>
      <c r="I25" s="126">
        <f>I21-I26</f>
        <v>536279.72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1037139.5300000012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f>G25-G30</f>
        <v>1037139.5300000012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3832562.82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57" t="str">
        <f>IF(F37=0,"nerozp.",G37/F37)</f>
        <v>nerozp.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2840000</v>
      </c>
      <c r="G38" s="49">
        <v>1876037.36</v>
      </c>
      <c r="H38" s="50"/>
      <c r="I38" s="257">
        <f t="shared" ref="I38:I42" si="0">IF(F38=0,"nerozp.",G38/F38)</f>
        <v>0.66057653521126769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1850000</v>
      </c>
      <c r="G39" s="49">
        <v>1429644.85</v>
      </c>
      <c r="H39" s="50"/>
      <c r="I39" s="257">
        <f t="shared" si="0"/>
        <v>0.77278100000000005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2435033.87</v>
      </c>
      <c r="G41" s="49">
        <v>2435033.87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41.25" customHeight="1" x14ac:dyDescent="0.2">
      <c r="A44" s="143" t="s">
        <v>56</v>
      </c>
      <c r="B44" s="324" t="s">
        <v>161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177941</v>
      </c>
      <c r="F50" s="240">
        <v>10000</v>
      </c>
      <c r="G50" s="241">
        <v>40000</v>
      </c>
      <c r="H50" s="241">
        <f t="shared" ref="H50:H53" si="2">E50+F50-G50</f>
        <v>147941</v>
      </c>
      <c r="I50" s="242">
        <v>147941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916122.6</v>
      </c>
      <c r="F51" s="246">
        <v>1106424.5</v>
      </c>
      <c r="G51" s="247">
        <v>1217465</v>
      </c>
      <c r="H51" s="247">
        <f t="shared" si="2"/>
        <v>805082.10000000009</v>
      </c>
      <c r="I51" s="248">
        <v>892581.26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900066.96</v>
      </c>
      <c r="F52" s="246">
        <v>1758028.36</v>
      </c>
      <c r="G52" s="247">
        <v>954904</v>
      </c>
      <c r="H52" s="247">
        <f t="shared" si="2"/>
        <v>1703191.3200000003</v>
      </c>
      <c r="I52" s="248">
        <v>1703191.32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438790.08</v>
      </c>
      <c r="F53" s="246">
        <v>3636065.23</v>
      </c>
      <c r="G53" s="247">
        <v>3810807.87</v>
      </c>
      <c r="H53" s="247">
        <f t="shared" si="2"/>
        <v>264047.43999999994</v>
      </c>
      <c r="I53" s="248">
        <v>264047.44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2432920.64</v>
      </c>
      <c r="F54" s="252">
        <f>F50+F51+F52+F53</f>
        <v>6510518.0899999999</v>
      </c>
      <c r="G54" s="253">
        <f>G50+G51+G52+G53</f>
        <v>6023176.8700000001</v>
      </c>
      <c r="H54" s="253">
        <f>H50+H51+H52+H53</f>
        <v>2920261.8600000003</v>
      </c>
      <c r="I54" s="254">
        <f>SUM(I50:I53)</f>
        <v>3007761.02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5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3" tint="0.59999389629810485"/>
  </sheetPr>
  <dimension ref="A1:J244"/>
  <sheetViews>
    <sheetView showGridLines="0" topLeftCell="A27" zoomScaleNormal="100" workbookViewId="0">
      <selection activeCell="C17" sqref="C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16"/>
    </row>
    <row r="2" spans="1:10" ht="19.5" x14ac:dyDescent="0.4">
      <c r="A2" s="312" t="s">
        <v>1</v>
      </c>
      <c r="B2" s="312"/>
      <c r="C2" s="312"/>
      <c r="D2" s="312"/>
      <c r="E2" s="313" t="s">
        <v>109</v>
      </c>
      <c r="F2" s="313"/>
      <c r="G2" s="313"/>
      <c r="H2" s="313"/>
      <c r="I2" s="313"/>
    </row>
    <row r="3" spans="1:10" ht="9.75" customHeight="1" x14ac:dyDescent="0.4">
      <c r="A3" s="110"/>
      <c r="B3" s="110"/>
      <c r="C3" s="110"/>
      <c r="D3" s="110"/>
      <c r="E3" s="311" t="s">
        <v>23</v>
      </c>
      <c r="F3" s="311"/>
      <c r="G3" s="311"/>
      <c r="H3" s="311"/>
      <c r="I3" s="311"/>
    </row>
    <row r="4" spans="1:10" ht="15.75" x14ac:dyDescent="0.25">
      <c r="A4" s="23" t="s">
        <v>2</v>
      </c>
      <c r="E4" s="314" t="s">
        <v>110</v>
      </c>
      <c r="F4" s="314"/>
      <c r="G4" s="314"/>
      <c r="H4" s="314"/>
      <c r="I4" s="314"/>
    </row>
    <row r="5" spans="1:10" ht="7.5" customHeight="1" x14ac:dyDescent="0.3">
      <c r="A5" s="24"/>
      <c r="E5" s="311" t="s">
        <v>23</v>
      </c>
      <c r="F5" s="311"/>
      <c r="G5" s="311"/>
      <c r="H5" s="311"/>
      <c r="I5" s="311"/>
    </row>
    <row r="6" spans="1:10" ht="19.5" x14ac:dyDescent="0.4">
      <c r="A6" s="22" t="s">
        <v>34</v>
      </c>
      <c r="C6" s="117"/>
      <c r="D6" s="117"/>
      <c r="E6" s="316">
        <v>577324</v>
      </c>
      <c r="F6" s="317"/>
      <c r="G6" s="118" t="s">
        <v>3</v>
      </c>
      <c r="H6" s="315">
        <v>1136</v>
      </c>
      <c r="I6" s="315"/>
    </row>
    <row r="7" spans="1:10" ht="8.25" customHeight="1" x14ac:dyDescent="0.4">
      <c r="A7" s="22"/>
      <c r="E7" s="311" t="s">
        <v>24</v>
      </c>
      <c r="F7" s="311"/>
      <c r="G7" s="311"/>
      <c r="H7" s="311"/>
      <c r="I7" s="311"/>
    </row>
    <row r="8" spans="1:10" ht="19.5" hidden="1" x14ac:dyDescent="0.4">
      <c r="A8" s="22"/>
      <c r="E8" s="119"/>
      <c r="F8" s="119"/>
      <c r="G8" s="119"/>
      <c r="H8" s="25"/>
      <c r="I8" s="119"/>
    </row>
    <row r="9" spans="1:10" ht="30.75" customHeight="1" x14ac:dyDescent="0.4">
      <c r="A9" s="22"/>
      <c r="E9" s="119"/>
      <c r="F9" s="119"/>
      <c r="G9" s="119"/>
      <c r="H9" s="25"/>
      <c r="I9" s="119"/>
    </row>
    <row r="11" spans="1:10" ht="15" customHeight="1" x14ac:dyDescent="0.4">
      <c r="A11" s="26"/>
      <c r="E11" s="326" t="s">
        <v>4</v>
      </c>
      <c r="F11" s="327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26" t="s">
        <v>7</v>
      </c>
      <c r="F12" s="327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26" t="s">
        <v>11</v>
      </c>
      <c r="F13" s="327"/>
      <c r="G13" s="46"/>
      <c r="H13" s="320" t="s">
        <v>36</v>
      </c>
      <c r="I13" s="320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1"/>
      <c r="I14" s="11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28">
        <v>52677000</v>
      </c>
      <c r="F16" s="329"/>
      <c r="G16" s="6">
        <f>H16+I16</f>
        <v>56350482.699999996</v>
      </c>
      <c r="H16" s="40">
        <v>56005736.439999998</v>
      </c>
      <c r="I16" s="40">
        <v>344746.26</v>
      </c>
      <c r="J16" s="4"/>
    </row>
    <row r="17" spans="1:10" ht="18" x14ac:dyDescent="0.35">
      <c r="A17" s="97" t="s">
        <v>6</v>
      </c>
      <c r="B17" s="3"/>
      <c r="C17" s="98" t="s">
        <v>26</v>
      </c>
      <c r="D17" s="3"/>
      <c r="E17" s="3"/>
      <c r="F17" s="3"/>
      <c r="G17" s="96">
        <f>H17+I17</f>
        <v>0</v>
      </c>
      <c r="H17" s="96">
        <v>0</v>
      </c>
      <c r="I17" s="96">
        <v>0</v>
      </c>
      <c r="J17" s="193"/>
    </row>
    <row r="18" spans="1:10" ht="19.5" x14ac:dyDescent="0.4">
      <c r="A18" s="32" t="s">
        <v>65</v>
      </c>
      <c r="B18" s="3"/>
      <c r="C18" s="3"/>
      <c r="D18" s="3"/>
      <c r="E18" s="328">
        <v>52724000</v>
      </c>
      <c r="F18" s="329"/>
      <c r="G18" s="6">
        <f>H18+I18</f>
        <v>56573198.149999999</v>
      </c>
      <c r="H18" s="40">
        <v>56171267.149999999</v>
      </c>
      <c r="I18" s="40">
        <v>401931</v>
      </c>
      <c r="J18" s="4"/>
    </row>
    <row r="19" spans="1:10" ht="19.5" x14ac:dyDescent="0.4">
      <c r="A19" s="32"/>
      <c r="B19" s="3"/>
      <c r="C19" s="3"/>
      <c r="D19" s="3"/>
      <c r="E19" s="108"/>
      <c r="F19" s="109"/>
      <c r="G19" s="5"/>
      <c r="H19" s="40"/>
      <c r="I19" s="40"/>
      <c r="J19" s="4"/>
    </row>
    <row r="20" spans="1:10" s="123" customFormat="1" ht="15" x14ac:dyDescent="0.3">
      <c r="A20" s="120" t="s">
        <v>66</v>
      </c>
      <c r="B20" s="120"/>
      <c r="C20" s="121"/>
      <c r="D20" s="120"/>
      <c r="E20" s="120"/>
      <c r="F20" s="120"/>
      <c r="G20" s="122">
        <f>G18-G16+G17</f>
        <v>222715.45000000298</v>
      </c>
      <c r="H20" s="122">
        <f>H18-H16+H17</f>
        <v>165530.71000000089</v>
      </c>
      <c r="I20" s="122">
        <f>I18-I16+I17</f>
        <v>57184.739999999991</v>
      </c>
      <c r="J20" s="194"/>
    </row>
    <row r="21" spans="1:10" s="123" customFormat="1" ht="15" x14ac:dyDescent="0.3">
      <c r="A21" s="120" t="s">
        <v>67</v>
      </c>
      <c r="B21" s="120"/>
      <c r="C21" s="121"/>
      <c r="D21" s="120"/>
      <c r="E21" s="120"/>
      <c r="F21" s="120"/>
      <c r="G21" s="122">
        <f>G20-G17</f>
        <v>222715.45000000298</v>
      </c>
      <c r="H21" s="122">
        <f>H20-H17</f>
        <v>165530.71000000089</v>
      </c>
      <c r="I21" s="122">
        <f>I20-I17</f>
        <v>57184.739999999991</v>
      </c>
      <c r="J21" s="196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96"/>
    </row>
    <row r="23" spans="1:10" x14ac:dyDescent="0.2">
      <c r="J23" s="196"/>
    </row>
    <row r="24" spans="1:10" ht="18.75" x14ac:dyDescent="0.4">
      <c r="A24" s="30" t="s">
        <v>68</v>
      </c>
      <c r="B24" s="34"/>
      <c r="C24" s="31"/>
      <c r="D24" s="34"/>
      <c r="E24" s="34"/>
      <c r="J24" s="196"/>
    </row>
    <row r="25" spans="1:10" s="123" customFormat="1" ht="28.5" customHeight="1" x14ac:dyDescent="0.3">
      <c r="A25" s="325" t="s">
        <v>119</v>
      </c>
      <c r="B25" s="325"/>
      <c r="C25" s="325"/>
      <c r="D25" s="325"/>
      <c r="E25" s="325"/>
      <c r="F25" s="325"/>
      <c r="G25" s="125">
        <f>G21-I26</f>
        <v>222715.45000000298</v>
      </c>
      <c r="H25" s="126">
        <f>H21</f>
        <v>165530.71000000089</v>
      </c>
      <c r="I25" s="126">
        <f>I21-I26</f>
        <v>57184.739999999991</v>
      </c>
    </row>
    <row r="26" spans="1:10" s="123" customFormat="1" ht="15" x14ac:dyDescent="0.3">
      <c r="A26" s="124" t="s">
        <v>120</v>
      </c>
      <c r="B26" s="121"/>
      <c r="C26" s="121"/>
      <c r="D26" s="121"/>
      <c r="E26" s="121"/>
      <c r="F26" s="121"/>
      <c r="G26" s="125"/>
      <c r="H26" s="255" t="s">
        <v>121</v>
      </c>
      <c r="I26" s="126">
        <v>0</v>
      </c>
      <c r="J26" s="196"/>
    </row>
    <row r="27" spans="1:10" s="123" customFormat="1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97"/>
    </row>
    <row r="28" spans="1:10" s="123" customFormat="1" ht="16.5" x14ac:dyDescent="0.35">
      <c r="A28" s="120" t="s">
        <v>38</v>
      </c>
      <c r="B28" s="120" t="s">
        <v>39</v>
      </c>
      <c r="C28" s="120"/>
      <c r="D28" s="128"/>
      <c r="E28" s="128"/>
      <c r="F28" s="129"/>
      <c r="G28" s="122"/>
      <c r="H28" s="130"/>
      <c r="I28" s="129"/>
      <c r="J28" s="196"/>
    </row>
    <row r="29" spans="1:10" s="123" customFormat="1" ht="16.5" customHeight="1" x14ac:dyDescent="0.3">
      <c r="A29" s="120"/>
      <c r="B29" s="120"/>
      <c r="C29" s="319" t="s">
        <v>14</v>
      </c>
      <c r="D29" s="319"/>
      <c r="E29" s="319"/>
      <c r="F29" s="129"/>
      <c r="G29" s="131">
        <f>G30+G31</f>
        <v>222715.45000000298</v>
      </c>
      <c r="H29" s="130"/>
      <c r="I29" s="129"/>
      <c r="J29" s="196"/>
    </row>
    <row r="30" spans="1:10" s="123" customFormat="1" ht="18.75" x14ac:dyDescent="0.4">
      <c r="A30" s="132"/>
      <c r="B30" s="132"/>
      <c r="C30" s="133"/>
      <c r="D30" s="134"/>
      <c r="E30" s="135" t="s">
        <v>42</v>
      </c>
      <c r="F30" s="136" t="s">
        <v>15</v>
      </c>
      <c r="G30" s="137">
        <v>0</v>
      </c>
      <c r="H30" s="130"/>
      <c r="I30" s="129"/>
      <c r="J30" s="194"/>
    </row>
    <row r="31" spans="1:10" s="123" customFormat="1" ht="18.75" x14ac:dyDescent="0.4">
      <c r="A31" s="132"/>
      <c r="B31" s="132"/>
      <c r="C31" s="138"/>
      <c r="D31" s="134"/>
      <c r="E31" s="139"/>
      <c r="F31" s="136" t="s">
        <v>60</v>
      </c>
      <c r="G31" s="137">
        <f>G25-G30</f>
        <v>222715.45000000298</v>
      </c>
      <c r="H31" s="130"/>
      <c r="I31" s="129"/>
      <c r="J31" s="198"/>
    </row>
    <row r="32" spans="1:10" s="123" customFormat="1" ht="18.75" x14ac:dyDescent="0.4">
      <c r="A32" s="132"/>
      <c r="B32" s="140"/>
      <c r="C32" s="319" t="s">
        <v>43</v>
      </c>
      <c r="D32" s="319"/>
      <c r="E32" s="319"/>
      <c r="F32" s="319"/>
      <c r="G32" s="131">
        <f>I26</f>
        <v>0</v>
      </c>
      <c r="H32" s="130"/>
      <c r="I32" s="129"/>
      <c r="J32" s="194"/>
    </row>
    <row r="33" spans="1:10" ht="20.25" customHeight="1" x14ac:dyDescent="0.3">
      <c r="A33" s="141"/>
      <c r="B33" s="322" t="str">
        <f>CONCATENATE("b) Výsledek hospod. předcház. účet. období k 31. 12. ",'Rekapitulace dle oblasti'!E7)</f>
        <v>b) Výsledek hospod. předcház. účet. období k 31. 12. 2023</v>
      </c>
      <c r="C33" s="322"/>
      <c r="D33" s="322"/>
      <c r="E33" s="322"/>
      <c r="F33" s="322"/>
      <c r="G33" s="215">
        <v>5341581.75</v>
      </c>
      <c r="H33" s="141"/>
      <c r="I33" s="141"/>
      <c r="J33" s="192"/>
    </row>
    <row r="34" spans="1:10" ht="38.25" customHeight="1" x14ac:dyDescent="0.2">
      <c r="A34" s="323"/>
      <c r="B34" s="323"/>
      <c r="C34" s="323"/>
      <c r="D34" s="323"/>
      <c r="E34" s="323"/>
      <c r="F34" s="323"/>
      <c r="G34" s="323"/>
      <c r="H34" s="323"/>
      <c r="I34" s="323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16"/>
      <c r="H35" s="29"/>
      <c r="I35" s="29"/>
      <c r="J35" s="197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17" t="s">
        <v>27</v>
      </c>
    </row>
    <row r="37" spans="1:10" ht="16.5" x14ac:dyDescent="0.35">
      <c r="A37" s="218" t="s">
        <v>22</v>
      </c>
      <c r="B37" s="36"/>
      <c r="C37" s="2"/>
      <c r="D37" s="36"/>
      <c r="E37" s="48"/>
      <c r="F37" s="49">
        <v>30000</v>
      </c>
      <c r="G37" s="49">
        <v>30000</v>
      </c>
      <c r="H37" s="50"/>
      <c r="I37" s="257">
        <f>IF(F37=0,"nerozp.",G37/F37)</f>
        <v>1</v>
      </c>
    </row>
    <row r="38" spans="1:10" ht="16.5" x14ac:dyDescent="0.35">
      <c r="A38" s="218" t="s">
        <v>122</v>
      </c>
      <c r="B38" s="36"/>
      <c r="C38" s="2"/>
      <c r="D38" s="51"/>
      <c r="E38" s="51"/>
      <c r="F38" s="49">
        <v>2150000</v>
      </c>
      <c r="G38" s="49">
        <v>1994559.48</v>
      </c>
      <c r="H38" s="50"/>
      <c r="I38" s="257">
        <f t="shared" ref="I38:I42" si="0">IF(F38=0,"nerozp.",G38/F38)</f>
        <v>0.92770208372093022</v>
      </c>
    </row>
    <row r="39" spans="1:10" ht="16.5" x14ac:dyDescent="0.35">
      <c r="A39" s="218" t="s">
        <v>123</v>
      </c>
      <c r="B39" s="36"/>
      <c r="C39" s="2"/>
      <c r="D39" s="51"/>
      <c r="E39" s="51"/>
      <c r="F39" s="49">
        <v>760000</v>
      </c>
      <c r="G39" s="49">
        <v>775600.05</v>
      </c>
      <c r="H39" s="50"/>
      <c r="I39" s="257">
        <f t="shared" si="0"/>
        <v>1.0205263815789474</v>
      </c>
    </row>
    <row r="40" spans="1:10" ht="16.5" x14ac:dyDescent="0.35">
      <c r="A40" s="218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57" t="str">
        <f t="shared" si="0"/>
        <v>nerozp.</v>
      </c>
    </row>
    <row r="41" spans="1:10" ht="16.5" x14ac:dyDescent="0.35">
      <c r="A41" s="218" t="s">
        <v>57</v>
      </c>
      <c r="B41" s="36"/>
      <c r="C41" s="2"/>
      <c r="D41" s="48"/>
      <c r="E41" s="48"/>
      <c r="F41" s="49">
        <v>1058260</v>
      </c>
      <c r="G41" s="49">
        <v>1058260</v>
      </c>
      <c r="H41" s="50"/>
      <c r="I41" s="257">
        <f t="shared" si="0"/>
        <v>1</v>
      </c>
    </row>
    <row r="42" spans="1:10" ht="16.5" x14ac:dyDescent="0.35">
      <c r="A42" s="218" t="s">
        <v>124</v>
      </c>
      <c r="B42" s="2"/>
      <c r="C42" s="2"/>
      <c r="D42" s="29"/>
      <c r="E42" s="29"/>
      <c r="F42" s="49">
        <v>0</v>
      </c>
      <c r="G42" s="49">
        <v>0</v>
      </c>
      <c r="H42" s="50"/>
      <c r="I42" s="257" t="str">
        <f t="shared" si="0"/>
        <v>nerozp.</v>
      </c>
    </row>
    <row r="43" spans="1:10" ht="16.5" x14ac:dyDescent="0.35">
      <c r="A43" s="218" t="s">
        <v>125</v>
      </c>
      <c r="B43" s="2"/>
      <c r="C43" s="2"/>
      <c r="D43" s="29"/>
      <c r="E43" s="29"/>
      <c r="F43" s="49">
        <v>0</v>
      </c>
      <c r="G43" s="49">
        <v>0</v>
      </c>
      <c r="H43" s="50"/>
      <c r="I43" s="257" t="str">
        <f t="shared" ref="I43" si="1">IF(F43=0,"nerozp.",G43/F43)</f>
        <v>nerozp.</v>
      </c>
    </row>
    <row r="44" spans="1:10" ht="72.75" customHeight="1" x14ac:dyDescent="0.2">
      <c r="A44" s="143" t="s">
        <v>56</v>
      </c>
      <c r="B44" s="330" t="s">
        <v>153</v>
      </c>
      <c r="C44" s="324"/>
      <c r="D44" s="324"/>
      <c r="E44" s="324"/>
      <c r="F44" s="324"/>
      <c r="G44" s="324"/>
      <c r="H44" s="324"/>
      <c r="I44" s="324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21" t="s">
        <v>29</v>
      </c>
      <c r="I45" s="321"/>
    </row>
    <row r="46" spans="1:10" ht="18.75" thickTop="1" x14ac:dyDescent="0.35">
      <c r="A46" s="219"/>
      <c r="B46" s="220"/>
      <c r="C46" s="221"/>
      <c r="D46" s="220"/>
      <c r="E46" s="222" t="str">
        <f>CONCATENATE("Stav k 1.1.",'Rekapitulace dle oblasti'!E7)</f>
        <v>Stav k 1.1.2023</v>
      </c>
      <c r="F46" s="223" t="s">
        <v>17</v>
      </c>
      <c r="G46" s="223" t="s">
        <v>18</v>
      </c>
      <c r="H46" s="224" t="s">
        <v>19</v>
      </c>
      <c r="I46" s="225" t="s">
        <v>28</v>
      </c>
    </row>
    <row r="47" spans="1:10" x14ac:dyDescent="0.2">
      <c r="A47" s="226"/>
      <c r="B47" s="144"/>
      <c r="C47" s="144"/>
      <c r="D47" s="144"/>
      <c r="E47" s="227"/>
      <c r="F47" s="318"/>
      <c r="G47" s="228"/>
      <c r="H47" s="229" t="str">
        <f>CONCATENATE("31.12.",'Rekapitulace dle oblasti'!E7)</f>
        <v>31.12.2023</v>
      </c>
      <c r="I47" s="230" t="str">
        <f>CONCATENATE("31.12.",'Rekapitulace dle oblasti'!E7)</f>
        <v>31.12.2023</v>
      </c>
    </row>
    <row r="48" spans="1:10" x14ac:dyDescent="0.2">
      <c r="A48" s="226"/>
      <c r="B48" s="144"/>
      <c r="C48" s="144"/>
      <c r="D48" s="144"/>
      <c r="E48" s="227"/>
      <c r="F48" s="318"/>
      <c r="G48" s="231"/>
      <c r="H48" s="231"/>
      <c r="I48" s="232"/>
      <c r="J48" s="256"/>
    </row>
    <row r="49" spans="1:10" ht="13.5" thickBot="1" x14ac:dyDescent="0.25">
      <c r="A49" s="233"/>
      <c r="B49" s="234"/>
      <c r="C49" s="234"/>
      <c r="D49" s="234"/>
      <c r="E49" s="227"/>
      <c r="F49" s="235"/>
      <c r="G49" s="235"/>
      <c r="H49" s="235"/>
      <c r="I49" s="236"/>
    </row>
    <row r="50" spans="1:10" ht="13.5" thickTop="1" x14ac:dyDescent="0.2">
      <c r="A50" s="237"/>
      <c r="B50" s="238"/>
      <c r="C50" s="238" t="s">
        <v>15</v>
      </c>
      <c r="D50" s="238"/>
      <c r="E50" s="239">
        <v>82900</v>
      </c>
      <c r="F50" s="240">
        <v>2100</v>
      </c>
      <c r="G50" s="241">
        <v>2100</v>
      </c>
      <c r="H50" s="241">
        <f t="shared" ref="H50:H53" si="2">E50+F50-G50</f>
        <v>82900</v>
      </c>
      <c r="I50" s="242">
        <v>74300</v>
      </c>
      <c r="J50" s="201"/>
    </row>
    <row r="51" spans="1:10" x14ac:dyDescent="0.2">
      <c r="A51" s="243"/>
      <c r="B51" s="244"/>
      <c r="C51" s="244" t="s">
        <v>20</v>
      </c>
      <c r="D51" s="244"/>
      <c r="E51" s="245">
        <v>58460.11</v>
      </c>
      <c r="F51" s="246">
        <v>635891</v>
      </c>
      <c r="G51" s="247">
        <v>621470</v>
      </c>
      <c r="H51" s="247">
        <f t="shared" si="2"/>
        <v>72881.109999999986</v>
      </c>
      <c r="I51" s="248">
        <v>85831.11</v>
      </c>
      <c r="J51" s="202"/>
    </row>
    <row r="52" spans="1:10" x14ac:dyDescent="0.2">
      <c r="A52" s="243"/>
      <c r="B52" s="244"/>
      <c r="C52" s="244" t="s">
        <v>60</v>
      </c>
      <c r="D52" s="244"/>
      <c r="E52" s="245">
        <v>1825422.67</v>
      </c>
      <c r="F52" s="246">
        <v>2449907.66</v>
      </c>
      <c r="G52" s="247">
        <v>115507</v>
      </c>
      <c r="H52" s="247">
        <f t="shared" si="2"/>
        <v>4159823.33</v>
      </c>
      <c r="I52" s="248">
        <v>3937865.71</v>
      </c>
      <c r="J52" s="202"/>
    </row>
    <row r="53" spans="1:10" x14ac:dyDescent="0.2">
      <c r="A53" s="243"/>
      <c r="B53" s="244"/>
      <c r="C53" s="244" t="s">
        <v>58</v>
      </c>
      <c r="D53" s="244"/>
      <c r="E53" s="245">
        <v>548864.1</v>
      </c>
      <c r="F53" s="246">
        <v>1232971.3500000001</v>
      </c>
      <c r="G53" s="247">
        <v>1356828</v>
      </c>
      <c r="H53" s="247">
        <f t="shared" si="2"/>
        <v>425007.45000000019</v>
      </c>
      <c r="I53" s="248">
        <v>200824.1</v>
      </c>
      <c r="J53" s="203"/>
    </row>
    <row r="54" spans="1:10" ht="18.75" thickBot="1" x14ac:dyDescent="0.4">
      <c r="A54" s="249" t="s">
        <v>11</v>
      </c>
      <c r="B54" s="250"/>
      <c r="C54" s="250"/>
      <c r="D54" s="250"/>
      <c r="E54" s="251">
        <f>E50+E51+E52+E53</f>
        <v>2515646.88</v>
      </c>
      <c r="F54" s="252">
        <f>F50+F51+F52+F53</f>
        <v>4320870.01</v>
      </c>
      <c r="G54" s="253">
        <f>G50+G51+G52+G53</f>
        <v>2095905</v>
      </c>
      <c r="H54" s="253">
        <f>H50+H51+H52+H53</f>
        <v>4740611.8900000006</v>
      </c>
      <c r="I54" s="254">
        <f>SUM(I50:I53)</f>
        <v>4298820.92</v>
      </c>
      <c r="J54" s="204"/>
    </row>
    <row r="55" spans="1:10" ht="13.5" thickTop="1" x14ac:dyDescent="0.2">
      <c r="G55" s="14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ageMargins left="0.39370078740157483" right="0" top="0.59055118110236227" bottom="0" header="0.51181102362204722" footer="0"/>
  <pageSetup paperSize="9" scale="75" firstPageNumber="15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24</vt:i4>
      </vt:variant>
    </vt:vector>
  </HeadingPairs>
  <TitlesOfParts>
    <vt:vector size="45" baseType="lpstr">
      <vt:lpstr>Rekapitulace dle oblasti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'Rekapitulace dle oblasti'!A</vt:lpstr>
      <vt:lpstr>'Rekapitulace dle oblasti'!Názvy_tisku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Vítková Petra</cp:lastModifiedBy>
  <cp:lastPrinted>2024-05-21T08:52:09Z</cp:lastPrinted>
  <dcterms:created xsi:type="dcterms:W3CDTF">2008-01-24T08:46:29Z</dcterms:created>
  <dcterms:modified xsi:type="dcterms:W3CDTF">2024-05-29T07:56:45Z</dcterms:modified>
</cp:coreProperties>
</file>