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B9689FCC-0ADF-41E1-826B-ABA9B8C7A3D4}" xr6:coauthVersionLast="47" xr6:coauthVersionMax="47" xr10:uidLastSave="{00000000-0000-0000-0000-000000000000}"/>
  <bookViews>
    <workbookView xWindow="-120" yWindow="-120" windowWidth="29040" windowHeight="15840" tabRatio="924" xr2:uid="{00000000-000D-0000-FFFF-FFFF00000000}"/>
  </bookViews>
  <sheets>
    <sheet name="Rekapitulace dle oblasti" sheetId="26" r:id="rId1"/>
    <sheet name="1036" sheetId="25" r:id="rId2"/>
    <sheet name="1037" sheetId="27" r:id="rId3"/>
    <sheet name="1038" sheetId="41" r:id="rId4"/>
    <sheet name="1108" sheetId="42" r:id="rId5"/>
    <sheet name="1109" sheetId="43" r:id="rId6"/>
    <sheet name="1110" sheetId="44" r:id="rId7"/>
    <sheet name="1128" sheetId="45" r:id="rId8"/>
    <sheet name="1129" sheetId="46" r:id="rId9"/>
    <sheet name="1130" sheetId="47" r:id="rId10"/>
    <sheet name="1131" sheetId="48" r:id="rId11"/>
    <sheet name="1132" sheetId="49" r:id="rId12"/>
    <sheet name="1133" sheetId="50" r:id="rId13"/>
    <sheet name="1134" sheetId="51" r:id="rId14"/>
    <sheet name="1152" sheetId="52" r:id="rId15"/>
    <sheet name="1162" sheetId="53" r:id="rId16"/>
    <sheet name="1171" sheetId="54" r:id="rId17"/>
    <sheet name="1173" sheetId="55" r:id="rId18"/>
    <sheet name="1216" sheetId="56" r:id="rId19"/>
    <sheet name="1218" sheetId="57" r:id="rId20"/>
    <sheet name="1306" sheetId="58" r:id="rId21"/>
    <sheet name="1307" sheetId="59" r:id="rId22"/>
    <sheet name="1308" sheetId="60" r:id="rId23"/>
    <sheet name="1309" sheetId="61" r:id="rId24"/>
    <sheet name="1310" sheetId="62" r:id="rId25"/>
    <sheet name="1353" sheetId="66" r:id="rId26"/>
    <sheet name="1403" sheetId="63" r:id="rId27"/>
    <sheet name="1404" sheetId="64" r:id="rId28"/>
    <sheet name="1405" sheetId="65" r:id="rId29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0">'Rekapitulace dle oblasti'!$A$64617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22">#REF!</definedName>
    <definedName name="názvy.tisku" localSheetId="23">#REF!</definedName>
    <definedName name="názvy.tisku" localSheetId="24">#REF!</definedName>
    <definedName name="názvy.tisku" localSheetId="25">#REF!</definedName>
    <definedName name="názvy.tisku" localSheetId="26">#REF!</definedName>
    <definedName name="názvy.tisku" localSheetId="27">#REF!</definedName>
    <definedName name="názvy.tisku" localSheetId="28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'1036'!$A$1:$I$54</definedName>
    <definedName name="_xlnm.Print_Area" localSheetId="2">'1037'!$A$1:$I$54</definedName>
    <definedName name="_xlnm.Print_Area" localSheetId="3">'1038'!$A$1:$I$54</definedName>
    <definedName name="_xlnm.Print_Area" localSheetId="4">'1108'!$A$1:$I$54</definedName>
    <definedName name="_xlnm.Print_Area" localSheetId="5">'1109'!$A$1:$I$54</definedName>
    <definedName name="_xlnm.Print_Area" localSheetId="6">'1110'!$A$1:$I$54</definedName>
    <definedName name="_xlnm.Print_Area" localSheetId="7">'1128'!$A$1:$I$54</definedName>
    <definedName name="_xlnm.Print_Area" localSheetId="8">'1129'!$A$1:$I$56</definedName>
    <definedName name="_xlnm.Print_Area" localSheetId="9">'1130'!$A$1:$I$54</definedName>
    <definedName name="_xlnm.Print_Area" localSheetId="10">'1131'!$A$1:$I$54</definedName>
    <definedName name="_xlnm.Print_Area" localSheetId="11">'1132'!$A$1:$I$54</definedName>
    <definedName name="_xlnm.Print_Area" localSheetId="12">'1133'!$A$1:$I$54</definedName>
    <definedName name="_xlnm.Print_Area" localSheetId="13">'1134'!$A$1:$I$54</definedName>
    <definedName name="_xlnm.Print_Area" localSheetId="14">'1152'!$A$1:$I$54</definedName>
    <definedName name="_xlnm.Print_Area" localSheetId="15">'1162'!$A$1:$I$54</definedName>
    <definedName name="_xlnm.Print_Area" localSheetId="16">'1171'!$A$1:$I$54</definedName>
    <definedName name="_xlnm.Print_Area" localSheetId="17">'1173'!$A$1:$I$54</definedName>
    <definedName name="_xlnm.Print_Area" localSheetId="18">'1216'!$A$1:$I$54</definedName>
    <definedName name="_xlnm.Print_Area" localSheetId="19">'1218'!$A$1:$I$54</definedName>
    <definedName name="_xlnm.Print_Area" localSheetId="20">'1306'!$A$1:$I$54</definedName>
    <definedName name="_xlnm.Print_Area" localSheetId="21">'1307'!$A$1:$I$54</definedName>
    <definedName name="_xlnm.Print_Area" localSheetId="22">'1308'!$A$1:$I$54</definedName>
    <definedName name="_xlnm.Print_Area" localSheetId="23">'1309'!$A$1:$I$54</definedName>
    <definedName name="_xlnm.Print_Area" localSheetId="24">'1310'!$A$1:$I$54</definedName>
    <definedName name="_xlnm.Print_Area" localSheetId="25">'1353'!$A$1:$I$54</definedName>
    <definedName name="_xlnm.Print_Area" localSheetId="26">'1403'!$A$1:$I$54</definedName>
    <definedName name="_xlnm.Print_Area" localSheetId="27">'1404'!$A$1:$I$54</definedName>
    <definedName name="_xlnm.Print_Area" localSheetId="28">'1405'!$A$1:$I$54</definedName>
    <definedName name="_xlnm.Print_Area" localSheetId="0">'Rekapitulace dle oblasti'!$A$1:$N$55</definedName>
    <definedName name="P_Rok">'Rekapitulace dle oblasti'!$E$7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6" l="1"/>
  <c r="G29" i="25" l="1"/>
  <c r="H18" i="55" l="1"/>
  <c r="H18" i="25"/>
  <c r="G31" i="57" l="1"/>
  <c r="G18" i="65" l="1"/>
  <c r="G17" i="65"/>
  <c r="G16" i="65"/>
  <c r="G18" i="64" l="1"/>
  <c r="G17" i="64"/>
  <c r="G16" i="64"/>
  <c r="G18" i="63" l="1"/>
  <c r="G17" i="63"/>
  <c r="G16" i="63"/>
  <c r="G18" i="66" l="1"/>
  <c r="G17" i="66"/>
  <c r="G16" i="66"/>
  <c r="G18" i="62" l="1"/>
  <c r="G17" i="62"/>
  <c r="G16" i="62"/>
  <c r="G18" i="61" l="1"/>
  <c r="G17" i="61"/>
  <c r="G16" i="61"/>
  <c r="G18" i="60" l="1"/>
  <c r="G17" i="60"/>
  <c r="G16" i="60"/>
  <c r="G18" i="59" l="1"/>
  <c r="G17" i="59"/>
  <c r="G16" i="59"/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I38" i="65" l="1"/>
  <c r="I39" i="65"/>
  <c r="I40" i="65"/>
  <c r="I41" i="65"/>
  <c r="I42" i="65"/>
  <c r="I43" i="65"/>
  <c r="I38" i="64"/>
  <c r="I39" i="64"/>
  <c r="I40" i="64"/>
  <c r="I41" i="64"/>
  <c r="I42" i="64"/>
  <c r="I43" i="64"/>
  <c r="I38" i="63"/>
  <c r="I39" i="63"/>
  <c r="I40" i="63"/>
  <c r="I41" i="63"/>
  <c r="I42" i="63"/>
  <c r="I43" i="63"/>
  <c r="I38" i="66"/>
  <c r="I39" i="66"/>
  <c r="I40" i="66"/>
  <c r="I41" i="66"/>
  <c r="I42" i="66"/>
  <c r="I43" i="66"/>
  <c r="I38" i="62"/>
  <c r="I39" i="62"/>
  <c r="I40" i="62"/>
  <c r="I41" i="62"/>
  <c r="I42" i="62"/>
  <c r="I43" i="62"/>
  <c r="I38" i="61"/>
  <c r="I39" i="61"/>
  <c r="I40" i="61"/>
  <c r="I41" i="61"/>
  <c r="I42" i="61"/>
  <c r="I43" i="61"/>
  <c r="I38" i="60"/>
  <c r="I39" i="60"/>
  <c r="I40" i="60"/>
  <c r="I41" i="60"/>
  <c r="I42" i="60"/>
  <c r="I43" i="60"/>
  <c r="I38" i="59"/>
  <c r="I39" i="59"/>
  <c r="I40" i="59"/>
  <c r="I41" i="59"/>
  <c r="I42" i="59"/>
  <c r="I43" i="59"/>
  <c r="I38" i="58"/>
  <c r="I39" i="58"/>
  <c r="I40" i="58"/>
  <c r="I41" i="58"/>
  <c r="I42" i="58"/>
  <c r="I43" i="58"/>
  <c r="I38" i="57"/>
  <c r="I39" i="57"/>
  <c r="I40" i="57"/>
  <c r="I41" i="57"/>
  <c r="I42" i="57"/>
  <c r="I43" i="57"/>
  <c r="I38" i="56"/>
  <c r="I39" i="56"/>
  <c r="I40" i="56"/>
  <c r="I41" i="56"/>
  <c r="I42" i="56"/>
  <c r="I43" i="56"/>
  <c r="I38" i="55"/>
  <c r="I39" i="55"/>
  <c r="I40" i="55"/>
  <c r="I41" i="55"/>
  <c r="I42" i="55"/>
  <c r="I43" i="55"/>
  <c r="I38" i="54"/>
  <c r="I39" i="54"/>
  <c r="I40" i="54"/>
  <c r="I41" i="54"/>
  <c r="I42" i="54"/>
  <c r="I43" i="54"/>
  <c r="I38" i="53"/>
  <c r="I39" i="53"/>
  <c r="I40" i="53"/>
  <c r="I41" i="53"/>
  <c r="I42" i="53"/>
  <c r="I43" i="53"/>
  <c r="I38" i="52"/>
  <c r="I39" i="52"/>
  <c r="I40" i="52"/>
  <c r="I41" i="52"/>
  <c r="I42" i="52"/>
  <c r="I43" i="52"/>
  <c r="I38" i="51"/>
  <c r="I39" i="51"/>
  <c r="I40" i="51"/>
  <c r="I41" i="51"/>
  <c r="I42" i="51"/>
  <c r="I43" i="51"/>
  <c r="I38" i="50"/>
  <c r="I39" i="50"/>
  <c r="I40" i="50"/>
  <c r="I41" i="50"/>
  <c r="I42" i="50"/>
  <c r="I43" i="50"/>
  <c r="I38" i="49"/>
  <c r="I39" i="49"/>
  <c r="I40" i="49"/>
  <c r="I41" i="49"/>
  <c r="I42" i="49"/>
  <c r="I43" i="49"/>
  <c r="I38" i="48"/>
  <c r="I39" i="48"/>
  <c r="I40" i="48"/>
  <c r="I41" i="48"/>
  <c r="I42" i="48"/>
  <c r="I43" i="48"/>
  <c r="I38" i="47"/>
  <c r="I39" i="47"/>
  <c r="I40" i="47"/>
  <c r="I41" i="47"/>
  <c r="I42" i="47"/>
  <c r="I43" i="47"/>
  <c r="I40" i="46"/>
  <c r="I41" i="46"/>
  <c r="I42" i="46"/>
  <c r="I43" i="46"/>
  <c r="I44" i="46"/>
  <c r="I45" i="46"/>
  <c r="I38" i="45"/>
  <c r="I39" i="45"/>
  <c r="I40" i="45"/>
  <c r="I41" i="45"/>
  <c r="I42" i="45"/>
  <c r="I43" i="45"/>
  <c r="I38" i="44"/>
  <c r="I39" i="44"/>
  <c r="I40" i="44"/>
  <c r="I41" i="44"/>
  <c r="I42" i="44"/>
  <c r="I43" i="44"/>
  <c r="I38" i="43"/>
  <c r="I39" i="43"/>
  <c r="I40" i="43"/>
  <c r="I41" i="43"/>
  <c r="I42" i="43"/>
  <c r="I43" i="43"/>
  <c r="I38" i="42"/>
  <c r="I39" i="42"/>
  <c r="I40" i="42"/>
  <c r="I41" i="42"/>
  <c r="I42" i="42"/>
  <c r="I43" i="42"/>
  <c r="I38" i="41"/>
  <c r="I39" i="41"/>
  <c r="I40" i="41"/>
  <c r="I41" i="41"/>
  <c r="I42" i="41"/>
  <c r="I43" i="41"/>
  <c r="I38" i="27"/>
  <c r="I39" i="27"/>
  <c r="I40" i="27"/>
  <c r="I41" i="27"/>
  <c r="I42" i="27"/>
  <c r="I43" i="27"/>
  <c r="I38" i="25"/>
  <c r="I39" i="25"/>
  <c r="I40" i="25"/>
  <c r="I41" i="25"/>
  <c r="I42" i="25"/>
  <c r="I43" i="25"/>
  <c r="I40" i="26" l="1"/>
  <c r="I39" i="26"/>
  <c r="I38" i="26"/>
  <c r="I37" i="26"/>
  <c r="I36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G32" i="65" l="1"/>
  <c r="G32" i="64"/>
  <c r="G32" i="63"/>
  <c r="G32" i="66"/>
  <c r="G32" i="62"/>
  <c r="G32" i="61"/>
  <c r="G32" i="60"/>
  <c r="G32" i="59"/>
  <c r="G32" i="58"/>
  <c r="G32" i="57"/>
  <c r="G32" i="56"/>
  <c r="G32" i="55"/>
  <c r="G32" i="54"/>
  <c r="G32" i="53"/>
  <c r="G32" i="52"/>
  <c r="G32" i="51"/>
  <c r="G32" i="50"/>
  <c r="G32" i="49"/>
  <c r="G32" i="48"/>
  <c r="G32" i="47"/>
  <c r="G32" i="46"/>
  <c r="G32" i="45"/>
  <c r="G32" i="44"/>
  <c r="G32" i="43"/>
  <c r="G32" i="42"/>
  <c r="G32" i="41"/>
  <c r="G32" i="27"/>
  <c r="G32" i="25"/>
  <c r="B40" i="26" l="1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33" i="61" l="1"/>
  <c r="B33" i="65" l="1"/>
  <c r="B33" i="64"/>
  <c r="B33" i="63"/>
  <c r="B33" i="66"/>
  <c r="B33" i="62"/>
  <c r="B33" i="60"/>
  <c r="B33" i="59"/>
  <c r="B33" i="58"/>
  <c r="B33" i="57"/>
  <c r="B33" i="56"/>
  <c r="B33" i="55"/>
  <c r="B33" i="54"/>
  <c r="B33" i="53"/>
  <c r="B33" i="52"/>
  <c r="B33" i="51"/>
  <c r="B33" i="50"/>
  <c r="B33" i="49"/>
  <c r="B33" i="48"/>
  <c r="B33" i="47"/>
  <c r="B33" i="46"/>
  <c r="B33" i="45"/>
  <c r="B33" i="44"/>
  <c r="B33" i="43"/>
  <c r="B33" i="42"/>
  <c r="B33" i="41"/>
  <c r="B33" i="27"/>
  <c r="B33" i="25"/>
  <c r="I54" i="65" l="1"/>
  <c r="G54" i="65"/>
  <c r="F54" i="65"/>
  <c r="E54" i="65"/>
  <c r="H53" i="65"/>
  <c r="H52" i="65"/>
  <c r="H51" i="65"/>
  <c r="H50" i="65"/>
  <c r="I47" i="65"/>
  <c r="H47" i="65"/>
  <c r="E46" i="65"/>
  <c r="I37" i="65"/>
  <c r="I54" i="64"/>
  <c r="G54" i="64"/>
  <c r="F54" i="64"/>
  <c r="E54" i="64"/>
  <c r="H53" i="64"/>
  <c r="H52" i="64"/>
  <c r="H51" i="64"/>
  <c r="H50" i="64"/>
  <c r="I47" i="64"/>
  <c r="H47" i="64"/>
  <c r="E46" i="64"/>
  <c r="I37" i="64"/>
  <c r="I54" i="63"/>
  <c r="G54" i="63"/>
  <c r="F54" i="63"/>
  <c r="E54" i="63"/>
  <c r="H53" i="63"/>
  <c r="H52" i="63"/>
  <c r="H51" i="63"/>
  <c r="H50" i="63"/>
  <c r="I47" i="63"/>
  <c r="H47" i="63"/>
  <c r="E46" i="63"/>
  <c r="I37" i="63"/>
  <c r="I54" i="66"/>
  <c r="G54" i="66"/>
  <c r="F54" i="66"/>
  <c r="E54" i="66"/>
  <c r="H53" i="66"/>
  <c r="H52" i="66"/>
  <c r="H51" i="66"/>
  <c r="H50" i="66"/>
  <c r="I47" i="66"/>
  <c r="H47" i="66"/>
  <c r="E46" i="66"/>
  <c r="I37" i="66"/>
  <c r="I54" i="62"/>
  <c r="G54" i="62"/>
  <c r="F54" i="62"/>
  <c r="E54" i="62"/>
  <c r="H53" i="62"/>
  <c r="H52" i="62"/>
  <c r="H51" i="62"/>
  <c r="H50" i="62"/>
  <c r="I47" i="62"/>
  <c r="H47" i="62"/>
  <c r="E46" i="62"/>
  <c r="I37" i="62"/>
  <c r="I54" i="61"/>
  <c r="G54" i="61"/>
  <c r="F54" i="61"/>
  <c r="E54" i="61"/>
  <c r="H53" i="61"/>
  <c r="H52" i="61"/>
  <c r="H51" i="61"/>
  <c r="H50" i="61"/>
  <c r="I47" i="61"/>
  <c r="H47" i="61"/>
  <c r="E46" i="61"/>
  <c r="I37" i="61"/>
  <c r="I54" i="60"/>
  <c r="G54" i="60"/>
  <c r="F54" i="60"/>
  <c r="E54" i="60"/>
  <c r="H53" i="60"/>
  <c r="H52" i="60"/>
  <c r="H51" i="60"/>
  <c r="H50" i="60"/>
  <c r="I47" i="60"/>
  <c r="H47" i="60"/>
  <c r="E46" i="60"/>
  <c r="I37" i="60"/>
  <c r="I54" i="59"/>
  <c r="G54" i="59"/>
  <c r="F54" i="59"/>
  <c r="E54" i="59"/>
  <c r="H53" i="59"/>
  <c r="H52" i="59"/>
  <c r="H51" i="59"/>
  <c r="H50" i="59"/>
  <c r="I47" i="59"/>
  <c r="H47" i="59"/>
  <c r="E46" i="59"/>
  <c r="I37" i="59"/>
  <c r="I54" i="58"/>
  <c r="G54" i="58"/>
  <c r="F54" i="58"/>
  <c r="E54" i="58"/>
  <c r="H53" i="58"/>
  <c r="H52" i="58"/>
  <c r="H51" i="58"/>
  <c r="H50" i="58"/>
  <c r="I47" i="58"/>
  <c r="H47" i="58"/>
  <c r="E46" i="58"/>
  <c r="I37" i="58"/>
  <c r="I54" i="57"/>
  <c r="G54" i="57"/>
  <c r="F54" i="57"/>
  <c r="E54" i="57"/>
  <c r="H53" i="57"/>
  <c r="H52" i="57"/>
  <c r="H51" i="57"/>
  <c r="H50" i="57"/>
  <c r="I47" i="57"/>
  <c r="H47" i="57"/>
  <c r="E46" i="57"/>
  <c r="I37" i="57"/>
  <c r="I54" i="56"/>
  <c r="G54" i="56"/>
  <c r="F54" i="56"/>
  <c r="E54" i="56"/>
  <c r="H53" i="56"/>
  <c r="H52" i="56"/>
  <c r="H51" i="56"/>
  <c r="H50" i="56"/>
  <c r="I47" i="56"/>
  <c r="H47" i="56"/>
  <c r="E46" i="56"/>
  <c r="I37" i="56"/>
  <c r="I54" i="55"/>
  <c r="G54" i="55"/>
  <c r="F54" i="55"/>
  <c r="E54" i="55"/>
  <c r="H53" i="55"/>
  <c r="H52" i="55"/>
  <c r="H51" i="55"/>
  <c r="H50" i="55"/>
  <c r="I47" i="55"/>
  <c r="H47" i="55"/>
  <c r="E46" i="55"/>
  <c r="I37" i="55"/>
  <c r="I54" i="54"/>
  <c r="G54" i="54"/>
  <c r="F54" i="54"/>
  <c r="E54" i="54"/>
  <c r="H53" i="54"/>
  <c r="H52" i="54"/>
  <c r="H51" i="54"/>
  <c r="H50" i="54"/>
  <c r="I47" i="54"/>
  <c r="H47" i="54"/>
  <c r="E46" i="54"/>
  <c r="I37" i="54"/>
  <c r="I54" i="53"/>
  <c r="G54" i="53"/>
  <c r="F54" i="53"/>
  <c r="E54" i="53"/>
  <c r="H53" i="53"/>
  <c r="H52" i="53"/>
  <c r="H51" i="53"/>
  <c r="H50" i="53"/>
  <c r="I47" i="53"/>
  <c r="H47" i="53"/>
  <c r="E46" i="53"/>
  <c r="I37" i="53"/>
  <c r="I54" i="52"/>
  <c r="G54" i="52"/>
  <c r="F54" i="52"/>
  <c r="E54" i="52"/>
  <c r="H53" i="52"/>
  <c r="H52" i="52"/>
  <c r="H51" i="52"/>
  <c r="H50" i="52"/>
  <c r="I47" i="52"/>
  <c r="H47" i="52"/>
  <c r="E46" i="52"/>
  <c r="I37" i="52"/>
  <c r="I54" i="51"/>
  <c r="G54" i="51"/>
  <c r="F54" i="51"/>
  <c r="E54" i="51"/>
  <c r="H53" i="51"/>
  <c r="H52" i="51"/>
  <c r="H51" i="51"/>
  <c r="H50" i="51"/>
  <c r="I47" i="51"/>
  <c r="H47" i="51"/>
  <c r="E46" i="51"/>
  <c r="I37" i="51"/>
  <c r="I54" i="50"/>
  <c r="G54" i="50"/>
  <c r="F54" i="50"/>
  <c r="E54" i="50"/>
  <c r="H53" i="50"/>
  <c r="H52" i="50"/>
  <c r="H51" i="50"/>
  <c r="H50" i="50"/>
  <c r="I47" i="50"/>
  <c r="H47" i="50"/>
  <c r="E46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37" i="49"/>
  <c r="I54" i="48"/>
  <c r="G54" i="48"/>
  <c r="F54" i="48"/>
  <c r="E54" i="48"/>
  <c r="H53" i="48"/>
  <c r="H52" i="48"/>
  <c r="H51" i="48"/>
  <c r="H50" i="48"/>
  <c r="I47" i="48"/>
  <c r="H47" i="48"/>
  <c r="E46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37" i="47"/>
  <c r="I56" i="46"/>
  <c r="G56" i="46"/>
  <c r="F56" i="46"/>
  <c r="E56" i="46"/>
  <c r="H55" i="46"/>
  <c r="H54" i="46"/>
  <c r="H53" i="46"/>
  <c r="H52" i="46"/>
  <c r="I49" i="46"/>
  <c r="H49" i="46"/>
  <c r="E48" i="46"/>
  <c r="I39" i="46"/>
  <c r="I54" i="45"/>
  <c r="G54" i="45"/>
  <c r="F54" i="45"/>
  <c r="E54" i="45"/>
  <c r="H53" i="45"/>
  <c r="H52" i="45"/>
  <c r="H51" i="45"/>
  <c r="H50" i="45"/>
  <c r="I47" i="45"/>
  <c r="H47" i="45"/>
  <c r="E46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37" i="42"/>
  <c r="I54" i="41"/>
  <c r="G54" i="41"/>
  <c r="F54" i="41"/>
  <c r="E54" i="41"/>
  <c r="H53" i="41"/>
  <c r="H52" i="41"/>
  <c r="H51" i="41"/>
  <c r="H50" i="41"/>
  <c r="I47" i="41"/>
  <c r="H47" i="41"/>
  <c r="E46" i="41"/>
  <c r="I37" i="41"/>
  <c r="I54" i="27"/>
  <c r="G54" i="27"/>
  <c r="F54" i="27"/>
  <c r="E54" i="27"/>
  <c r="H53" i="27"/>
  <c r="H52" i="27"/>
  <c r="H51" i="27"/>
  <c r="H50" i="27"/>
  <c r="I47" i="27"/>
  <c r="H47" i="27"/>
  <c r="E46" i="27"/>
  <c r="I37" i="27"/>
  <c r="I47" i="25"/>
  <c r="E46" i="25"/>
  <c r="H47" i="25"/>
  <c r="I54" i="25"/>
  <c r="G54" i="25"/>
  <c r="F54" i="25"/>
  <c r="E54" i="25"/>
  <c r="H53" i="25"/>
  <c r="H52" i="25"/>
  <c r="H51" i="25"/>
  <c r="H50" i="25"/>
  <c r="I37" i="25"/>
  <c r="H54" i="53" l="1"/>
  <c r="H54" i="65"/>
  <c r="H54" i="64"/>
  <c r="H54" i="63"/>
  <c r="H54" i="66"/>
  <c r="H54" i="62"/>
  <c r="H54" i="61"/>
  <c r="H54" i="60"/>
  <c r="H54" i="59"/>
  <c r="H54" i="58"/>
  <c r="H54" i="57"/>
  <c r="H54" i="56"/>
  <c r="H54" i="55"/>
  <c r="H54" i="54"/>
  <c r="H54" i="52"/>
  <c r="H54" i="51"/>
  <c r="H54" i="50"/>
  <c r="H54" i="49"/>
  <c r="H54" i="48"/>
  <c r="H54" i="47"/>
  <c r="H56" i="46"/>
  <c r="H54" i="45"/>
  <c r="H54" i="44"/>
  <c r="H54" i="43"/>
  <c r="H54" i="42"/>
  <c r="H54" i="41"/>
  <c r="H54" i="27"/>
  <c r="H54" i="25"/>
  <c r="G29" i="27" l="1"/>
  <c r="G20" i="27"/>
  <c r="G21" i="27" s="1"/>
  <c r="G25" i="27" s="1"/>
  <c r="H20" i="27" l="1"/>
  <c r="H21" i="27" s="1"/>
  <c r="H25" i="27" s="1"/>
  <c r="I20" i="27"/>
  <c r="I21" i="27" s="1"/>
  <c r="I25" i="27" s="1"/>
  <c r="G29" i="64" l="1"/>
  <c r="G20" i="64"/>
  <c r="G21" i="64" s="1"/>
  <c r="G25" i="64" s="1"/>
  <c r="I20" i="64" l="1"/>
  <c r="I21" i="64" s="1"/>
  <c r="I25" i="64" s="1"/>
  <c r="H20" i="64"/>
  <c r="H21" i="64" s="1"/>
  <c r="H25" i="64" s="1"/>
  <c r="G29" i="57" l="1"/>
  <c r="G20" i="57"/>
  <c r="G21" i="57" s="1"/>
  <c r="G25" i="57" s="1"/>
  <c r="H20" i="57" l="1"/>
  <c r="H21" i="57" s="1"/>
  <c r="H25" i="57" s="1"/>
  <c r="I20" i="57"/>
  <c r="I21" i="57" s="1"/>
  <c r="I25" i="57" s="1"/>
  <c r="G29" i="46" l="1"/>
  <c r="G20" i="46"/>
  <c r="G21" i="46" s="1"/>
  <c r="G25" i="46" s="1"/>
  <c r="H20" i="46" l="1"/>
  <c r="H21" i="46" s="1"/>
  <c r="H25" i="46" s="1"/>
  <c r="I20" i="46"/>
  <c r="I21" i="46" s="1"/>
  <c r="I25" i="46" s="1"/>
  <c r="G29" i="65" l="1"/>
  <c r="G20" i="65"/>
  <c r="G21" i="65" s="1"/>
  <c r="G25" i="65" s="1"/>
  <c r="I20" i="65"/>
  <c r="I21" i="65" s="1"/>
  <c r="I25" i="65" s="1"/>
  <c r="H20" i="65" l="1"/>
  <c r="H21" i="65" s="1"/>
  <c r="H25" i="65" s="1"/>
  <c r="G29" i="63" l="1"/>
  <c r="G20" i="63"/>
  <c r="G21" i="63" s="1"/>
  <c r="G25" i="63" s="1"/>
  <c r="I20" i="63" l="1"/>
  <c r="I21" i="63" s="1"/>
  <c r="I25" i="63" s="1"/>
  <c r="H20" i="63"/>
  <c r="H21" i="63" s="1"/>
  <c r="H25" i="63" s="1"/>
  <c r="H20" i="66" l="1"/>
  <c r="H21" i="66" s="1"/>
  <c r="H25" i="66" s="1"/>
  <c r="G20" i="66"/>
  <c r="G21" i="66" s="1"/>
  <c r="G25" i="66" s="1"/>
  <c r="G31" i="66" s="1"/>
  <c r="G29" i="66" s="1"/>
  <c r="I20" i="66" l="1"/>
  <c r="I21" i="66" s="1"/>
  <c r="I25" i="66" s="1"/>
  <c r="G20" i="62" l="1"/>
  <c r="G21" i="62" s="1"/>
  <c r="G25" i="62" s="1"/>
  <c r="G31" i="62" s="1"/>
  <c r="G29" i="62" s="1"/>
  <c r="H20" i="62" l="1"/>
  <c r="H21" i="62" s="1"/>
  <c r="H25" i="62" s="1"/>
  <c r="I20" i="62"/>
  <c r="I21" i="62" s="1"/>
  <c r="I25" i="62" s="1"/>
  <c r="G29" i="61" l="1"/>
  <c r="I20" i="61"/>
  <c r="I21" i="61" s="1"/>
  <c r="I25" i="61" s="1"/>
  <c r="G20" i="61"/>
  <c r="G21" i="61" s="1"/>
  <c r="G25" i="61" s="1"/>
  <c r="H20" i="61" l="1"/>
  <c r="H21" i="61" s="1"/>
  <c r="H25" i="61" s="1"/>
  <c r="G29" i="60" l="1"/>
  <c r="G20" i="60"/>
  <c r="G21" i="60" s="1"/>
  <c r="G25" i="60" s="1"/>
  <c r="H20" i="60" l="1"/>
  <c r="H21" i="60" s="1"/>
  <c r="H25" i="60" s="1"/>
  <c r="I20" i="60"/>
  <c r="I21" i="60" s="1"/>
  <c r="I25" i="60" s="1"/>
  <c r="G29" i="59" l="1"/>
  <c r="G20" i="59"/>
  <c r="G21" i="59" s="1"/>
  <c r="G25" i="59" s="1"/>
  <c r="H20" i="59" l="1"/>
  <c r="H21" i="59" s="1"/>
  <c r="H25" i="59" s="1"/>
  <c r="I20" i="59"/>
  <c r="I21" i="59" s="1"/>
  <c r="I25" i="59" s="1"/>
  <c r="G20" i="58" l="1"/>
  <c r="G21" i="58" s="1"/>
  <c r="G25" i="58" s="1"/>
  <c r="G31" i="58" s="1"/>
  <c r="G29" i="58" s="1"/>
  <c r="H20" i="58" l="1"/>
  <c r="H21" i="58" s="1"/>
  <c r="H25" i="58" s="1"/>
  <c r="I20" i="58"/>
  <c r="I21" i="58" s="1"/>
  <c r="I25" i="58" s="1"/>
  <c r="I20" i="56" l="1"/>
  <c r="I21" i="56" s="1"/>
  <c r="I25" i="56" s="1"/>
  <c r="G20" i="56" l="1"/>
  <c r="G21" i="56" s="1"/>
  <c r="G25" i="56" s="1"/>
  <c r="H20" i="56"/>
  <c r="H21" i="56" s="1"/>
  <c r="H25" i="56" s="1"/>
  <c r="G29" i="56"/>
  <c r="F22" i="26" l="1"/>
  <c r="I20" i="55"/>
  <c r="I21" i="55" s="1"/>
  <c r="I25" i="55" s="1"/>
  <c r="G20" i="55"/>
  <c r="G21" i="55" s="1"/>
  <c r="G25" i="55" s="1"/>
  <c r="G31" i="55" s="1"/>
  <c r="G29" i="55" s="1"/>
  <c r="H20" i="55" l="1"/>
  <c r="H21" i="55" s="1"/>
  <c r="H25" i="55" s="1"/>
  <c r="G29" i="54" l="1"/>
  <c r="H20" i="54"/>
  <c r="H21" i="54" s="1"/>
  <c r="H25" i="54" s="1"/>
  <c r="G20" i="54"/>
  <c r="G21" i="54" s="1"/>
  <c r="G25" i="54" s="1"/>
  <c r="I20" i="54" l="1"/>
  <c r="I21" i="54" s="1"/>
  <c r="I25" i="54" s="1"/>
  <c r="G20" i="53" l="1"/>
  <c r="G21" i="53" s="1"/>
  <c r="G25" i="53" s="1"/>
  <c r="G31" i="53" s="1"/>
  <c r="G29" i="53" s="1"/>
  <c r="H20" i="53"/>
  <c r="H21" i="53" s="1"/>
  <c r="H25" i="53" s="1"/>
  <c r="I20" i="53"/>
  <c r="I21" i="53" s="1"/>
  <c r="I25" i="53" s="1"/>
  <c r="G20" i="52" l="1"/>
  <c r="G21" i="52" s="1"/>
  <c r="G25" i="52" s="1"/>
  <c r="G31" i="52" s="1"/>
  <c r="G29" i="52" s="1"/>
  <c r="H20" i="52" l="1"/>
  <c r="H21" i="52" s="1"/>
  <c r="H25" i="52" s="1"/>
  <c r="I20" i="52"/>
  <c r="I21" i="52" s="1"/>
  <c r="I25" i="52" s="1"/>
  <c r="G29" i="51" l="1"/>
  <c r="G20" i="51"/>
  <c r="G21" i="51" s="1"/>
  <c r="G25" i="51" s="1"/>
  <c r="H20" i="51" l="1"/>
  <c r="H21" i="51" s="1"/>
  <c r="H25" i="51" s="1"/>
  <c r="I20" i="51"/>
  <c r="I21" i="51" s="1"/>
  <c r="I25" i="51" s="1"/>
  <c r="G29" i="50" l="1"/>
  <c r="G20" i="50"/>
  <c r="G21" i="50" s="1"/>
  <c r="G25" i="50" s="1"/>
  <c r="H20" i="50" l="1"/>
  <c r="H21" i="50" s="1"/>
  <c r="H25" i="50" s="1"/>
  <c r="I20" i="50"/>
  <c r="I21" i="50" s="1"/>
  <c r="I25" i="50" s="1"/>
  <c r="G20" i="49" l="1"/>
  <c r="G21" i="49" s="1"/>
  <c r="G25" i="49" s="1"/>
  <c r="G31" i="49" s="1"/>
  <c r="G29" i="49" s="1"/>
  <c r="H20" i="49" l="1"/>
  <c r="H21" i="49" s="1"/>
  <c r="H25" i="49" s="1"/>
  <c r="I20" i="49"/>
  <c r="I21" i="49" s="1"/>
  <c r="I25" i="49" s="1"/>
  <c r="G20" i="48" l="1"/>
  <c r="G21" i="48" s="1"/>
  <c r="G25" i="48" s="1"/>
  <c r="G31" i="48" s="1"/>
  <c r="G29" i="48" s="1"/>
  <c r="H20" i="48" l="1"/>
  <c r="H21" i="48" s="1"/>
  <c r="H25" i="48" s="1"/>
  <c r="I20" i="48"/>
  <c r="I21" i="48" s="1"/>
  <c r="I25" i="48" s="1"/>
  <c r="G20" i="47" l="1"/>
  <c r="G21" i="47" s="1"/>
  <c r="G25" i="47" s="1"/>
  <c r="G31" i="47" s="1"/>
  <c r="G29" i="47" s="1"/>
  <c r="H20" i="47" l="1"/>
  <c r="H21" i="47" s="1"/>
  <c r="H25" i="47" s="1"/>
  <c r="I20" i="47"/>
  <c r="I21" i="47" s="1"/>
  <c r="I25" i="47" s="1"/>
  <c r="G29" i="45" l="1"/>
  <c r="G20" i="45"/>
  <c r="G21" i="45" s="1"/>
  <c r="G25" i="45" s="1"/>
  <c r="I20" i="45" l="1"/>
  <c r="I21" i="45" s="1"/>
  <c r="I25" i="45" s="1"/>
  <c r="H20" i="45"/>
  <c r="H21" i="45" s="1"/>
  <c r="H25" i="45" s="1"/>
  <c r="G20" i="44" l="1"/>
  <c r="G21" i="44" s="1"/>
  <c r="G25" i="44" s="1"/>
  <c r="G31" i="44" s="1"/>
  <c r="G29" i="44" s="1"/>
  <c r="H20" i="44" l="1"/>
  <c r="H21" i="44" s="1"/>
  <c r="H25" i="44" s="1"/>
  <c r="I20" i="44"/>
  <c r="I21" i="44" s="1"/>
  <c r="I25" i="44" s="1"/>
  <c r="G20" i="43" l="1"/>
  <c r="G21" i="43" s="1"/>
  <c r="G25" i="43" s="1"/>
  <c r="G31" i="43" s="1"/>
  <c r="G29" i="43" s="1"/>
  <c r="I20" i="43" l="1"/>
  <c r="I21" i="43" s="1"/>
  <c r="I25" i="43" s="1"/>
  <c r="H20" i="43"/>
  <c r="H21" i="43" s="1"/>
  <c r="H25" i="43" s="1"/>
  <c r="G20" i="42" l="1"/>
  <c r="G21" i="42" s="1"/>
  <c r="G25" i="42" s="1"/>
  <c r="G31" i="42" s="1"/>
  <c r="G29" i="42" s="1"/>
  <c r="H20" i="42" l="1"/>
  <c r="H21" i="42" s="1"/>
  <c r="H25" i="42" s="1"/>
  <c r="I20" i="42"/>
  <c r="I21" i="42" s="1"/>
  <c r="I25" i="42" s="1"/>
  <c r="H20" i="41" l="1"/>
  <c r="H21" i="41" s="1"/>
  <c r="H25" i="41" s="1"/>
  <c r="G20" i="41"/>
  <c r="G21" i="41" s="1"/>
  <c r="G25" i="41" s="1"/>
  <c r="G31" i="41" s="1"/>
  <c r="G29" i="41" l="1"/>
  <c r="I20" i="41"/>
  <c r="I21" i="41" s="1"/>
  <c r="I25" i="41" s="1"/>
  <c r="G20" i="25" l="1"/>
  <c r="G21" i="25" s="1"/>
  <c r="G25" i="25" s="1"/>
  <c r="I20" i="25"/>
  <c r="I21" i="25" l="1"/>
  <c r="H20" i="25"/>
  <c r="I25" i="25" l="1"/>
  <c r="H21" i="25"/>
  <c r="M40" i="26"/>
  <c r="L40" i="26"/>
  <c r="H40" i="26"/>
  <c r="G40" i="26"/>
  <c r="F40" i="26"/>
  <c r="M39" i="26"/>
  <c r="L39" i="26"/>
  <c r="H39" i="26"/>
  <c r="G39" i="26"/>
  <c r="F39" i="26"/>
  <c r="M38" i="26"/>
  <c r="L38" i="26"/>
  <c r="H38" i="26"/>
  <c r="G38" i="26"/>
  <c r="F38" i="26"/>
  <c r="M37" i="26"/>
  <c r="L37" i="26"/>
  <c r="H37" i="26"/>
  <c r="G37" i="26"/>
  <c r="F37" i="26"/>
  <c r="M36" i="26"/>
  <c r="L36" i="26"/>
  <c r="H36" i="26"/>
  <c r="G36" i="26"/>
  <c r="F36" i="26"/>
  <c r="M35" i="26"/>
  <c r="L35" i="26"/>
  <c r="H35" i="26"/>
  <c r="G35" i="26"/>
  <c r="F35" i="26"/>
  <c r="M34" i="26"/>
  <c r="L34" i="26"/>
  <c r="H34" i="26"/>
  <c r="G34" i="26"/>
  <c r="F34" i="26"/>
  <c r="M33" i="26"/>
  <c r="L33" i="26"/>
  <c r="H33" i="26"/>
  <c r="G33" i="26"/>
  <c r="F33" i="26"/>
  <c r="M32" i="26"/>
  <c r="L32" i="26"/>
  <c r="H32" i="26"/>
  <c r="G32" i="26"/>
  <c r="F32" i="26"/>
  <c r="M31" i="26"/>
  <c r="L31" i="26"/>
  <c r="H31" i="26"/>
  <c r="G31" i="26"/>
  <c r="F31" i="26"/>
  <c r="M30" i="26"/>
  <c r="L30" i="26"/>
  <c r="H30" i="26"/>
  <c r="G30" i="26"/>
  <c r="F30" i="26"/>
  <c r="M29" i="26"/>
  <c r="L29" i="26"/>
  <c r="H29" i="26"/>
  <c r="G29" i="26"/>
  <c r="F29" i="26"/>
  <c r="M28" i="26"/>
  <c r="L28" i="26"/>
  <c r="H28" i="26"/>
  <c r="G28" i="26"/>
  <c r="F28" i="26"/>
  <c r="M27" i="26"/>
  <c r="L27" i="26"/>
  <c r="H27" i="26"/>
  <c r="G27" i="26"/>
  <c r="F27" i="26"/>
  <c r="M26" i="26"/>
  <c r="L26" i="26"/>
  <c r="H26" i="26"/>
  <c r="G26" i="26"/>
  <c r="F26" i="26"/>
  <c r="M25" i="26"/>
  <c r="L25" i="26"/>
  <c r="H25" i="26"/>
  <c r="G25" i="26"/>
  <c r="F25" i="26"/>
  <c r="M24" i="26"/>
  <c r="L24" i="26"/>
  <c r="H24" i="26"/>
  <c r="G24" i="26"/>
  <c r="F24" i="26"/>
  <c r="M23" i="26"/>
  <c r="L23" i="26"/>
  <c r="H23" i="26"/>
  <c r="G23" i="26"/>
  <c r="F23" i="26"/>
  <c r="M22" i="26"/>
  <c r="L22" i="26"/>
  <c r="H22" i="26"/>
  <c r="G22" i="26"/>
  <c r="M21" i="26"/>
  <c r="L21" i="26"/>
  <c r="H21" i="26"/>
  <c r="G21" i="26"/>
  <c r="F21" i="26"/>
  <c r="M20" i="26"/>
  <c r="L20" i="26"/>
  <c r="H20" i="26"/>
  <c r="G20" i="26"/>
  <c r="F20" i="26"/>
  <c r="M19" i="26"/>
  <c r="L19" i="26"/>
  <c r="H19" i="26"/>
  <c r="G19" i="26"/>
  <c r="F19" i="26"/>
  <c r="M18" i="26"/>
  <c r="L18" i="26"/>
  <c r="H18" i="26"/>
  <c r="G18" i="26"/>
  <c r="F18" i="26"/>
  <c r="M17" i="26"/>
  <c r="L17" i="26"/>
  <c r="H17" i="26"/>
  <c r="G17" i="26"/>
  <c r="F17" i="26"/>
  <c r="M16" i="26"/>
  <c r="L16" i="26"/>
  <c r="H16" i="26"/>
  <c r="G16" i="26"/>
  <c r="F16" i="26"/>
  <c r="M15" i="26"/>
  <c r="L15" i="26"/>
  <c r="H15" i="26"/>
  <c r="G15" i="26"/>
  <c r="F15" i="26"/>
  <c r="M14" i="26"/>
  <c r="L14" i="26"/>
  <c r="H14" i="26"/>
  <c r="G14" i="26"/>
  <c r="F14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J17" i="26" l="1"/>
  <c r="H25" i="25"/>
  <c r="K22" i="26"/>
  <c r="K30" i="26"/>
  <c r="K34" i="26"/>
  <c r="K36" i="26"/>
  <c r="K38" i="26"/>
  <c r="K23" i="26"/>
  <c r="K25" i="26"/>
  <c r="J27" i="26"/>
  <c r="K29" i="26"/>
  <c r="K31" i="26"/>
  <c r="K33" i="26"/>
  <c r="K35" i="26"/>
  <c r="K37" i="26"/>
  <c r="K39" i="26"/>
  <c r="K24" i="26"/>
  <c r="K26" i="26"/>
  <c r="K32" i="26"/>
  <c r="K40" i="26"/>
  <c r="K17" i="26"/>
  <c r="K16" i="26"/>
  <c r="K18" i="26"/>
  <c r="K20" i="26"/>
  <c r="J33" i="26"/>
  <c r="K19" i="26"/>
  <c r="K21" i="26"/>
  <c r="J39" i="26"/>
  <c r="J31" i="26"/>
  <c r="J40" i="26"/>
  <c r="J38" i="26"/>
  <c r="J37" i="26"/>
  <c r="J36" i="26"/>
  <c r="J35" i="26"/>
  <c r="J34" i="26"/>
  <c r="J32" i="26"/>
  <c r="J30" i="26"/>
  <c r="J29" i="26"/>
  <c r="K28" i="26"/>
  <c r="J28" i="26"/>
  <c r="K27" i="26"/>
  <c r="J26" i="26"/>
  <c r="J25" i="26"/>
  <c r="J24" i="26"/>
  <c r="J23" i="26"/>
  <c r="J22" i="26"/>
  <c r="J21" i="26"/>
  <c r="J20" i="26"/>
  <c r="J19" i="26"/>
  <c r="J18" i="26"/>
  <c r="J16" i="26"/>
  <c r="K15" i="26"/>
  <c r="J15" i="26"/>
  <c r="K14" i="26"/>
  <c r="J14" i="26"/>
  <c r="E13" i="26" l="1"/>
  <c r="H13" i="26" l="1"/>
  <c r="N41" i="26" l="1"/>
  <c r="L13" i="26"/>
  <c r="L41" i="26" l="1"/>
  <c r="I41" i="26" l="1"/>
  <c r="J13" i="26"/>
  <c r="M13" i="26" l="1"/>
  <c r="M41" i="26" l="1"/>
  <c r="N42" i="26" l="1"/>
  <c r="E41" i="26"/>
  <c r="H47" i="26" l="1"/>
  <c r="H52" i="26" l="1"/>
  <c r="G13" i="26" l="1"/>
  <c r="G41" i="26" l="1"/>
  <c r="F13" i="26"/>
  <c r="F41" i="26" s="1"/>
  <c r="H48" i="26" l="1"/>
  <c r="K13" i="26"/>
  <c r="H53" i="26" l="1"/>
  <c r="K41" i="26"/>
  <c r="J41" i="26"/>
  <c r="K42" i="26" l="1"/>
</calcChain>
</file>

<file path=xl/sharedStrings.xml><?xml version="1.0" encoding="utf-8"?>
<sst xmlns="http://schemas.openxmlformats.org/spreadsheetml/2006/main" count="1872" uniqueCount="221">
  <si>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</si>
  <si>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</si>
  <si>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</si>
  <si>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</si>
  <si>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</si>
  <si>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</si>
  <si>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</si>
  <si>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</si>
  <si>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</si>
  <si>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</si>
  <si>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</si>
  <si>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</si>
  <si>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</si>
  <si>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</si>
  <si>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</si>
  <si>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</si>
  <si>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</si>
  <si>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</si>
  <si>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</si>
  <si>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</si>
  <si>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</si>
  <si>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</si>
  <si>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</si>
  <si>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</si>
  <si>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</si>
  <si>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</si>
  <si>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</si>
  <si>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</si>
  <si>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</si>
  <si>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</si>
  <si>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</si>
  <si>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</si>
  <si>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</si>
  <si>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</si>
  <si>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</si>
  <si>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</si>
  <si>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</si>
  <si>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</si>
  <si>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</si>
  <si>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</si>
  <si>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</si>
  <si>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</si>
  <si>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</si>
  <si>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</si>
  <si>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</si>
  <si>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</si>
  <si>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</si>
  <si>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</si>
  <si>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</si>
  <si>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</si>
  <si>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</si>
  <si>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</si>
  <si>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</si>
  <si>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</si>
  <si>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</si>
  <si>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</si>
  <si>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</si>
  <si>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</si>
  <si>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</si>
  <si>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</si>
  <si>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</si>
  <si>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</si>
  <si>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</si>
  <si>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Ulice, číslo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</si>
  <si>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</si>
  <si>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</si>
  <si>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</si>
  <si>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</si>
  <si>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</si>
  <si>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</si>
  <si>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Studentská 1095</t>
  </si>
  <si>
    <t>753 01  Hranice</t>
  </si>
  <si>
    <t>Malá Dlážka 4</t>
  </si>
  <si>
    <t>750 05  Přerov</t>
  </si>
  <si>
    <t>Střední škola, Základní škola a Mateřská škola Lipník nad Bečvou, Osecká 301</t>
  </si>
  <si>
    <t>Osecká 301</t>
  </si>
  <si>
    <t>751 31  Lipník nad Bečvou</t>
  </si>
  <si>
    <t>Gymnázium Jakuba Škody, Přerov, Komenského 29</t>
  </si>
  <si>
    <t>Komenského 29</t>
  </si>
  <si>
    <t>750 11  Přerov</t>
  </si>
  <si>
    <t>Gymnázium, Hranice, Zborovská 293</t>
  </si>
  <si>
    <t>Zborovská 293</t>
  </si>
  <si>
    <t>753 11  Hranice</t>
  </si>
  <si>
    <t>Gymnázium, Kojetín, Svatopluka Čecha 683</t>
  </si>
  <si>
    <t>Svatopluka Čecha 683</t>
  </si>
  <si>
    <t>752 01  Kojetín</t>
  </si>
  <si>
    <t>Střední průmyslová škola Hranice</t>
  </si>
  <si>
    <t>Studentská 1384</t>
  </si>
  <si>
    <t>Střední průmyslová škola stavební, Lipník nad Bečvou, Komenského sady 257</t>
  </si>
  <si>
    <t>Komenského sady 257</t>
  </si>
  <si>
    <t>Střední průmyslová škola, Přerov, Havlíčkova 2</t>
  </si>
  <si>
    <t>Havlíčkova 2</t>
  </si>
  <si>
    <t>751 52  Přerov</t>
  </si>
  <si>
    <t>Střední škola gastronomie a služeb, Přerov, Šířava 7</t>
  </si>
  <si>
    <t>Šířava 7</t>
  </si>
  <si>
    <t>750 02  Přerov</t>
  </si>
  <si>
    <t>Střední lesnická škola, Hranice, Jurikova 588</t>
  </si>
  <si>
    <t>Jurikova 588</t>
  </si>
  <si>
    <t>Gymnázium Jana Blahoslava a Střední pedagogická škola, Přerov, Denisova 3</t>
  </si>
  <si>
    <t>Denisova 3</t>
  </si>
  <si>
    <t>Střední škola zemědělská, Přerov, Osmek 47</t>
  </si>
  <si>
    <t>Osmek 47</t>
  </si>
  <si>
    <t>Obchodní akademie a Jazyková škola s právem státní jazykové zkoušky, Přerov, Bartošova 24</t>
  </si>
  <si>
    <t>Bartošova 24</t>
  </si>
  <si>
    <t>750 11  Přerov 2</t>
  </si>
  <si>
    <t>Střední zdravotnická škola, Hranice, Nová 1820</t>
  </si>
  <si>
    <t>Nová 1820</t>
  </si>
  <si>
    <t>Střední škola elektrotechnická, Lipník nad Bečvou, Tyršova 781</t>
  </si>
  <si>
    <t>Tyršova 781</t>
  </si>
  <si>
    <t>Střední škola technická, Přerov, Kouřílkova 8</t>
  </si>
  <si>
    <t>Kouřílkova 8</t>
  </si>
  <si>
    <t>Střední škola řezbářská, Tovačov, Nádražní 146</t>
  </si>
  <si>
    <t>Nádražní 146</t>
  </si>
  <si>
    <t>751 01  Tovačov</t>
  </si>
  <si>
    <t>Křenovice 8</t>
  </si>
  <si>
    <t>Základní umělecká škola, Potštát 36</t>
  </si>
  <si>
    <t>Potštát 36</t>
  </si>
  <si>
    <t>753 62  Potštát</t>
  </si>
  <si>
    <t>Základní umělecká škola, Hranice, Školní náměstí 35</t>
  </si>
  <si>
    <t>Školní náměstí 35</t>
  </si>
  <si>
    <t>Základní umělecká škola, Kojetín, Hanusíkova 197</t>
  </si>
  <si>
    <t>Hanusíkova 197</t>
  </si>
  <si>
    <t>Základní umělecká škola Bedřicha Kozánka, Přerov</t>
  </si>
  <si>
    <t>tř. 17. listopadu 2</t>
  </si>
  <si>
    <t>750 00  Přerov</t>
  </si>
  <si>
    <t>Havlíčkova 643</t>
  </si>
  <si>
    <t>Středisko volného času ATLAS a BIOS, Přerov</t>
  </si>
  <si>
    <t>Žižkova 12</t>
  </si>
  <si>
    <t>Dětský domov a Školní jídelna, Hranice, Purgešova 847</t>
  </si>
  <si>
    <t>Purgešova 847</t>
  </si>
  <si>
    <t>Dětský domov a Školní jídelna, Lipník nad Bečvou, Tyršova 772</t>
  </si>
  <si>
    <t>Tyršova 772</t>
  </si>
  <si>
    <t>Dětský domov a Školní jídelna, Přerov, Sušilova 25</t>
  </si>
  <si>
    <t>Sušilova 2392/25</t>
  </si>
  <si>
    <t>Základní škola a Mateřská škola Hranice, Studentská 1095</t>
  </si>
  <si>
    <t>Střední škola, Základní škola a Mateřská škola Přerov, Malá Dlážka 4</t>
  </si>
  <si>
    <t>Havlíčkova 377/2, 750 02 Přerov I - Město</t>
  </si>
  <si>
    <t>Kouřílkova 1028/8, 750 02 Přerov, Přerov I - Město</t>
  </si>
  <si>
    <t>Odborné učiliště a Základní škola, Křenovice</t>
  </si>
  <si>
    <t>752 01 Křenovice, č. p. 8</t>
  </si>
  <si>
    <t>Základní umělecká škola Antonína Dvořáka, Lipník nad Bečvou, Havlíčkova 643</t>
  </si>
  <si>
    <r>
      <t>Z celkového počtu 28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 (okres Přerov) skončilo:</t>
    </r>
  </si>
  <si>
    <t>14. Financování hospodaření příspěvkových organizací Olomouckého kraje</t>
  </si>
  <si>
    <t>a) Příspěvkové organizace v oblasti školství (Přerov)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</si>
  <si>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</si>
  <si>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</si>
  <si>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</si>
  <si>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</si>
  <si>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Limit spotřeby plynu</t>
  </si>
  <si>
    <t>Limit spotřeby el. energie</t>
  </si>
  <si>
    <t>Ostatní odvody z fondu investic</t>
  </si>
  <si>
    <t>Odvod z provozu</t>
  </si>
  <si>
    <t>Poznámka</t>
  </si>
  <si>
    <t>Studentská 1095, Hranice I-Město, 753 01 Hranice</t>
  </si>
  <si>
    <t>Malá Dlážka 589/4, Přerov I-Město, 750 05 Přerov</t>
  </si>
  <si>
    <t>Osecká 301/2, Lipník nad Bečvou I-Město, 751 31 Lipník nad Bečvou</t>
  </si>
  <si>
    <t>Komenského 800/29, Přerov I-Město, 750 02 Přerov</t>
  </si>
  <si>
    <t>Zborovská 293, Hranice I-Město, 753 01 Hranice</t>
  </si>
  <si>
    <t>Svatopluka Čecha 683, Kojetín I-Město, 752 01 Kojetín</t>
  </si>
  <si>
    <t>Studentská 1384, Hranice I-Město, 753 01 Hranice</t>
  </si>
  <si>
    <t>Komenského sady 257/26, Lipník nad Bečvou I-Město, 751 31 Lipník nad Bečvou</t>
  </si>
  <si>
    <t>Šířava 670/7, 750 02 Přerov, Přerov I - Město</t>
  </si>
  <si>
    <t>Jurikova 588, Hranice I-Město, 753 01 Hranice</t>
  </si>
  <si>
    <t>Denisova 2390/3, Přerov I-Město, 750 02 Přerov</t>
  </si>
  <si>
    <t>Osmek 367/47, Přerov I - Město,750 02 Přerov</t>
  </si>
  <si>
    <t xml:space="preserve">Bartošova 1940/24, Přerov I-Město, 750 02 Přerov </t>
  </si>
  <si>
    <t>Nová 1820,  Hranice I-Město, 753 01 Hranice</t>
  </si>
  <si>
    <t>Tyršova 781/11, Lipník nad Bečvou I-Město, 751 31 Lipník nad Bečvou</t>
  </si>
  <si>
    <t>rozdíl 39903,45 Kč (převod FKSP 12/23, příspěvek na stravu, stravenky a dary 12/23 v 1/2024)</t>
  </si>
  <si>
    <t>Nádražní 146, Tovačov I-Město, 751 01 Tovačov</t>
  </si>
  <si>
    <t xml:space="preserve">Zámecké 36, 753 62 Potštát </t>
  </si>
  <si>
    <t>Školní náměstí 35, Hranice I-Město, 753 01 Hranice</t>
  </si>
  <si>
    <t>Hanusíkova 197,  Kojetín I-Město, 752 01 Kojetín</t>
  </si>
  <si>
    <t>tř. 17. listopadu  3443/2, Přerov I-Město, 750 02 Přerov</t>
  </si>
  <si>
    <t>Havlíčkova 643/10, Lipník nad Bečvou I-Město, 751 31 Lipník nad Bečvou</t>
  </si>
  <si>
    <t>Žižkova 2621/12, Přerov I-Město, 750 02 Přerov</t>
  </si>
  <si>
    <t>Purgešova 847, Hranice I-Město, 753 01 Hranice</t>
  </si>
  <si>
    <t>Tyršova 772/24,  Lipník nad Bečvou I-Město, 751 31 Lipník nad Bečvou</t>
  </si>
  <si>
    <t>Sušilova 2392/25, Přerov I-Město, 750 02 Přerov</t>
  </si>
  <si>
    <t>Skutečné náklady na energie byly nižší než byl předpoklad za dané období, vratka provedena formou finančního vypořádání 2024 a zaslána na účet Olomouckého kraje (el. energie 36 008,- Kč).</t>
  </si>
  <si>
    <t>Skutečné náklady na energie byly nižší než byl předpoklad za dané období, vratka provedena formou finančního vypořádání 2024 a zaslána na účet Olomouckého kraje (el. energie 18 040,- Kč).</t>
  </si>
  <si>
    <t>Vysokou nákladovou položkou byla také spotřeba energií – celkem ve výši 3 350 tis. Kč, což je o 1 576 tis. Kč více než v roce předchozím. Nákladově nejnáročnější položkou ve spotřebě energií je spotřeba plynu (1 980 tis. Kč – zvýšení oproti 2022 o 1 193 tis. Kč), elektrické energie (808 tis. Kč – zvýšení oproti roku 2022 o 262 tis. Kč).</t>
  </si>
  <si>
    <t>Skutečné náklady na energie byly nižší než byl předpoklad za dané období, vratka provedena formou finančního vypořádání 2024 a zaslána na účet Olomouckého kraje (el. energie 1 700,- Kč).</t>
  </si>
  <si>
    <t>Příspěvková organizace skončila ve zlepšeném výsledku hospodaření ve výši 309 114,04 Kč, který bude v plné výši použit na úhradu ztráty minulých let.</t>
  </si>
  <si>
    <t>Příspěvková organizace skončila ve zlepšeném výsledku hospodaření ve výši 568 531,95 Kč, který bude ve výši 391 198,43 použit na úhradu ztráty minulých let.</t>
  </si>
  <si>
    <t xml:space="preserve"> - 24 organizací se zlepšeným výsledkem hospodaření  v celkové výši  </t>
  </si>
  <si>
    <t xml:space="preserve"> -  2 organizací se zhoršeným výsledkem hospodaření v celkové výši </t>
  </si>
  <si>
    <t xml:space="preserve"> -  2 organizace s vyrovnaným výsledkem hospodaření</t>
  </si>
  <si>
    <t xml:space="preserve"> -   2 organizací se zhoršeným výsledkem hospodaření v celkové výši </t>
  </si>
  <si>
    <t xml:space="preserve"> -   2 organizace s vyrovnaným výsledkem hospodaření</t>
  </si>
  <si>
    <t>Skutečné náklady na energie byly nižší než byl předpoklad za dané období, vratky provedeny formou finančního vypořádání 2024 a zaslány na účet Olomouckého kraje (plyn - 66 260,08 Kč a el. energie 8 637,- Kč).</t>
  </si>
  <si>
    <t>Výše výsledku hospodaření za rok 2023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310 993,72 Kč.</t>
  </si>
  <si>
    <t>Výše výsledku hospodaření za rok 2023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1 078 717,67 Kč.</t>
  </si>
  <si>
    <t>Výše výsledku hospodaření za rok 2023 je ovlivněna transferovým podílem v doplňkové činnosti, což je pouze účetní zápis bez vazby na finanční prostředky. Po odečtení transferového podílu v doplňkové činnosti z výsledku hospodaření příspěvkové organizace skončila PO  ve ztrátě, která činí -121 343,66 Kč. Ztráta bude pokryta z prostředků rezervního fondu PO .</t>
  </si>
  <si>
    <t xml:space="preserve">Příspěvková organizace skončila ve zlepšeném výsledku hospodaření ve výši 155 993,84 Kč, který bude ve výši 87 540,73 Kč použit na úhradu ztráty minulých let. </t>
  </si>
  <si>
    <t>Příspěvková organizace skončila hospodaření ve ztrátě, která činí -418 838,17 Kč. Ztráta bude pokryta ze zlepšeného VH v následujících letech.</t>
  </si>
  <si>
    <t>Limit mzdových prostředků schválený ve výši 45 tis. Kč byl překročen o 1,25 tis. Kč. Tento závazný ukazatel na rok 2023 nebyl ze strany zřizovatele navýšen o dotaci na EVVO ve výši 1 440 Kč.
Ve výši 44,81 tis. Kč byl čerpán na dohody o provedení práce vyplacené zaměstnancům za provedené služby v myslivosti a chovu včel. Náklady byly hrazeny z vlastních prostředků. Z ostatních projektů byla hrazena dohoda ve výši 1,44 tis. Kč týkající se workshopu v rámci EVVO a mzdové náklady ve výši 270,59 tis. Kč spojené s realizací projektu Šablon. Skutečné náklady na energie byly nižší než byl předpoklad za dané období, vratky provedeny formou finančního vypořádání 2024 a zaslány na účet Olomouckého kraje (plyn - 278 268,79 Kč a el. energie 239 717,- Kč).</t>
  </si>
  <si>
    <t xml:space="preserve">      Mgr. Fidrová Olga, MBA</t>
  </si>
  <si>
    <t>PSČ Město</t>
  </si>
  <si>
    <t>Skutečné náklady na energie byly nižší než byl předpoklad za dané období, vratky provedeny formou finančního vypořádání 2024 a zaslány na účet Olomouckého kraje (plyn - 177 439,82 Kč a el. energie 65 849,- Kč).</t>
  </si>
  <si>
    <t>Schválený rozpočet na EN 175 000 Kč, skutečně přijatá dotace ve výši 150 000 Kč.V lednu 2024 vráceno předběžně podle odhadu 30 000Kč. Na zálohách za garáž a hlavní budovu bylo zaplaceno 97 200 Kč, zálohy na odloučeném pracovišti Na Odpoledni jsou ve výši 9 600 Kč, rezerva ponechána ve výši 22 800 Kč. V lednu proběhlo vyúčtování za hlavní budovu s přeplatkem 28 188 Kč a následně doúčtovnání nedoplatku za garáž 1 782 Kč. Vyúčtování EN na odloučeném pracovišti ještě neproběhlo.</t>
  </si>
  <si>
    <t>Skutečné náklady na energie byly nižší než byl předpoklad za dané období, vratky provedeny formou finančního vypořádání 2024 a zaslány na účet Olomouckého kraje (plyn - 241 822,72 Kč a el. energie 87 875,60 Kč).</t>
  </si>
  <si>
    <t>Skutečné náklady na energie byly nižší než byl předpoklad za dané období, vratky provedeny formou finančního vypořádání 2024 a zaslány na účet Olomouckého kraje (plyn - 3 662,67 Kč a el. energie 157 049,53 Kč).</t>
  </si>
  <si>
    <t>Skutečné náklady na energie byly nižší než byl předpoklad za dané období, vratky provedeny formou finančního vypořádání 2024 a zaslány na účet Olomouckého kraje (plyn - 323 360,47 Kč a el. energie 110 204,36 Kč).</t>
  </si>
  <si>
    <t>Skutečné náklady na energie byly nižší než byl předpoklad za dané období, vratky provedeny formou finančního vypořádání 2024 a zaslány na účet Olomouckého kraje (plyn - 144 788,08 Kč a el. energie 42 583,50 Kč).</t>
  </si>
  <si>
    <t>Vratka příspěvku na elektřinu v rámci finančního vypořádání činila 506 959,70 Kč a na plyn 1 518 296,99 Kč. Příspěvek na plyn a elektřinu byl použit částečně na pokrytí nákladů na spotřebu plynu a el.energie na domově mládeže (spotřeba je zahrnuta v celkové skutečnosti účtu 502) , zbytek byl uhrazen z platby za ubytování žáků. Celkem čerpáno z příspěvku na plyn 2 491 703,01 Kč a z příspěvku na elektřinu 593 040,30 Kč. Vzhledem k  velkému množství přeúčtování HČ x DČ a vyúčtování bytů a nebytových prostor nebylo možné více upřesnit požadavek na úpravu závazného ukazatele.</t>
  </si>
  <si>
    <t>Na účet zřizovatele vrácena částka 167.523,09 Kč, 2.287,- Kč bylo hrazeno z dotace Šablony III.</t>
  </si>
  <si>
    <t>Skutečné náklady na energie byly nižší než byl předpoklad za dané období, vratky provedeny formou finančního vypořádání 2024 a zaslány na účet Olomouckého kraje (plyn - 110 000,- Kč a el. energie 573 912,- Kč). Část spotřeby energie (elektřina, plyn) byla hrazena z vlastních zdrojů - tržeb z produktivní práce žáků.</t>
  </si>
  <si>
    <t>Skutečné náklady na energie byly nižší než byl předpoklad za dané období, vratky provedeny formou finančního vypořádání 2024 a zaslány na účet Olomouckého kraje (plyn - 166 645,07 Kč a el. energie 59 292,75 Kč).</t>
  </si>
  <si>
    <t>Skutečné náklady na energie byly nižší než byl předpoklad za dané období, vratky provedeny formou finančního vypořádání 2024 a zaslány na účet Olomouckého kraje (plyn - 23 101,54 Kč a el. energie 336 392,67 Kč).</t>
  </si>
  <si>
    <t>Skutečné náklady na energie byly nižší než byl předpoklad za dané období, vratky provedeny formou finančního vypořádání 2024 a zaslány na účet Olomouckého kraje (plyn - 350 570,30 Kč a el. energie 355 797,79 Kč).</t>
  </si>
  <si>
    <t>Schválený limit mzdových prostředků byl 120 000 Kč (viz výše), skutečnost byla 118 030 Kč, úspora 1970 Kč (jedná se o odměny žáků za produktivní činnost). Skutečné náklady na energie byly nižší než byl předpoklad za dané období, vratky provedeny formou finančního vypořádání 2024 a zaslány na účet Olomouckého kraje (plyn - 151 707,42 Kč a el. energie 65 186,- Kč).</t>
  </si>
  <si>
    <t>Skutečné náklady na energie byly nižší než byl předpoklad za dané období, vratky provedeny formou finančního vypořádání 2024 a zaslány na účet Olomouckého kraje (plyn - 81 943,75 Kč a el. energie 82 845,80 Kč).</t>
  </si>
  <si>
    <t>Skutečné náklady na energie byly nižší než byl předpoklad za dané období, vratky provedeny formou finančního vypořádání 2024 a zaslány na účet Olomouckého kraje (plyn - 244 508,59 Kč a el. energie 41 562,51 Kč).</t>
  </si>
  <si>
    <t>Skutečné náklady na energie byly nižší než byl předpoklad za dané období, vratky provedeny formou finančního vypořádání 2024 a zaslány na účet Olomouckého kraje (plyn - 27 365,65 Kč a el. energie 14 239,- Kč).</t>
  </si>
  <si>
    <t xml:space="preserve">Z UZ 311 plyn čerpáno 276 975,18 Kč; přeplatek 528 024,82 Kč vrácen na účet KÚ OK 15. 1. 2024. Z UZ 312 elektrická energie čerpáné nula; přeplatek 13 700,-Kč vrácen na účet KÚ OK 15. 1. 2024, přeplatek 456 300,- Kč vrácen na účet KÚ OK 25. 1. 2024   </t>
  </si>
  <si>
    <t>Skutečné náklady na energie byly nižší než byl předpoklad za dané období, vratky provedeny formou finančního vypořádání 2024 a zaslány na účet Olomouckého kraje (plyn - 142 002,58 Kč a el. energie 69 701,11 Kč).</t>
  </si>
  <si>
    <t>Skutečné náklady na energie byly nižší než byl předpoklad za dané období, vratky provedeny formou finančního vypořádání 2024 a zaslány na účet Olomouckého kraje (plyn - 132 639,50 Kč  a el. energie 124 304,17 Kč).</t>
  </si>
  <si>
    <t>Skutečné náklady na energie byly nižší než byl předpoklad za dané období, vratky provedeny formou finančního vypořádání 2024 a zaslány na účet Olomouckého kraje (plyn - 152 273,08 Kč a el. energie 98 144,17 Kč).</t>
  </si>
  <si>
    <t>Skutečné náklady na energie byly nižší než byl předpoklad za dané období, vratky provedeny formou finančního vypořádání 2024 a zaslány na účet Olomouckého kraje (plyn - 228 944,82 Kč a el. energie 138 536,- Kč).</t>
  </si>
  <si>
    <t>Skutečné náklady na energie byly nižší než byl předpoklad za dané období, vratky provedeny formou finančního vypořádání 2024 a zaslány na účet Olomouckého kraje (plyn - 161 848,86 Kč a el. energie 74 812,- Kč).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</si>
</sst>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00"/>
    <numFmt numFmtId="175" formatCode="0.00\ %"/>
    <numFmt numFmtId="176" formatCode="d/m/yyyy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sz val="10"/>
      <color theme="1"/>
      <name val="Arial"/>
      <family val="2"/>
      <charset val="238"/>
    </font>
    <font>
      <u/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5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9" fillId="0" borderId="0" xfId="1" applyFont="1" applyFill="1" applyBorder="1"/>
    <xf numFmtId="0" fontId="1" fillId="0" borderId="0" xfId="1" applyFill="1"/>
    <xf numFmtId="0" fontId="1" fillId="0" borderId="0" xfId="1" applyFont="1" applyFill="1" applyBorder="1" applyProtection="1"/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3" xfId="0" applyFont="1" applyFill="1" applyBorder="1"/>
    <xf numFmtId="0" fontId="5" fillId="0" borderId="24" xfId="0" applyFont="1" applyFill="1" applyBorder="1"/>
    <xf numFmtId="0" fontId="6" fillId="0" borderId="25" xfId="0" applyFont="1" applyFill="1" applyBorder="1"/>
    <xf numFmtId="0" fontId="21" fillId="0" borderId="22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1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7" fillId="0" borderId="0" xfId="0" applyFont="1" applyFill="1" applyBorder="1"/>
    <xf numFmtId="0" fontId="3" fillId="0" borderId="0" xfId="0" applyFont="1" applyFill="1"/>
    <xf numFmtId="4" fontId="26" fillId="0" borderId="1" xfId="0" applyNumberFormat="1" applyFont="1" applyFill="1" applyBorder="1"/>
    <xf numFmtId="4" fontId="26" fillId="0" borderId="2" xfId="0" applyNumberFormat="1" applyFont="1" applyFill="1" applyBorder="1"/>
    <xf numFmtId="4" fontId="26" fillId="0" borderId="3" xfId="0" applyNumberFormat="1" applyFont="1" applyFill="1" applyBorder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8" xfId="0" applyFont="1" applyFill="1" applyBorder="1" applyAlignment="1">
      <alignment vertical="top" wrapText="1"/>
    </xf>
    <xf numFmtId="0" fontId="26" fillId="0" borderId="30" xfId="0" applyFont="1" applyFill="1" applyBorder="1" applyAlignment="1">
      <alignment vertical="top" wrapText="1" shrinkToFit="1"/>
    </xf>
    <xf numFmtId="0" fontId="26" fillId="0" borderId="30" xfId="0" applyFont="1" applyFill="1" applyBorder="1" applyAlignment="1">
      <alignment wrapText="1"/>
    </xf>
    <xf numFmtId="0" fontId="5" fillId="0" borderId="33" xfId="0" applyFont="1" applyFill="1" applyBorder="1" applyAlignment="1">
      <alignment horizontal="center"/>
    </xf>
    <xf numFmtId="0" fontId="1" fillId="0" borderId="37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2" fontId="1" fillId="0" borderId="0" xfId="0" applyNumberFormat="1" applyFont="1" applyFill="1"/>
    <xf numFmtId="0" fontId="26" fillId="0" borderId="32" xfId="0" applyFont="1" applyFill="1" applyBorder="1" applyAlignment="1">
      <alignment horizontal="left"/>
    </xf>
    <xf numFmtId="2" fontId="2" fillId="0" borderId="40" xfId="0" applyNumberFormat="1" applyFont="1" applyFill="1" applyBorder="1"/>
    <xf numFmtId="4" fontId="26" fillId="0" borderId="41" xfId="0" applyNumberFormat="1" applyFont="1" applyFill="1" applyBorder="1"/>
    <xf numFmtId="4" fontId="26" fillId="0" borderId="42" xfId="0" applyNumberFormat="1" applyFont="1" applyFill="1" applyBorder="1"/>
    <xf numFmtId="2" fontId="26" fillId="0" borderId="39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1" fillId="0" borderId="0" xfId="0" applyFont="1" applyFill="1" applyBorder="1" applyAlignment="1">
      <alignment horizontal="right"/>
    </xf>
    <xf numFmtId="0" fontId="2" fillId="0" borderId="3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4" fontId="2" fillId="0" borderId="45" xfId="0" applyNumberFormat="1" applyFont="1" applyFill="1" applyBorder="1"/>
    <xf numFmtId="4" fontId="2" fillId="0" borderId="16" xfId="0" applyNumberFormat="1" applyFont="1" applyFill="1" applyBorder="1"/>
    <xf numFmtId="4" fontId="2" fillId="0" borderId="42" xfId="0" applyNumberFormat="1" applyFont="1" applyFill="1" applyBorder="1"/>
    <xf numFmtId="4" fontId="2" fillId="0" borderId="16" xfId="0" applyNumberFormat="1" applyFont="1" applyFill="1" applyBorder="1" applyAlignment="1">
      <alignment horizontal="right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0" fillId="0" borderId="13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4" fontId="2" fillId="0" borderId="14" xfId="0" applyNumberFormat="1" applyFont="1" applyFill="1" applyBorder="1"/>
    <xf numFmtId="0" fontId="1" fillId="0" borderId="34" xfId="0" applyFont="1" applyFill="1" applyBorder="1"/>
    <xf numFmtId="0" fontId="6" fillId="0" borderId="43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17" xfId="0" applyNumberFormat="1" applyFont="1" applyFill="1" applyBorder="1"/>
    <xf numFmtId="4" fontId="2" fillId="0" borderId="47" xfId="0" applyNumberFormat="1" applyFont="1" applyFill="1" applyBorder="1"/>
    <xf numFmtId="4" fontId="2" fillId="0" borderId="38" xfId="0" applyNumberFormat="1" applyFont="1" applyFill="1" applyBorder="1"/>
    <xf numFmtId="4" fontId="2" fillId="0" borderId="19" xfId="0" applyNumberFormat="1" applyFont="1" applyFill="1" applyBorder="1"/>
    <xf numFmtId="4" fontId="2" fillId="0" borderId="51" xfId="0" applyNumberFormat="1" applyFont="1" applyFill="1" applyBorder="1"/>
    <xf numFmtId="4" fontId="2" fillId="0" borderId="52" xfId="0" applyNumberFormat="1" applyFont="1" applyFill="1" applyBorder="1"/>
    <xf numFmtId="4" fontId="2" fillId="0" borderId="50" xfId="0" applyNumberFormat="1" applyFont="1" applyFill="1" applyBorder="1"/>
    <xf numFmtId="4" fontId="2" fillId="0" borderId="36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4" fontId="2" fillId="0" borderId="48" xfId="0" applyNumberFormat="1" applyFont="1" applyFill="1" applyBorder="1"/>
    <xf numFmtId="4" fontId="26" fillId="0" borderId="31" xfId="0" applyNumberFormat="1" applyFont="1" applyFill="1" applyBorder="1"/>
    <xf numFmtId="4" fontId="2" fillId="0" borderId="20" xfId="0" applyNumberFormat="1" applyFont="1" applyFill="1" applyBorder="1" applyAlignment="1">
      <alignment horizontal="right"/>
    </xf>
    <xf numFmtId="4" fontId="2" fillId="0" borderId="49" xfId="0" applyNumberFormat="1" applyFont="1" applyFill="1" applyBorder="1"/>
    <xf numFmtId="4" fontId="2" fillId="0" borderId="44" xfId="0" applyNumberFormat="1" applyFont="1" applyFill="1" applyBorder="1"/>
    <xf numFmtId="4" fontId="2" fillId="0" borderId="21" xfId="0" applyNumberFormat="1" applyFont="1" applyFill="1" applyBorder="1"/>
    <xf numFmtId="4" fontId="2" fillId="0" borderId="20" xfId="0" applyNumberFormat="1" applyFont="1" applyFill="1" applyBorder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4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5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5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NumberFormat="1" applyFont="1" applyFill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45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46" xfId="0" applyNumberFormat="1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4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vertical="center" wrapText="1"/>
    </xf>
    <xf numFmtId="0" fontId="1" fillId="0" borderId="53" xfId="0" applyNumberFormat="1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38" xfId="0" applyFont="1" applyFill="1" applyBorder="1" applyAlignment="1">
      <alignment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vertical="center" wrapText="1"/>
    </xf>
    <xf numFmtId="0" fontId="1" fillId="0" borderId="55" xfId="0" applyNumberFormat="1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4" fontId="32" fillId="0" borderId="42" xfId="0" applyNumberFormat="1" applyFont="1" applyFill="1" applyBorder="1" applyAlignment="1">
      <alignment horizontal="right"/>
    </xf>
    <xf numFmtId="4" fontId="32" fillId="0" borderId="47" xfId="0" applyNumberFormat="1" applyFont="1" applyFill="1" applyBorder="1" applyAlignment="1">
      <alignment horizontal="right"/>
    </xf>
    <xf numFmtId="4" fontId="32" fillId="0" borderId="26" xfId="0" applyNumberFormat="1" applyFont="1" applyFill="1" applyBorder="1" applyAlignment="1">
      <alignment horizontal="right"/>
    </xf>
    <xf numFmtId="0" fontId="33" fillId="0" borderId="0" xfId="0" applyFont="1" applyFill="1" applyBorder="1"/>
    <xf numFmtId="4" fontId="33" fillId="0" borderId="0" xfId="0" applyNumberFormat="1" applyFont="1" applyFill="1" applyBorder="1" applyAlignment="1">
      <alignment horizontal="right" shrinkToFit="1"/>
    </xf>
    <xf numFmtId="174" fontId="33" fillId="0" borderId="0" xfId="0" applyNumberFormat="1" applyFont="1" applyFill="1" applyBorder="1" applyAlignment="1">
      <alignment horizontal="right" shrinkToFit="1"/>
    </xf>
    <xf numFmtId="4" fontId="1" fillId="0" borderId="0" xfId="0" applyNumberFormat="1" applyFont="1" applyAlignment="1">
      <alignment horizontal="right"/>
    </xf>
    <xf numFmtId="4" fontId="36" fillId="0" borderId="0" xfId="0" applyNumberFormat="1" applyFont="1" applyFill="1" applyBorder="1"/>
    <xf numFmtId="0" fontId="36" fillId="0" borderId="0" xfId="0" applyFont="1" applyFill="1"/>
    <xf numFmtId="0" fontId="19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Fill="1"/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1" fillId="0" borderId="0" xfId="1" applyFill="1" applyAlignment="1">
      <alignment horizontal="left"/>
    </xf>
    <xf numFmtId="0" fontId="11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" fontId="24" fillId="4" borderId="0" xfId="0" applyNumberFormat="1" applyFont="1" applyFill="1" applyAlignment="1" applyProtection="1">
      <alignment shrinkToFit="1"/>
      <protection hidden="1"/>
    </xf>
    <xf numFmtId="4" fontId="3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0" fontId="12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12" fillId="0" borderId="57" xfId="0" applyFont="1" applyBorder="1" applyProtection="1"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left"/>
      <protection hidden="1"/>
    </xf>
    <xf numFmtId="0" fontId="1" fillId="0" borderId="60" xfId="0" applyFont="1" applyBorder="1" applyAlignment="1" applyProtection="1">
      <alignment horizontal="left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176" fontId="1" fillId="0" borderId="63" xfId="0" applyNumberFormat="1" applyFont="1" applyBorder="1" applyAlignment="1" applyProtection="1">
      <alignment horizontal="right"/>
      <protection hidden="1"/>
    </xf>
    <xf numFmtId="176" fontId="1" fillId="0" borderId="64" xfId="0" applyNumberFormat="1" applyFont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horizontal="center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Fill="1" applyBorder="1" applyProtection="1">
      <protection hidden="1"/>
    </xf>
    <xf numFmtId="0" fontId="1" fillId="0" borderId="70" xfId="0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/>
      <protection hidden="1"/>
    </xf>
    <xf numFmtId="4" fontId="1" fillId="0" borderId="72" xfId="0" applyNumberFormat="1" applyFont="1" applyFill="1" applyBorder="1" applyAlignment="1" applyProtection="1">
      <alignment horizontal="right"/>
      <protection hidden="1"/>
    </xf>
    <xf numFmtId="4" fontId="1" fillId="0" borderId="73" xfId="0" applyNumberFormat="1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 shrinkToFit="1"/>
      <protection hidden="1"/>
    </xf>
    <xf numFmtId="0" fontId="1" fillId="0" borderId="75" xfId="0" applyFont="1" applyFill="1" applyBorder="1" applyProtection="1">
      <protection hidden="1"/>
    </xf>
    <xf numFmtId="0" fontId="1" fillId="0" borderId="76" xfId="0" applyFont="1" applyFill="1" applyBorder="1" applyProtection="1"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/>
      <protection hidden="1"/>
    </xf>
    <xf numFmtId="4" fontId="1" fillId="0" borderId="79" xfId="0" applyNumberFormat="1" applyFont="1" applyFill="1" applyBorder="1" applyProtection="1">
      <protection hidden="1"/>
    </xf>
    <xf numFmtId="4" fontId="1" fillId="0" borderId="80" xfId="0" applyNumberFormat="1" applyFont="1" applyFill="1" applyBorder="1" applyAlignment="1" applyProtection="1">
      <alignment horizontal="right" shrinkToFit="1"/>
      <protection hidden="1"/>
    </xf>
    <xf numFmtId="0" fontId="12" fillId="0" borderId="65" xfId="0" applyFont="1" applyFill="1" applyBorder="1" applyProtection="1">
      <protection hidden="1"/>
    </xf>
    <xf numFmtId="0" fontId="10" fillId="0" borderId="66" xfId="0" applyFont="1" applyFill="1" applyBorder="1" applyProtection="1">
      <protection hidden="1"/>
    </xf>
    <xf numFmtId="4" fontId="10" fillId="0" borderId="81" xfId="0" applyNumberFormat="1" applyFont="1" applyFill="1" applyBorder="1" applyProtection="1">
      <protection hidden="1"/>
    </xf>
    <xf numFmtId="4" fontId="10" fillId="0" borderId="82" xfId="0" applyNumberFormat="1" applyFont="1" applyFill="1" applyBorder="1" applyProtection="1">
      <protection hidden="1"/>
    </xf>
    <xf numFmtId="4" fontId="10" fillId="0" borderId="83" xfId="0" applyNumberFormat="1" applyFont="1" applyFill="1" applyBorder="1" applyProtection="1">
      <protection hidden="1"/>
    </xf>
    <xf numFmtId="4" fontId="10" fillId="0" borderId="84" xfId="0" applyNumberFormat="1" applyFont="1" applyFill="1" applyBorder="1" applyAlignment="1" applyProtection="1">
      <alignment horizontal="right"/>
      <protection hidden="1"/>
    </xf>
    <xf numFmtId="4" fontId="1" fillId="0" borderId="0" xfId="25" applyNumberFormat="1" applyFont="1" applyFill="1" applyAlignment="1" applyProtection="1">
      <alignment horizontal="right" shrinkToFit="1"/>
      <protection hidden="1"/>
    </xf>
    <xf numFmtId="0" fontId="1" fillId="0" borderId="0" xfId="0" applyFont="1" applyFill="1" applyBorder="1" applyAlignment="1">
      <alignment horizontal="center"/>
    </xf>
    <xf numFmtId="175" fontId="1" fillId="0" borderId="0" xfId="0" applyNumberFormat="1" applyFont="1" applyFill="1" applyBorder="1" applyAlignment="1" applyProtection="1">
      <alignment horizontal="left"/>
      <protection hidden="1"/>
    </xf>
    <xf numFmtId="0" fontId="1" fillId="0" borderId="64" xfId="0" applyNumberFormat="1" applyFont="1" applyBorder="1" applyAlignment="1" applyProtection="1">
      <alignment horizontal="right"/>
      <protection hidden="1"/>
    </xf>
    <xf numFmtId="0" fontId="1" fillId="0" borderId="64" xfId="0" applyNumberFormat="1" applyFont="1" applyBorder="1" applyProtection="1">
      <protection hidden="1"/>
    </xf>
    <xf numFmtId="0" fontId="1" fillId="0" borderId="68" xfId="0" applyNumberFormat="1" applyFont="1" applyBorder="1" applyProtection="1">
      <protection hidden="1"/>
    </xf>
    <xf numFmtId="0" fontId="1" fillId="0" borderId="74" xfId="0" applyNumberFormat="1" applyFont="1" applyFill="1" applyBorder="1" applyAlignment="1" applyProtection="1">
      <alignment horizontal="right" shrinkToFit="1"/>
      <protection hidden="1"/>
    </xf>
    <xf numFmtId="0" fontId="1" fillId="0" borderId="80" xfId="0" applyNumberFormat="1" applyFont="1" applyFill="1" applyBorder="1" applyAlignment="1" applyProtection="1">
      <alignment horizontal="right" shrinkToFit="1"/>
      <protection hidden="1"/>
    </xf>
    <xf numFmtId="0" fontId="11" fillId="0" borderId="84" xfId="0" applyNumberFormat="1" applyFont="1" applyFill="1" applyBorder="1" applyAlignment="1" applyProtection="1">
      <alignment horizontal="right"/>
      <protection hidden="1"/>
    </xf>
    <xf numFmtId="0" fontId="1" fillId="0" borderId="60" xfId="0" applyNumberFormat="1" applyFont="1" applyBorder="1" applyAlignment="1" applyProtection="1">
      <alignment horizontal="center"/>
      <protection hidden="1"/>
    </xf>
    <xf numFmtId="0" fontId="1" fillId="0" borderId="0" xfId="0" applyFont="1"/>
    <xf numFmtId="4" fontId="0" fillId="0" borderId="0" xfId="0" applyNumberFormat="1"/>
    <xf numFmtId="4" fontId="33" fillId="0" borderId="0" xfId="0" applyNumberFormat="1" applyFont="1" applyAlignment="1">
      <alignment horizontal="right" shrinkToFit="1"/>
    </xf>
    <xf numFmtId="0" fontId="30" fillId="0" borderId="0" xfId="0" applyFont="1"/>
    <xf numFmtId="4" fontId="30" fillId="0" borderId="0" xfId="0" applyNumberFormat="1" applyFont="1" applyFill="1"/>
    <xf numFmtId="4" fontId="40" fillId="0" borderId="0" xfId="0" applyNumberFormat="1" applyFont="1" applyFill="1" applyBorder="1" applyProtection="1">
      <protection hidden="1"/>
    </xf>
    <xf numFmtId="0" fontId="1" fillId="2" borderId="38" xfId="0" applyFont="1" applyFill="1" applyBorder="1" applyAlignment="1">
      <alignment vertical="center" wrapText="1"/>
    </xf>
    <xf numFmtId="0" fontId="1" fillId="2" borderId="53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4" fontId="2" fillId="2" borderId="49" xfId="0" applyNumberFormat="1" applyFont="1" applyFill="1" applyBorder="1"/>
    <xf numFmtId="4" fontId="2" fillId="2" borderId="52" xfId="0" applyNumberFormat="1" applyFont="1" applyFill="1" applyBorder="1"/>
    <xf numFmtId="4" fontId="2" fillId="2" borderId="51" xfId="0" applyNumberFormat="1" applyFont="1" applyFill="1" applyBorder="1"/>
    <xf numFmtId="4" fontId="2" fillId="2" borderId="36" xfId="0" applyNumberFormat="1" applyFont="1" applyFill="1" applyBorder="1"/>
    <xf numFmtId="4" fontId="2" fillId="2" borderId="19" xfId="0" applyNumberFormat="1" applyFont="1" applyFill="1" applyBorder="1" applyAlignment="1">
      <alignment horizontal="right"/>
    </xf>
    <xf numFmtId="4" fontId="2" fillId="2" borderId="47" xfId="0" applyNumberFormat="1" applyFont="1" applyFill="1" applyBorder="1"/>
    <xf numFmtId="4" fontId="32" fillId="2" borderId="47" xfId="0" applyNumberFormat="1" applyFont="1" applyFill="1" applyBorder="1" applyAlignment="1">
      <alignment horizontal="right"/>
    </xf>
    <xf numFmtId="4" fontId="0" fillId="2" borderId="0" xfId="0" applyNumberFormat="1" applyFill="1"/>
    <xf numFmtId="4" fontId="2" fillId="2" borderId="48" xfId="0" applyNumberFormat="1" applyFont="1" applyFill="1" applyBorder="1"/>
    <xf numFmtId="4" fontId="2" fillId="2" borderId="45" xfId="0" applyNumberFormat="1" applyFont="1" applyFill="1" applyBorder="1"/>
    <xf numFmtId="4" fontId="2" fillId="2" borderId="17" xfId="0" applyNumberFormat="1" applyFont="1" applyFill="1" applyBorder="1"/>
    <xf numFmtId="4" fontId="2" fillId="2" borderId="44" xfId="0" applyNumberFormat="1" applyFont="1" applyFill="1" applyBorder="1"/>
    <xf numFmtId="4" fontId="41" fillId="0" borderId="47" xfId="0" applyNumberFormat="1" applyFont="1" applyFill="1" applyBorder="1" applyAlignment="1">
      <alignment horizontal="right"/>
    </xf>
    <xf numFmtId="2" fontId="1" fillId="2" borderId="0" xfId="0" applyNumberFormat="1" applyFont="1" applyFill="1"/>
    <xf numFmtId="0" fontId="0" fillId="2" borderId="0" xfId="0" applyFill="1"/>
    <xf numFmtId="0" fontId="11" fillId="2" borderId="0" xfId="0" applyFont="1" applyFill="1"/>
    <xf numFmtId="0" fontId="1" fillId="2" borderId="0" xfId="0" applyFont="1" applyFill="1"/>
    <xf numFmtId="0" fontId="19" fillId="2" borderId="0" xfId="0" applyFont="1" applyFill="1"/>
    <xf numFmtId="4" fontId="1" fillId="2" borderId="0" xfId="0" applyNumberFormat="1" applyFont="1" applyFill="1" applyAlignment="1">
      <alignment shrinkToFit="1"/>
    </xf>
    <xf numFmtId="4" fontId="2" fillId="2" borderId="0" xfId="0" applyNumberFormat="1" applyFont="1" applyFill="1"/>
    <xf numFmtId="4" fontId="19" fillId="2" borderId="0" xfId="0" applyNumberFormat="1" applyFont="1" applyFill="1" applyAlignment="1">
      <alignment shrinkToFit="1"/>
    </xf>
    <xf numFmtId="4" fontId="2" fillId="0" borderId="47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0" fontId="37" fillId="0" borderId="0" xfId="0" applyFont="1" applyAlignment="1"/>
    <xf numFmtId="0" fontId="38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6" xfId="0" applyFont="1" applyFill="1" applyBorder="1" applyAlignment="1">
      <alignment horizontal="left" vertical="top" wrapText="1" shrinkToFit="1"/>
    </xf>
    <xf numFmtId="0" fontId="2" fillId="0" borderId="37" xfId="0" applyFont="1" applyFill="1" applyBorder="1" applyAlignment="1">
      <alignment horizontal="left" vertical="top" wrapText="1" shrinkToFi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63" xfId="0" applyFont="1" applyBorder="1" applyAlignment="1" applyProtection="1">
      <alignment wrapText="1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5" fillId="0" borderId="0" xfId="25" applyFont="1" applyFill="1" applyAlignment="1" applyProtection="1">
      <alignment horizontal="left" wrapTex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1" fillId="0" borderId="0" xfId="0" applyFont="1" applyFill="1" applyAlignment="1">
      <alignment horizontal="justify" vertical="justify" wrapText="1" shrinkToFit="1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Alignment="1" applyProtection="1">
      <alignment horizontal="justify" vertical="top" wrapText="1" shrinkToFit="1"/>
      <protection locked="0"/>
    </xf>
  </cellXfs>
  <cellStyles count="26">
    <cellStyle name="_Rozbor 2002" xfId="2" xr:uid="{00000000-0005-0000-0000-000000000000}"/>
    <cellStyle name="_Rozbor 2002_1" xfId="3" xr:uid="{00000000-0005-0000-0000-000001000000}"/>
    <cellStyle name="_Rozbor 2002_2" xfId="4" xr:uid="{00000000-0005-0000-0000-000002000000}"/>
    <cellStyle name="_Rozbor 2002_3" xfId="5" xr:uid="{00000000-0005-0000-0000-000003000000}"/>
    <cellStyle name="_Rozbor 2002_3_Rozbory hospodaření - 2013" xfId="6" xr:uid="{00000000-0005-0000-0000-000004000000}"/>
    <cellStyle name="_Rozbor 2002_4" xfId="7" xr:uid="{00000000-0005-0000-0000-000005000000}"/>
    <cellStyle name="_Rozbor 2002_5" xfId="8" xr:uid="{00000000-0005-0000-0000-000006000000}"/>
    <cellStyle name="_Rozbor 2002_6" xfId="9" xr:uid="{00000000-0005-0000-0000-000007000000}"/>
    <cellStyle name="_Rozbor 2002_7" xfId="10" xr:uid="{00000000-0005-0000-0000-000008000000}"/>
    <cellStyle name="_Rozbor 2002_8" xfId="11" xr:uid="{00000000-0005-0000-0000-000009000000}"/>
    <cellStyle name="_Rozbor 2002_9" xfId="12" xr:uid="{00000000-0005-0000-0000-00000A000000}"/>
    <cellStyle name="_Rozbor 2002_A" xfId="13" xr:uid="{00000000-0005-0000-0000-00000B000000}"/>
    <cellStyle name="_Rozbor 2002_A_Rozbory hospodaření - 2013" xfId="14" xr:uid="{00000000-0005-0000-0000-00000C000000}"/>
    <cellStyle name="_Rozbor 2002_B" xfId="15" xr:uid="{00000000-0005-0000-0000-00000D000000}"/>
    <cellStyle name="_Rozbor 2002_B_Rozbory hospodaření - 2013" xfId="16" xr:uid="{00000000-0005-0000-0000-00000E000000}"/>
    <cellStyle name="_Rozbor 2002_C" xfId="17" xr:uid="{00000000-0005-0000-0000-00000F000000}"/>
    <cellStyle name="_Rozbor 2002_D" xfId="18" xr:uid="{00000000-0005-0000-0000-000010000000}"/>
    <cellStyle name="_Rozbor 2002_E" xfId="19" xr:uid="{00000000-0005-0000-0000-000011000000}"/>
    <cellStyle name="Čárka 2" xfId="20" xr:uid="{00000000-0005-0000-0000-000012000000}"/>
    <cellStyle name="Čárka 3" xfId="21" xr:uid="{00000000-0005-0000-0000-000013000000}"/>
    <cellStyle name="Normální" xfId="0" builtinId="0"/>
    <cellStyle name="Normální 2" xfId="1" xr:uid="{00000000-0005-0000-0000-000015000000}"/>
    <cellStyle name="Normální 2 2" xfId="23" xr:uid="{00000000-0005-0000-0000-000016000000}"/>
    <cellStyle name="Normální 2 2 2" xfId="25" xr:uid="{00000000-0005-0000-0000-000017000000}"/>
    <cellStyle name="Normální 9" xfId="24" xr:uid="{00000000-0005-0000-0000-000018000000}"/>
    <cellStyle name="Styl 1" xfId="22" xr:uid="{00000000-0005-0000-0000-00001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3" tint="-0.249977111117893"/>
  </sheetPr>
  <dimension ref="A1:O650"/>
  <sheetViews>
    <sheetView showGridLines="0" tabSelected="1" zoomScaleNormal="100" workbookViewId="0">
      <selection activeCell="B14" sqref="B14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1.5703125" style="10" customWidth="1"/>
    <col min="4" max="4" width="14.710937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1.7109375" style="8" bestFit="1" customWidth="1"/>
    <col min="16" max="16384" width="9.140625" style="8"/>
  </cols>
  <sheetData>
    <row r="1" spans="1:15" ht="27.75" customHeight="1" x14ac:dyDescent="0.3">
      <c r="A1" s="296" t="s">
        <v>142</v>
      </c>
      <c r="B1" s="297"/>
      <c r="C1" s="297"/>
      <c r="D1" s="297"/>
      <c r="E1" s="297"/>
      <c r="F1" s="297"/>
      <c r="G1" s="298"/>
      <c r="H1" s="298"/>
    </row>
    <row r="2" spans="1:15" ht="28.5" customHeight="1" x14ac:dyDescent="0.3">
      <c r="A2" s="303" t="s">
        <v>143</v>
      </c>
      <c r="B2" s="304"/>
      <c r="C2" s="304"/>
      <c r="D2" s="304"/>
      <c r="E2" s="302"/>
      <c r="F2" s="302"/>
      <c r="G2" s="302"/>
      <c r="H2" s="302"/>
      <c r="I2" s="302"/>
      <c r="J2" s="302"/>
      <c r="K2" s="302"/>
      <c r="L2" s="302"/>
      <c r="N2" s="101"/>
    </row>
    <row r="3" spans="1:15" ht="20.25" x14ac:dyDescent="0.3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N3" s="101"/>
    </row>
    <row r="4" spans="1:15" ht="14.25" x14ac:dyDescent="0.2">
      <c r="A4" s="9" t="s">
        <v>35</v>
      </c>
      <c r="B4" s="7"/>
      <c r="D4" s="11"/>
    </row>
    <row r="5" spans="1:15" ht="14.25" x14ac:dyDescent="0.2">
      <c r="A5" s="211"/>
      <c r="B5" s="4" t="s">
        <v>197</v>
      </c>
      <c r="D5" s="11"/>
    </row>
    <row r="6" spans="1:15" x14ac:dyDescent="0.2">
      <c r="B6" s="7"/>
    </row>
    <row r="7" spans="1:15" ht="15.75" x14ac:dyDescent="0.25">
      <c r="D7" s="212" t="s">
        <v>144</v>
      </c>
      <c r="E7" s="213">
        <v>2023</v>
      </c>
      <c r="H7" s="12"/>
      <c r="I7" s="12"/>
    </row>
    <row r="8" spans="1:15" ht="13.5" thickBot="1" x14ac:dyDescent="0.25">
      <c r="K8" s="49"/>
      <c r="N8" s="19" t="s">
        <v>61</v>
      </c>
    </row>
    <row r="9" spans="1:15" ht="16.5" customHeight="1" thickTop="1" x14ac:dyDescent="0.25">
      <c r="A9" s="13" t="s">
        <v>3</v>
      </c>
      <c r="B9" s="58" t="s">
        <v>54</v>
      </c>
      <c r="C9" s="59" t="s">
        <v>30</v>
      </c>
      <c r="D9" s="60"/>
      <c r="E9" s="115" t="s">
        <v>12</v>
      </c>
      <c r="F9" s="120"/>
      <c r="G9" s="116" t="s">
        <v>13</v>
      </c>
      <c r="H9" s="305" t="s">
        <v>44</v>
      </c>
      <c r="I9" s="306"/>
      <c r="J9" s="306"/>
      <c r="K9" s="306"/>
      <c r="L9" s="307" t="s">
        <v>45</v>
      </c>
      <c r="M9" s="308"/>
      <c r="N9" s="309"/>
    </row>
    <row r="10" spans="1:15" ht="16.5" customHeight="1" x14ac:dyDescent="0.25">
      <c r="A10" s="61"/>
      <c r="B10" s="62"/>
      <c r="C10" s="63"/>
      <c r="D10" s="64"/>
      <c r="E10" s="113" t="s">
        <v>11</v>
      </c>
      <c r="F10" s="121"/>
      <c r="G10" s="114" t="s">
        <v>11</v>
      </c>
      <c r="H10" s="86"/>
      <c r="I10" s="87"/>
      <c r="J10" s="88"/>
      <c r="K10" s="88"/>
      <c r="L10" s="310" t="s">
        <v>46</v>
      </c>
      <c r="M10" s="311"/>
      <c r="N10" s="312"/>
    </row>
    <row r="11" spans="1:15" ht="33.75" customHeight="1" x14ac:dyDescent="0.25">
      <c r="A11" s="61"/>
      <c r="B11" s="62"/>
      <c r="C11" s="63"/>
      <c r="D11" s="64"/>
      <c r="E11" s="65"/>
      <c r="F11" s="122" t="s">
        <v>69</v>
      </c>
      <c r="G11" s="89"/>
      <c r="H11" s="313" t="s">
        <v>47</v>
      </c>
      <c r="I11" s="315" t="s">
        <v>48</v>
      </c>
      <c r="J11" s="317" t="s">
        <v>49</v>
      </c>
      <c r="K11" s="318"/>
      <c r="L11" s="319" t="s">
        <v>50</v>
      </c>
      <c r="M11" s="320"/>
      <c r="N11" s="321" t="s">
        <v>51</v>
      </c>
    </row>
    <row r="12" spans="1:15" ht="16.5" thickBot="1" x14ac:dyDescent="0.3">
      <c r="A12" s="14"/>
      <c r="B12" s="66"/>
      <c r="C12" s="15" t="s">
        <v>63</v>
      </c>
      <c r="D12" s="16" t="s">
        <v>198</v>
      </c>
      <c r="E12" s="67"/>
      <c r="F12" s="119"/>
      <c r="G12" s="90"/>
      <c r="H12" s="314"/>
      <c r="I12" s="316"/>
      <c r="J12" s="104" t="s">
        <v>31</v>
      </c>
      <c r="K12" s="104" t="s">
        <v>32</v>
      </c>
      <c r="L12" s="103" t="s">
        <v>15</v>
      </c>
      <c r="M12" s="102" t="s">
        <v>60</v>
      </c>
      <c r="N12" s="322"/>
    </row>
    <row r="13" spans="1:15" ht="28.5" customHeight="1" thickTop="1" x14ac:dyDescent="0.2">
      <c r="A13" s="181">
        <v>1036</v>
      </c>
      <c r="B13" s="182" t="str">
        <f>'1036'!$E$2</f>
        <v>Základní škola a Mateřská škola Hranice, Studentská 1095</v>
      </c>
      <c r="C13" s="183" t="s">
        <v>70</v>
      </c>
      <c r="D13" s="184" t="s">
        <v>71</v>
      </c>
      <c r="E13" s="118">
        <f>'1036'!G16</f>
        <v>21577710.210000001</v>
      </c>
      <c r="F13" s="108">
        <f>'1036'!G17</f>
        <v>0</v>
      </c>
      <c r="G13" s="107">
        <f>'1036'!G18</f>
        <v>21652790.079999998</v>
      </c>
      <c r="H13" s="106">
        <f>'1036'!G21</f>
        <v>75079.869999997318</v>
      </c>
      <c r="I13" s="107">
        <f>'1036'!I26</f>
        <v>0</v>
      </c>
      <c r="J13" s="109">
        <f>IF((H13&lt;0),0,(IF((H13-I13)&lt;0,0,(H13-I13))))</f>
        <v>75079.869999997318</v>
      </c>
      <c r="K13" s="108">
        <f>IF((H13&lt;0),(H13-I13),(IF((H13-I13)&lt;0,(H13-I13),0)))</f>
        <v>0</v>
      </c>
      <c r="L13" s="282">
        <f>'1036'!G30</f>
        <v>0</v>
      </c>
      <c r="M13" s="107">
        <f>'1036'!G31</f>
        <v>75079.87</v>
      </c>
      <c r="N13" s="194"/>
      <c r="O13" s="295"/>
    </row>
    <row r="14" spans="1:15" ht="30" customHeight="1" x14ac:dyDescent="0.2">
      <c r="A14" s="185">
        <v>1037</v>
      </c>
      <c r="B14" s="186" t="str">
        <f>'1037'!$E$2</f>
        <v>Střední škola, Základní škola a Mateřská škola Přerov, Malá Dlážka 4</v>
      </c>
      <c r="C14" s="187" t="s">
        <v>72</v>
      </c>
      <c r="D14" s="188" t="s">
        <v>73</v>
      </c>
      <c r="E14" s="131">
        <f>'1037'!G16</f>
        <v>35437584.240000002</v>
      </c>
      <c r="F14" s="132">
        <f>'1037'!G17</f>
        <v>0</v>
      </c>
      <c r="G14" s="133">
        <f>'1037'!G18</f>
        <v>35437584.240000002</v>
      </c>
      <c r="H14" s="139">
        <f>'1037'!G21</f>
        <v>0</v>
      </c>
      <c r="I14" s="134">
        <f>'1037'!I26</f>
        <v>0</v>
      </c>
      <c r="J14" s="135">
        <f>IF((H14&lt;0),0,(IF((H14-I14)&lt;0,0,(H14-I14))))</f>
        <v>0</v>
      </c>
      <c r="K14" s="128">
        <f>IF((H14&lt;0),(H14-I14),(IF((H14-I14)&lt;0,(H14-I14),0)))</f>
        <v>0</v>
      </c>
      <c r="L14" s="283">
        <f>'1037'!G30</f>
        <v>0</v>
      </c>
      <c r="M14" s="129">
        <f>'1037'!G31</f>
        <v>0</v>
      </c>
      <c r="N14" s="195"/>
    </row>
    <row r="15" spans="1:15" ht="30" customHeight="1" x14ac:dyDescent="0.2">
      <c r="A15" s="185">
        <v>1038</v>
      </c>
      <c r="B15" s="186" t="str">
        <f>'1038'!$E$2</f>
        <v>Střední škola, Základní škola a Mateřská škola Lipník nad Bečvou, Osecká 301</v>
      </c>
      <c r="C15" s="187" t="s">
        <v>75</v>
      </c>
      <c r="D15" s="188" t="s">
        <v>76</v>
      </c>
      <c r="E15" s="139">
        <f>'1038'!G16</f>
        <v>31254244.52</v>
      </c>
      <c r="F15" s="132">
        <f>'1038'!G17</f>
        <v>37710.93</v>
      </c>
      <c r="G15" s="131">
        <f>'1038'!G18</f>
        <v>31567989.239999998</v>
      </c>
      <c r="H15" s="139">
        <f>'1038'!G21</f>
        <v>313744.71999999881</v>
      </c>
      <c r="I15" s="134">
        <f>'1038'!I26</f>
        <v>2751</v>
      </c>
      <c r="J15" s="135">
        <f>IF((H15&lt;0),0,(IF((H15-I15)&lt;0,0,(H15-I15))))</f>
        <v>310993.71999999881</v>
      </c>
      <c r="K15" s="128">
        <f>IF((H15&lt;0),(H15-I15),(IF((H15-I15)&lt;0,(H15-I15),0)))</f>
        <v>0</v>
      </c>
      <c r="L15" s="273">
        <f>'1038'!G30</f>
        <v>3400</v>
      </c>
      <c r="M15" s="134">
        <f>'1038'!G31</f>
        <v>307593.71999999881</v>
      </c>
      <c r="N15" s="195"/>
    </row>
    <row r="16" spans="1:15" ht="30" customHeight="1" x14ac:dyDescent="0.2">
      <c r="A16" s="185">
        <v>1108</v>
      </c>
      <c r="B16" s="186" t="str">
        <f>'1108'!$E$2</f>
        <v>Gymnázium Jakuba Škody, Přerov, Komenského 29</v>
      </c>
      <c r="C16" s="187" t="s">
        <v>78</v>
      </c>
      <c r="D16" s="188" t="s">
        <v>79</v>
      </c>
      <c r="E16" s="139">
        <f>'1108'!G16</f>
        <v>72620046.510000005</v>
      </c>
      <c r="F16" s="132">
        <f>'1108'!G17</f>
        <v>0</v>
      </c>
      <c r="G16" s="131">
        <f>'1108'!G18</f>
        <v>72754214.680000007</v>
      </c>
      <c r="H16" s="139">
        <f>'1108'!G21</f>
        <v>134168.17000000179</v>
      </c>
      <c r="I16" s="134">
        <f>'1108'!I26</f>
        <v>0</v>
      </c>
      <c r="J16" s="135">
        <f>IF((H16&lt;0),0,(IF((H16-I16)&lt;0,0,(H16-I16))))</f>
        <v>134168.17000000179</v>
      </c>
      <c r="K16" s="128">
        <f>IF((H16&lt;0),(H16-I16),(IF((H16-I16)&lt;0,(H16-I16),0)))</f>
        <v>0</v>
      </c>
      <c r="L16" s="273">
        <f>'1108'!G30</f>
        <v>23000</v>
      </c>
      <c r="M16" s="134">
        <f>'1108'!G31</f>
        <v>111168.17000000179</v>
      </c>
      <c r="N16" s="195"/>
    </row>
    <row r="17" spans="1:15" ht="30" customHeight="1" x14ac:dyDescent="0.2">
      <c r="A17" s="185">
        <v>1109</v>
      </c>
      <c r="B17" s="189" t="str">
        <f>'1109'!$E$2</f>
        <v>Gymnázium, Hranice, Zborovská 293</v>
      </c>
      <c r="C17" s="187" t="s">
        <v>81</v>
      </c>
      <c r="D17" s="188" t="s">
        <v>82</v>
      </c>
      <c r="E17" s="139">
        <f>'1109'!G16</f>
        <v>31167257.280000001</v>
      </c>
      <c r="F17" s="132">
        <f>'1109'!G17</f>
        <v>36796.26</v>
      </c>
      <c r="G17" s="131">
        <f>'1109'!G18</f>
        <v>31272559.469999999</v>
      </c>
      <c r="H17" s="139">
        <f>'1109'!G21</f>
        <v>105302.18999999762</v>
      </c>
      <c r="I17" s="134">
        <f>'1109'!I26</f>
        <v>0</v>
      </c>
      <c r="J17" s="135">
        <f t="shared" ref="J17:J40" si="0">IF((H17&lt;0),0,(IF((H17-I17)&lt;0,0,(H17-I17))))</f>
        <v>105302.18999999762</v>
      </c>
      <c r="K17" s="128">
        <f t="shared" ref="K17:K40" si="1">IF((H17&lt;0),(H17-I17),(IF((H17-I17)&lt;0,(H17-I17),0)))</f>
        <v>0</v>
      </c>
      <c r="L17" s="273">
        <f>'1109'!G30</f>
        <v>18000</v>
      </c>
      <c r="M17" s="134">
        <f>'1109'!G31</f>
        <v>87302.189999997616</v>
      </c>
      <c r="N17" s="195"/>
    </row>
    <row r="18" spans="1:15" ht="30" customHeight="1" x14ac:dyDescent="0.2">
      <c r="A18" s="185">
        <v>1110</v>
      </c>
      <c r="B18" s="186" t="str">
        <f>'1110'!$E$2</f>
        <v>Gymnázium, Kojetín, Svatopluka Čecha 683</v>
      </c>
      <c r="C18" s="187" t="s">
        <v>84</v>
      </c>
      <c r="D18" s="188" t="s">
        <v>85</v>
      </c>
      <c r="E18" s="139">
        <f>'1110'!G16</f>
        <v>33119179.989999998</v>
      </c>
      <c r="F18" s="132">
        <f>'1110'!G17</f>
        <v>0</v>
      </c>
      <c r="G18" s="131">
        <f>'1110'!G18</f>
        <v>33177373.300000001</v>
      </c>
      <c r="H18" s="139">
        <f>'1110'!G21</f>
        <v>58193.310000002384</v>
      </c>
      <c r="I18" s="134">
        <f>'1110'!I26</f>
        <v>0</v>
      </c>
      <c r="J18" s="135">
        <f t="shared" si="0"/>
        <v>58193.310000002384</v>
      </c>
      <c r="K18" s="128">
        <f t="shared" si="1"/>
        <v>0</v>
      </c>
      <c r="L18" s="273">
        <f>'1110'!G30</f>
        <v>8000</v>
      </c>
      <c r="M18" s="134">
        <f>'1110'!G31</f>
        <v>50193.310000002384</v>
      </c>
      <c r="N18" s="195"/>
    </row>
    <row r="19" spans="1:15" ht="30" customHeight="1" x14ac:dyDescent="0.2">
      <c r="A19" s="185">
        <v>1128</v>
      </c>
      <c r="B19" s="189" t="str">
        <f>'1128'!$E$2</f>
        <v>Střední průmyslová škola Hranice</v>
      </c>
      <c r="C19" s="187" t="s">
        <v>87</v>
      </c>
      <c r="D19" s="188" t="s">
        <v>71</v>
      </c>
      <c r="E19" s="139">
        <f>'1128'!G16</f>
        <v>70685368.36999999</v>
      </c>
      <c r="F19" s="132">
        <f>'1128'!G17</f>
        <v>1620</v>
      </c>
      <c r="G19" s="131">
        <f>'1128'!G18</f>
        <v>71719392.49000001</v>
      </c>
      <c r="H19" s="139">
        <f>'1128'!G21</f>
        <v>1034024.1200000197</v>
      </c>
      <c r="I19" s="134">
        <f>'1128'!I26</f>
        <v>0</v>
      </c>
      <c r="J19" s="135">
        <f t="shared" si="0"/>
        <v>1034024.1200000197</v>
      </c>
      <c r="K19" s="128">
        <f t="shared" si="1"/>
        <v>0</v>
      </c>
      <c r="L19" s="273">
        <f>'1128'!G30</f>
        <v>20000</v>
      </c>
      <c r="M19" s="134">
        <f>'1128'!G31</f>
        <v>1014024.12</v>
      </c>
      <c r="N19" s="195"/>
    </row>
    <row r="20" spans="1:15" ht="30" customHeight="1" x14ac:dyDescent="0.2">
      <c r="A20" s="185">
        <v>1129</v>
      </c>
      <c r="B20" s="270" t="str">
        <f>'1129'!$E$2</f>
        <v>Střední průmyslová škola stavební, Lipník nad Bečvou, Komenského sady 257</v>
      </c>
      <c r="C20" s="271" t="s">
        <v>89</v>
      </c>
      <c r="D20" s="272" t="s">
        <v>76</v>
      </c>
      <c r="E20" s="273">
        <f>'1129'!G16</f>
        <v>35924339.460000001</v>
      </c>
      <c r="F20" s="274">
        <f>'1129'!G17</f>
        <v>0</v>
      </c>
      <c r="G20" s="275">
        <f>'1129'!G18</f>
        <v>37405203.619999997</v>
      </c>
      <c r="H20" s="273">
        <f>'1129'!G21</f>
        <v>1480864.1599999964</v>
      </c>
      <c r="I20" s="276">
        <f>'1129'!I26</f>
        <v>0</v>
      </c>
      <c r="J20" s="277">
        <f t="shared" si="0"/>
        <v>1480864.1599999964</v>
      </c>
      <c r="K20" s="278">
        <f t="shared" si="1"/>
        <v>0</v>
      </c>
      <c r="L20" s="273">
        <f>'1129'!G30</f>
        <v>50000</v>
      </c>
      <c r="M20" s="276">
        <f>'1129'!G31</f>
        <v>1430864.16</v>
      </c>
      <c r="N20" s="279"/>
    </row>
    <row r="21" spans="1:15" ht="30" customHeight="1" x14ac:dyDescent="0.2">
      <c r="A21" s="185">
        <v>1130</v>
      </c>
      <c r="B21" s="186" t="str">
        <f>'1130'!$E$2</f>
        <v>Střední průmyslová škola, Přerov, Havlíčkova 2</v>
      </c>
      <c r="C21" s="187" t="s">
        <v>91</v>
      </c>
      <c r="D21" s="188" t="s">
        <v>92</v>
      </c>
      <c r="E21" s="139">
        <f>'1130'!G16</f>
        <v>42807945.960000001</v>
      </c>
      <c r="F21" s="132">
        <f>'1130'!G17</f>
        <v>64744.7</v>
      </c>
      <c r="G21" s="131">
        <f>'1130'!G18</f>
        <v>43226578.289999999</v>
      </c>
      <c r="H21" s="139">
        <f>'1130'!G21</f>
        <v>418632.32999999821</v>
      </c>
      <c r="I21" s="134">
        <f>'1130'!I26</f>
        <v>0</v>
      </c>
      <c r="J21" s="135">
        <f t="shared" si="0"/>
        <v>418632.32999999821</v>
      </c>
      <c r="K21" s="128">
        <f t="shared" si="1"/>
        <v>0</v>
      </c>
      <c r="L21" s="273">
        <f>'1130'!G30</f>
        <v>18000</v>
      </c>
      <c r="M21" s="134">
        <f>'1130'!G31</f>
        <v>400632.32999999821</v>
      </c>
      <c r="N21" s="195"/>
    </row>
    <row r="22" spans="1:15" ht="30" customHeight="1" x14ac:dyDescent="0.2">
      <c r="A22" s="185">
        <v>1131</v>
      </c>
      <c r="B22" s="186" t="str">
        <f>'1131'!$E$2</f>
        <v>Střední škola gastronomie a služeb, Přerov, Šířava 7</v>
      </c>
      <c r="C22" s="187" t="s">
        <v>94</v>
      </c>
      <c r="D22" s="188" t="s">
        <v>95</v>
      </c>
      <c r="E22" s="139">
        <f>'1131'!G16</f>
        <v>70759175.890000001</v>
      </c>
      <c r="F22" s="132">
        <f>'1131'!G17</f>
        <v>0</v>
      </c>
      <c r="G22" s="131">
        <f>'1131'!G18</f>
        <v>71492321.530000001</v>
      </c>
      <c r="H22" s="139">
        <f>'1131'!G21</f>
        <v>733145.6400000006</v>
      </c>
      <c r="I22" s="134">
        <f>'1131'!I26</f>
        <v>0</v>
      </c>
      <c r="J22" s="135">
        <f t="shared" si="0"/>
        <v>733145.6400000006</v>
      </c>
      <c r="K22" s="128">
        <f t="shared" si="1"/>
        <v>0</v>
      </c>
      <c r="L22" s="273">
        <f>'1131'!G30</f>
        <v>18000</v>
      </c>
      <c r="M22" s="134">
        <f>'1131'!G31</f>
        <v>715145.6400000006</v>
      </c>
      <c r="N22" s="285"/>
    </row>
    <row r="23" spans="1:15" ht="30" customHeight="1" x14ac:dyDescent="0.2">
      <c r="A23" s="185">
        <v>1132</v>
      </c>
      <c r="B23" s="186" t="str">
        <f>'1132'!$E$2</f>
        <v>Střední lesnická škola, Hranice, Jurikova 588</v>
      </c>
      <c r="C23" s="187" t="s">
        <v>97</v>
      </c>
      <c r="D23" s="188" t="s">
        <v>71</v>
      </c>
      <c r="E23" s="139">
        <f>'1132'!G16</f>
        <v>82813821.430000007</v>
      </c>
      <c r="F23" s="132">
        <f>'1132'!G17</f>
        <v>354050</v>
      </c>
      <c r="G23" s="131">
        <f>'1132'!G18</f>
        <v>84170986.280000001</v>
      </c>
      <c r="H23" s="139">
        <f>'1132'!G21</f>
        <v>1357164.849999994</v>
      </c>
      <c r="I23" s="134">
        <f>'1132'!I26</f>
        <v>278447.18</v>
      </c>
      <c r="J23" s="135">
        <f t="shared" si="0"/>
        <v>1078717.6699999941</v>
      </c>
      <c r="K23" s="128">
        <f t="shared" si="1"/>
        <v>0</v>
      </c>
      <c r="L23" s="273">
        <f>'1132'!G30</f>
        <v>93000</v>
      </c>
      <c r="M23" s="134">
        <f>'1132'!G31</f>
        <v>985717.6699999941</v>
      </c>
      <c r="N23" s="285"/>
    </row>
    <row r="24" spans="1:15" ht="30" customHeight="1" x14ac:dyDescent="0.2">
      <c r="A24" s="185">
        <v>1133</v>
      </c>
      <c r="B24" s="186" t="str">
        <f>'1133'!$E$2</f>
        <v>Gymnázium Jana Blahoslava a Střední pedagogická škola, Přerov, Denisova 3</v>
      </c>
      <c r="C24" s="187" t="s">
        <v>99</v>
      </c>
      <c r="D24" s="188" t="s">
        <v>92</v>
      </c>
      <c r="E24" s="139">
        <f>'1133'!G16</f>
        <v>78445288.879999995</v>
      </c>
      <c r="F24" s="132">
        <f>'1133'!G17</f>
        <v>33443.269999999997</v>
      </c>
      <c r="G24" s="131">
        <f>'1133'!G18</f>
        <v>78447883.690000013</v>
      </c>
      <c r="H24" s="139">
        <f>'1133'!G21</f>
        <v>2594.8100000172853</v>
      </c>
      <c r="I24" s="134">
        <f>'1133'!I26</f>
        <v>0</v>
      </c>
      <c r="J24" s="135">
        <f t="shared" si="0"/>
        <v>2594.8100000172853</v>
      </c>
      <c r="K24" s="128">
        <f t="shared" si="1"/>
        <v>0</v>
      </c>
      <c r="L24" s="273">
        <f>'1133'!G30</f>
        <v>518</v>
      </c>
      <c r="M24" s="134">
        <f>'1133'!G31</f>
        <v>2076.81</v>
      </c>
      <c r="N24" s="195"/>
      <c r="O24" s="18"/>
    </row>
    <row r="25" spans="1:15" ht="30" customHeight="1" x14ac:dyDescent="0.2">
      <c r="A25" s="185">
        <v>1134</v>
      </c>
      <c r="B25" s="186" t="str">
        <f>'1134'!$E$2</f>
        <v>Střední škola zemědělská, Přerov, Osmek 47</v>
      </c>
      <c r="C25" s="187" t="s">
        <v>101</v>
      </c>
      <c r="D25" s="188" t="s">
        <v>92</v>
      </c>
      <c r="E25" s="139">
        <f>'1134'!G16</f>
        <v>74711219.230000004</v>
      </c>
      <c r="F25" s="132">
        <f>'1134'!G17</f>
        <v>179376.41</v>
      </c>
      <c r="G25" s="131">
        <f>'1134'!G18</f>
        <v>75020333.269999996</v>
      </c>
      <c r="H25" s="139">
        <f>'1134'!G21</f>
        <v>309114.03999999166</v>
      </c>
      <c r="I25" s="134">
        <f>'1134'!I26</f>
        <v>0</v>
      </c>
      <c r="J25" s="135">
        <f t="shared" si="0"/>
        <v>309114.03999999166</v>
      </c>
      <c r="K25" s="128">
        <f t="shared" si="1"/>
        <v>0</v>
      </c>
      <c r="L25" s="273">
        <f>'1134'!G30</f>
        <v>0</v>
      </c>
      <c r="M25" s="134">
        <f>'1134'!G31</f>
        <v>0</v>
      </c>
      <c r="N25" s="294">
        <v>309114.03999999998</v>
      </c>
      <c r="O25" s="18"/>
    </row>
    <row r="26" spans="1:15" ht="36.75" customHeight="1" x14ac:dyDescent="0.2">
      <c r="A26" s="185">
        <v>1152</v>
      </c>
      <c r="B26" s="186" t="str">
        <f>'1152'!$E$2</f>
        <v>Obchodní akademie a Jazyková škola s právem státní jazykové zkoušky, Přerov, Bartošova 24</v>
      </c>
      <c r="C26" s="187" t="s">
        <v>103</v>
      </c>
      <c r="D26" s="188" t="s">
        <v>104</v>
      </c>
      <c r="E26" s="139">
        <f>'1152'!G16</f>
        <v>42441159.300000004</v>
      </c>
      <c r="F26" s="132">
        <f>'1152'!G17</f>
        <v>0</v>
      </c>
      <c r="G26" s="131">
        <f>'1152'!G18</f>
        <v>42542902.399999999</v>
      </c>
      <c r="H26" s="139">
        <f>'1152'!G21</f>
        <v>101743.09999999404</v>
      </c>
      <c r="I26" s="134">
        <f>'1152'!I26</f>
        <v>0</v>
      </c>
      <c r="J26" s="135">
        <f t="shared" si="0"/>
        <v>101743.09999999404</v>
      </c>
      <c r="K26" s="128">
        <f t="shared" si="1"/>
        <v>0</v>
      </c>
      <c r="L26" s="273">
        <f>'1152'!G30</f>
        <v>18000</v>
      </c>
      <c r="M26" s="134">
        <f>'1152'!G31</f>
        <v>83743.09999999404</v>
      </c>
      <c r="N26" s="195"/>
      <c r="O26" s="18"/>
    </row>
    <row r="27" spans="1:15" ht="30" customHeight="1" x14ac:dyDescent="0.2">
      <c r="A27" s="185">
        <v>1162</v>
      </c>
      <c r="B27" s="186" t="str">
        <f>'1162'!$E$2</f>
        <v>Střední zdravotnická škola, Hranice, Nová 1820</v>
      </c>
      <c r="C27" s="187" t="s">
        <v>106</v>
      </c>
      <c r="D27" s="188" t="s">
        <v>71</v>
      </c>
      <c r="E27" s="136">
        <f>'1162'!G16</f>
        <v>58084149</v>
      </c>
      <c r="F27" s="128">
        <f>'1162'!G17</f>
        <v>0</v>
      </c>
      <c r="G27" s="127">
        <f>'1162'!G18</f>
        <v>58652680.950000003</v>
      </c>
      <c r="H27" s="136">
        <f>'1162'!G21</f>
        <v>568531.95000000298</v>
      </c>
      <c r="I27" s="130">
        <f>'1162'!I26</f>
        <v>0</v>
      </c>
      <c r="J27" s="135">
        <f t="shared" si="0"/>
        <v>568531.95000000298</v>
      </c>
      <c r="K27" s="128">
        <f t="shared" si="1"/>
        <v>0</v>
      </c>
      <c r="L27" s="281">
        <f>'1162'!G30</f>
        <v>23000</v>
      </c>
      <c r="M27" s="130">
        <f>'1162'!G31</f>
        <v>154333.52000000299</v>
      </c>
      <c r="N27" s="294">
        <v>391198.43</v>
      </c>
      <c r="O27" s="18"/>
    </row>
    <row r="28" spans="1:15" ht="30" customHeight="1" x14ac:dyDescent="0.2">
      <c r="A28" s="185">
        <v>1171</v>
      </c>
      <c r="B28" s="186" t="str">
        <f>'1171'!$E$2</f>
        <v>Střední škola elektrotechnická, Lipník nad Bečvou, Tyršova 781</v>
      </c>
      <c r="C28" s="187" t="s">
        <v>108</v>
      </c>
      <c r="D28" s="188" t="s">
        <v>76</v>
      </c>
      <c r="E28" s="139">
        <f>'1171'!G16</f>
        <v>53634592.549999997</v>
      </c>
      <c r="F28" s="132">
        <f>'1171'!G17</f>
        <v>0</v>
      </c>
      <c r="G28" s="131">
        <f>'1171'!G18</f>
        <v>53215754.380000003</v>
      </c>
      <c r="H28" s="139">
        <f>'1171'!G21</f>
        <v>-418838.16999999434</v>
      </c>
      <c r="I28" s="134">
        <f>'1171'!I26</f>
        <v>0</v>
      </c>
      <c r="J28" s="135">
        <f t="shared" si="0"/>
        <v>0</v>
      </c>
      <c r="K28" s="128">
        <f t="shared" si="1"/>
        <v>-418838.16999999434</v>
      </c>
      <c r="L28" s="273">
        <f>'1171'!G30</f>
        <v>0</v>
      </c>
      <c r="M28" s="134">
        <f>'1171'!G31</f>
        <v>0</v>
      </c>
      <c r="N28" s="195"/>
      <c r="O28" s="18"/>
    </row>
    <row r="29" spans="1:15" ht="30" customHeight="1" x14ac:dyDescent="0.2">
      <c r="A29" s="185">
        <v>1173</v>
      </c>
      <c r="B29" s="186" t="str">
        <f>'1173'!$E$2</f>
        <v>Střední škola technická, Přerov, Kouřílkova 8</v>
      </c>
      <c r="C29" s="187" t="s">
        <v>110</v>
      </c>
      <c r="D29" s="188" t="s">
        <v>95</v>
      </c>
      <c r="E29" s="139">
        <f>'1173'!G16</f>
        <v>91234709.879999995</v>
      </c>
      <c r="F29" s="132">
        <f>'1173'!G17</f>
        <v>222201.41</v>
      </c>
      <c r="G29" s="131">
        <f>'1173'!G18</f>
        <v>91264650.379999995</v>
      </c>
      <c r="H29" s="139">
        <f>'1173'!G21</f>
        <v>29940.5</v>
      </c>
      <c r="I29" s="134">
        <f>'1173'!I26</f>
        <v>0</v>
      </c>
      <c r="J29" s="135">
        <f t="shared" si="0"/>
        <v>29940.5</v>
      </c>
      <c r="K29" s="128">
        <f t="shared" si="1"/>
        <v>0</v>
      </c>
      <c r="L29" s="273">
        <f>'1173'!G30</f>
        <v>5900</v>
      </c>
      <c r="M29" s="134">
        <f>'1173'!G31</f>
        <v>24040.5</v>
      </c>
      <c r="N29" s="195"/>
      <c r="O29" s="18"/>
    </row>
    <row r="30" spans="1:15" ht="30" customHeight="1" x14ac:dyDescent="0.2">
      <c r="A30" s="185">
        <v>1216</v>
      </c>
      <c r="B30" s="186" t="str">
        <f>'1216'!$E$2</f>
        <v>Střední škola řezbářská, Tovačov, Nádražní 146</v>
      </c>
      <c r="C30" s="187" t="s">
        <v>112</v>
      </c>
      <c r="D30" s="188" t="s">
        <v>113</v>
      </c>
      <c r="E30" s="139">
        <f>'1216'!G16</f>
        <v>31452765.469999999</v>
      </c>
      <c r="F30" s="132">
        <f>'1216'!G17</f>
        <v>0</v>
      </c>
      <c r="G30" s="131">
        <f>'1216'!G18</f>
        <v>31332777.809999999</v>
      </c>
      <c r="H30" s="139">
        <f>'1216'!G21</f>
        <v>-119987.66000000015</v>
      </c>
      <c r="I30" s="134">
        <f>'1216'!I26</f>
        <v>1356</v>
      </c>
      <c r="J30" s="135">
        <f t="shared" si="0"/>
        <v>0</v>
      </c>
      <c r="K30" s="128">
        <f t="shared" si="1"/>
        <v>-121343.66000000015</v>
      </c>
      <c r="L30" s="273">
        <f>'1216'!G30</f>
        <v>0</v>
      </c>
      <c r="M30" s="134">
        <f>'1216'!G31</f>
        <v>0</v>
      </c>
      <c r="N30" s="195"/>
      <c r="O30" s="18"/>
    </row>
    <row r="31" spans="1:15" ht="30" customHeight="1" x14ac:dyDescent="0.2">
      <c r="A31" s="185">
        <v>1218</v>
      </c>
      <c r="B31" s="186" t="str">
        <f>'1218'!$E$2</f>
        <v>Odborné učiliště a Základní škola, Křenovice</v>
      </c>
      <c r="C31" s="187" t="s">
        <v>114</v>
      </c>
      <c r="D31" s="188" t="s">
        <v>85</v>
      </c>
      <c r="E31" s="139">
        <f>'1218'!G16</f>
        <v>48311454.32</v>
      </c>
      <c r="F31" s="132">
        <f>'1218'!G17</f>
        <v>0</v>
      </c>
      <c r="G31" s="131">
        <f>'1218'!G18</f>
        <v>48467448.159999996</v>
      </c>
      <c r="H31" s="139">
        <f>'1218'!G21</f>
        <v>155993.83999999613</v>
      </c>
      <c r="I31" s="134">
        <f>'1218'!I26</f>
        <v>0</v>
      </c>
      <c r="J31" s="135">
        <f t="shared" si="0"/>
        <v>155993.83999999613</v>
      </c>
      <c r="K31" s="128">
        <f t="shared" si="1"/>
        <v>0</v>
      </c>
      <c r="L31" s="273">
        <f>'1218'!G30</f>
        <v>0</v>
      </c>
      <c r="M31" s="134">
        <f>'1218'!G31</f>
        <v>68453.11</v>
      </c>
      <c r="N31" s="294">
        <v>87540.73</v>
      </c>
      <c r="O31" s="18"/>
    </row>
    <row r="32" spans="1:15" ht="30" customHeight="1" x14ac:dyDescent="0.2">
      <c r="A32" s="185">
        <v>1306</v>
      </c>
      <c r="B32" s="186" t="str">
        <f>'1306'!$E$2</f>
        <v>Základní umělecká škola, Potštát 36</v>
      </c>
      <c r="C32" s="187" t="s">
        <v>116</v>
      </c>
      <c r="D32" s="188" t="s">
        <v>117</v>
      </c>
      <c r="E32" s="139">
        <f>'1306'!G16</f>
        <v>7163556.79</v>
      </c>
      <c r="F32" s="132">
        <f>'1306'!G17</f>
        <v>0</v>
      </c>
      <c r="G32" s="131">
        <f>'1306'!G18</f>
        <v>7190965.9699999997</v>
      </c>
      <c r="H32" s="139">
        <f>'1306'!G21</f>
        <v>27409.179999999702</v>
      </c>
      <c r="I32" s="134">
        <f>'1306'!I26</f>
        <v>0</v>
      </c>
      <c r="J32" s="135">
        <f t="shared" si="0"/>
        <v>27409.179999999702</v>
      </c>
      <c r="K32" s="128">
        <f t="shared" si="1"/>
        <v>0</v>
      </c>
      <c r="L32" s="273">
        <f>'1306'!G30</f>
        <v>5000</v>
      </c>
      <c r="M32" s="134">
        <f>'1306'!G31</f>
        <v>22409.179999999702</v>
      </c>
      <c r="N32" s="195"/>
      <c r="O32" s="18"/>
    </row>
    <row r="33" spans="1:15" ht="30" customHeight="1" x14ac:dyDescent="0.2">
      <c r="A33" s="185">
        <v>1307</v>
      </c>
      <c r="B33" s="186" t="str">
        <f>'1307'!$E$2</f>
        <v>Základní umělecká škola, Hranice, Školní náměstí 35</v>
      </c>
      <c r="C33" s="187" t="s">
        <v>119</v>
      </c>
      <c r="D33" s="188" t="s">
        <v>71</v>
      </c>
      <c r="E33" s="139">
        <f>'1307'!G16</f>
        <v>30510336.760000002</v>
      </c>
      <c r="F33" s="132">
        <f>'1307'!G17</f>
        <v>0</v>
      </c>
      <c r="G33" s="131">
        <f>'1307'!G18</f>
        <v>30803820.899999999</v>
      </c>
      <c r="H33" s="139">
        <f>'1307'!G21</f>
        <v>293484.13999999687</v>
      </c>
      <c r="I33" s="134">
        <f>'1307'!I26</f>
        <v>0</v>
      </c>
      <c r="J33" s="135">
        <f t="shared" si="0"/>
        <v>293484.13999999687</v>
      </c>
      <c r="K33" s="128">
        <f t="shared" si="1"/>
        <v>0</v>
      </c>
      <c r="L33" s="273">
        <f>'1307'!G30</f>
        <v>0</v>
      </c>
      <c r="M33" s="134">
        <f>'1307'!G31</f>
        <v>293484.14</v>
      </c>
      <c r="N33" s="195"/>
    </row>
    <row r="34" spans="1:15" ht="30" customHeight="1" x14ac:dyDescent="0.2">
      <c r="A34" s="185">
        <v>1308</v>
      </c>
      <c r="B34" s="186" t="str">
        <f>'1308'!$E$2</f>
        <v>Základní umělecká škola, Kojetín, Hanusíkova 197</v>
      </c>
      <c r="C34" s="187" t="s">
        <v>121</v>
      </c>
      <c r="D34" s="188" t="s">
        <v>85</v>
      </c>
      <c r="E34" s="139">
        <f>'1308'!G16</f>
        <v>13377015.470000001</v>
      </c>
      <c r="F34" s="132">
        <f>'1308'!G17</f>
        <v>19816.5</v>
      </c>
      <c r="G34" s="131">
        <f>'1308'!G18</f>
        <v>13474061</v>
      </c>
      <c r="H34" s="139">
        <f>'1308'!G21</f>
        <v>97045.529999999329</v>
      </c>
      <c r="I34" s="134">
        <f>'1308'!I26</f>
        <v>0</v>
      </c>
      <c r="J34" s="135">
        <f t="shared" si="0"/>
        <v>97045.529999999329</v>
      </c>
      <c r="K34" s="128">
        <f t="shared" si="1"/>
        <v>0</v>
      </c>
      <c r="L34" s="273">
        <f>'1308'!G30</f>
        <v>0</v>
      </c>
      <c r="M34" s="134">
        <f>'1308'!G31</f>
        <v>97045.53</v>
      </c>
      <c r="N34" s="195"/>
    </row>
    <row r="35" spans="1:15" ht="30" customHeight="1" x14ac:dyDescent="0.2">
      <c r="A35" s="185">
        <v>1309</v>
      </c>
      <c r="B35" s="186" t="str">
        <f>'1309'!$E$2</f>
        <v>Základní umělecká škola Bedřicha Kozánka, Přerov</v>
      </c>
      <c r="C35" s="187" t="s">
        <v>123</v>
      </c>
      <c r="D35" s="188" t="s">
        <v>124</v>
      </c>
      <c r="E35" s="139">
        <f>'1309'!G16</f>
        <v>40816252.790000007</v>
      </c>
      <c r="F35" s="132">
        <f>'1309'!G17</f>
        <v>0</v>
      </c>
      <c r="G35" s="131">
        <f>'1309'!G18</f>
        <v>41086383.520000003</v>
      </c>
      <c r="H35" s="139">
        <f>'1309'!G21</f>
        <v>270130.72999999672</v>
      </c>
      <c r="I35" s="134">
        <f>'1309'!I26</f>
        <v>0</v>
      </c>
      <c r="J35" s="135">
        <f t="shared" si="0"/>
        <v>270130.72999999672</v>
      </c>
      <c r="K35" s="128">
        <f t="shared" si="1"/>
        <v>0</v>
      </c>
      <c r="L35" s="273">
        <f>'1309'!G30</f>
        <v>0</v>
      </c>
      <c r="M35" s="134">
        <f>'1309'!G31</f>
        <v>270130.73</v>
      </c>
      <c r="N35" s="195"/>
    </row>
    <row r="36" spans="1:15" ht="38.25" customHeight="1" x14ac:dyDescent="0.2">
      <c r="A36" s="185">
        <v>1310</v>
      </c>
      <c r="B36" s="186" t="str">
        <f>'1310'!$E$2</f>
        <v>Základní umělecká škola Antonína Dvořáka, Lipník nad Bečvou, Havlíčkova 643</v>
      </c>
      <c r="C36" s="187" t="s">
        <v>125</v>
      </c>
      <c r="D36" s="188" t="s">
        <v>76</v>
      </c>
      <c r="E36" s="139">
        <f>'1310'!G16</f>
        <v>13304778.17</v>
      </c>
      <c r="F36" s="132">
        <f>'1310'!G17</f>
        <v>0</v>
      </c>
      <c r="G36" s="131">
        <f>'1310'!G18</f>
        <v>13478623.710000001</v>
      </c>
      <c r="H36" s="139">
        <f>'1310'!G21</f>
        <v>173845.54000000097</v>
      </c>
      <c r="I36" s="134">
        <f>'1310'!I26</f>
        <v>0</v>
      </c>
      <c r="J36" s="135">
        <f t="shared" si="0"/>
        <v>173845.54000000097</v>
      </c>
      <c r="K36" s="128">
        <f t="shared" si="1"/>
        <v>0</v>
      </c>
      <c r="L36" s="273">
        <f>'1310'!G30</f>
        <v>8000</v>
      </c>
      <c r="M36" s="134">
        <f>'1310'!G31</f>
        <v>165845.54000000097</v>
      </c>
      <c r="N36" s="195"/>
    </row>
    <row r="37" spans="1:15" ht="30" customHeight="1" x14ac:dyDescent="0.2">
      <c r="A37" s="185">
        <v>1353</v>
      </c>
      <c r="B37" s="186" t="str">
        <f>'1353'!$E$2</f>
        <v>Středisko volného času ATLAS a BIOS, Přerov</v>
      </c>
      <c r="C37" s="187" t="s">
        <v>127</v>
      </c>
      <c r="D37" s="188" t="s">
        <v>95</v>
      </c>
      <c r="E37" s="139">
        <f>'1353'!G16</f>
        <v>18879279.66</v>
      </c>
      <c r="F37" s="132">
        <f>'1353'!G17</f>
        <v>0</v>
      </c>
      <c r="G37" s="131">
        <f>'1353'!G18</f>
        <v>19174124.949999999</v>
      </c>
      <c r="H37" s="139">
        <f>'1353'!G21</f>
        <v>294845.28999999911</v>
      </c>
      <c r="I37" s="134">
        <f>'1353'!I26</f>
        <v>0</v>
      </c>
      <c r="J37" s="135">
        <f t="shared" si="0"/>
        <v>294845.28999999911</v>
      </c>
      <c r="K37" s="128">
        <f t="shared" si="1"/>
        <v>0</v>
      </c>
      <c r="L37" s="273">
        <f>'1353'!G30</f>
        <v>18000</v>
      </c>
      <c r="M37" s="134">
        <f>'1353'!G31</f>
        <v>276845.28999999911</v>
      </c>
      <c r="N37" s="195"/>
    </row>
    <row r="38" spans="1:15" ht="30" customHeight="1" x14ac:dyDescent="0.2">
      <c r="A38" s="185">
        <v>1403</v>
      </c>
      <c r="B38" s="186" t="str">
        <f>'1403'!$E$2</f>
        <v>Dětský domov a Školní jídelna, Hranice, Purgešova 847</v>
      </c>
      <c r="C38" s="187" t="s">
        <v>129</v>
      </c>
      <c r="D38" s="188" t="s">
        <v>71</v>
      </c>
      <c r="E38" s="139">
        <f>'1403'!G16</f>
        <v>19458753.489999998</v>
      </c>
      <c r="F38" s="132">
        <f>'1403'!G17</f>
        <v>0</v>
      </c>
      <c r="G38" s="131">
        <f>'1403'!G18</f>
        <v>19601716.550000001</v>
      </c>
      <c r="H38" s="139">
        <f>'1403'!G21</f>
        <v>142963.06000000238</v>
      </c>
      <c r="I38" s="134">
        <f>'1403'!I26</f>
        <v>0</v>
      </c>
      <c r="J38" s="135">
        <f t="shared" si="0"/>
        <v>142963.06000000238</v>
      </c>
      <c r="K38" s="128">
        <f t="shared" si="1"/>
        <v>0</v>
      </c>
      <c r="L38" s="273">
        <f>'1403'!G30</f>
        <v>0</v>
      </c>
      <c r="M38" s="134">
        <f>'1403'!G31</f>
        <v>142963.06</v>
      </c>
      <c r="N38" s="195"/>
    </row>
    <row r="39" spans="1:15" ht="28.5" customHeight="1" x14ac:dyDescent="0.2">
      <c r="A39" s="185">
        <v>1404</v>
      </c>
      <c r="B39" s="186" t="str">
        <f>'1404'!$E$2</f>
        <v>Dětský domov a Školní jídelna, Lipník nad Bečvou, Tyršova 772</v>
      </c>
      <c r="C39" s="187" t="s">
        <v>131</v>
      </c>
      <c r="D39" s="188" t="s">
        <v>76</v>
      </c>
      <c r="E39" s="139">
        <f>'1404'!G16</f>
        <v>14829668.449999999</v>
      </c>
      <c r="F39" s="128">
        <f>'1404'!G17</f>
        <v>0</v>
      </c>
      <c r="G39" s="127">
        <f>'1404'!G18</f>
        <v>14829668.449999999</v>
      </c>
      <c r="H39" s="136">
        <f>'1404'!G21</f>
        <v>0</v>
      </c>
      <c r="I39" s="130">
        <f>'1404'!I26</f>
        <v>0</v>
      </c>
      <c r="J39" s="135">
        <f t="shared" si="0"/>
        <v>0</v>
      </c>
      <c r="K39" s="128">
        <f t="shared" si="1"/>
        <v>0</v>
      </c>
      <c r="L39" s="281">
        <f>'1404'!G30</f>
        <v>0</v>
      </c>
      <c r="M39" s="130">
        <f>'1404'!G31</f>
        <v>0</v>
      </c>
      <c r="N39" s="195"/>
    </row>
    <row r="40" spans="1:15" ht="30" customHeight="1" thickBot="1" x14ac:dyDescent="0.25">
      <c r="A40" s="190">
        <v>1405</v>
      </c>
      <c r="B40" s="191" t="str">
        <f>'1405'!$E$2</f>
        <v>Dětský domov a Školní jídelna, Přerov, Sušilova 25</v>
      </c>
      <c r="C40" s="192" t="s">
        <v>133</v>
      </c>
      <c r="D40" s="193" t="s">
        <v>95</v>
      </c>
      <c r="E40" s="140">
        <f>'1405'!G16</f>
        <v>17679356.109999999</v>
      </c>
      <c r="F40" s="141">
        <f>'1405'!G17</f>
        <v>28625.84</v>
      </c>
      <c r="G40" s="131">
        <f>'1405'!G18</f>
        <v>17918076.390000001</v>
      </c>
      <c r="H40" s="140">
        <f>'1405'!G21</f>
        <v>238720.28000000122</v>
      </c>
      <c r="I40" s="142">
        <f>'1405'!I26</f>
        <v>0</v>
      </c>
      <c r="J40" s="138">
        <f t="shared" si="0"/>
        <v>238720.28000000122</v>
      </c>
      <c r="K40" s="128">
        <f t="shared" si="1"/>
        <v>0</v>
      </c>
      <c r="L40" s="284">
        <f>'1405'!G30</f>
        <v>0</v>
      </c>
      <c r="M40" s="142">
        <f>'1405'!G31</f>
        <v>238720.28</v>
      </c>
      <c r="N40" s="196"/>
    </row>
    <row r="41" spans="1:15" ht="15.75" thickTop="1" x14ac:dyDescent="0.25">
      <c r="A41" s="99" t="s">
        <v>52</v>
      </c>
      <c r="B41" s="100"/>
      <c r="C41" s="68"/>
      <c r="D41" s="68"/>
      <c r="E41" s="80">
        <f t="shared" ref="E41:N41" si="2">SUM(E13:E40)</f>
        <v>1182501010.1800001</v>
      </c>
      <c r="F41" s="82">
        <f t="shared" si="2"/>
        <v>978385.32000000007</v>
      </c>
      <c r="G41" s="81">
        <f t="shared" si="2"/>
        <v>1190378865.7000003</v>
      </c>
      <c r="H41" s="69">
        <f>SUM(H13:H40)</f>
        <v>7877855.5200000107</v>
      </c>
      <c r="I41" s="84">
        <f t="shared" si="2"/>
        <v>282554.18</v>
      </c>
      <c r="J41" s="137">
        <f t="shared" si="2"/>
        <v>8135483.1700000055</v>
      </c>
      <c r="K41" s="82">
        <f t="shared" si="2"/>
        <v>-540181.82999999449</v>
      </c>
      <c r="L41" s="80">
        <f>SUM(L13:L40)</f>
        <v>329818</v>
      </c>
      <c r="M41" s="96">
        <f t="shared" si="2"/>
        <v>7017811.9699999895</v>
      </c>
      <c r="N41" s="97">
        <f t="shared" si="2"/>
        <v>787853.2</v>
      </c>
    </row>
    <row r="42" spans="1:15" ht="15.75" customHeight="1" thickBot="1" x14ac:dyDescent="0.25">
      <c r="A42" s="70"/>
      <c r="B42" s="71"/>
      <c r="C42" s="17"/>
      <c r="D42" s="17"/>
      <c r="E42" s="72"/>
      <c r="F42" s="45"/>
      <c r="G42" s="44"/>
      <c r="H42" s="43"/>
      <c r="I42" s="44"/>
      <c r="J42" s="94" t="s">
        <v>33</v>
      </c>
      <c r="K42" s="83">
        <f>J41+K41</f>
        <v>7595301.340000011</v>
      </c>
      <c r="L42" s="98" t="s">
        <v>53</v>
      </c>
      <c r="M42" s="95"/>
      <c r="N42" s="73">
        <f>L41+M41+N41</f>
        <v>8135483.1699999897</v>
      </c>
    </row>
    <row r="43" spans="1:15" ht="15" thickTop="1" x14ac:dyDescent="0.2">
      <c r="A43" s="18"/>
      <c r="B43" s="74"/>
      <c r="C43" s="20"/>
      <c r="D43" s="20"/>
      <c r="E43" s="81"/>
      <c r="F43" s="81"/>
      <c r="G43" s="81"/>
      <c r="H43" s="81"/>
      <c r="I43" s="81"/>
      <c r="J43" s="81"/>
      <c r="K43" s="4"/>
      <c r="L43" s="81"/>
      <c r="M43" s="7"/>
      <c r="N43" s="12"/>
    </row>
    <row r="44" spans="1:15" ht="14.25" x14ac:dyDescent="0.2">
      <c r="A44" s="18"/>
      <c r="B44" s="74"/>
      <c r="C44" s="20"/>
      <c r="D44" s="197"/>
      <c r="E44" s="198"/>
      <c r="F44" s="198"/>
      <c r="G44" s="199"/>
      <c r="H44" s="198"/>
      <c r="I44" s="198"/>
      <c r="J44" s="266"/>
      <c r="K44" s="264"/>
      <c r="L44" s="268"/>
      <c r="M44" s="267"/>
      <c r="N44" s="265"/>
    </row>
    <row r="45" spans="1:15" ht="14.25" x14ac:dyDescent="0.2">
      <c r="A45" s="18"/>
      <c r="B45" s="74"/>
      <c r="C45" s="20"/>
      <c r="D45" s="20"/>
      <c r="E45" s="19"/>
      <c r="F45" s="19"/>
      <c r="G45" s="18"/>
      <c r="H45" s="75"/>
      <c r="I45" s="75"/>
      <c r="J45" s="286"/>
      <c r="K45" s="287"/>
      <c r="L45" s="287"/>
      <c r="M45" s="287"/>
      <c r="N45" s="287"/>
    </row>
    <row r="46" spans="1:15" ht="14.25" x14ac:dyDescent="0.2">
      <c r="A46" s="74" t="s">
        <v>141</v>
      </c>
      <c r="B46" s="74"/>
      <c r="C46" s="74"/>
      <c r="D46" s="74"/>
      <c r="E46" s="76"/>
      <c r="F46" s="76"/>
      <c r="G46" s="77"/>
      <c r="H46" s="77"/>
      <c r="I46" s="77"/>
      <c r="J46" s="288"/>
      <c r="K46" s="289"/>
      <c r="L46" s="289"/>
      <c r="M46" s="287"/>
      <c r="N46" s="280"/>
    </row>
    <row r="47" spans="1:15" ht="14.25" customHeight="1" x14ac:dyDescent="0.2">
      <c r="A47" s="74"/>
      <c r="B47" s="85"/>
      <c r="C47" s="85" t="s">
        <v>185</v>
      </c>
      <c r="D47" s="85"/>
      <c r="E47" s="85"/>
      <c r="F47" s="85"/>
      <c r="G47" s="85"/>
      <c r="H47" s="117">
        <f>SUMIF(H13:H40,"&gt;0")</f>
        <v>8416681.3500000052</v>
      </c>
      <c r="I47" s="85" t="s">
        <v>62</v>
      </c>
      <c r="J47" s="290"/>
      <c r="K47" s="291"/>
      <c r="L47" s="292"/>
      <c r="M47" s="287"/>
      <c r="N47" s="289"/>
      <c r="O47" s="295"/>
    </row>
    <row r="48" spans="1:15" ht="14.25" customHeight="1" x14ac:dyDescent="0.2">
      <c r="A48" s="74"/>
      <c r="B48" s="85"/>
      <c r="C48" s="85" t="s">
        <v>186</v>
      </c>
      <c r="D48" s="91"/>
      <c r="E48" s="92"/>
      <c r="F48" s="92"/>
      <c r="G48" s="92"/>
      <c r="H48" s="117">
        <f>SUMIF(H13:H40,"&lt;0")</f>
        <v>-538825.82999999449</v>
      </c>
      <c r="I48" s="85" t="s">
        <v>62</v>
      </c>
      <c r="J48" s="290"/>
      <c r="K48" s="293"/>
      <c r="L48" s="289"/>
      <c r="M48" s="287"/>
      <c r="N48" s="289"/>
    </row>
    <row r="49" spans="1:15" ht="14.25" customHeight="1" x14ac:dyDescent="0.2">
      <c r="A49" s="74"/>
      <c r="B49" s="85"/>
      <c r="C49" s="85" t="s">
        <v>187</v>
      </c>
      <c r="D49" s="91"/>
      <c r="E49" s="92"/>
      <c r="F49" s="92"/>
      <c r="G49" s="92"/>
      <c r="H49" s="85"/>
      <c r="I49" s="85"/>
      <c r="J49" s="290"/>
      <c r="K49" s="291"/>
      <c r="L49" s="289"/>
      <c r="M49" s="287"/>
      <c r="N49" s="289"/>
    </row>
    <row r="50" spans="1:15" ht="14.25" x14ac:dyDescent="0.2">
      <c r="A50" s="74"/>
      <c r="B50" s="85"/>
      <c r="C50" s="85"/>
      <c r="D50" s="85"/>
      <c r="E50" s="85"/>
      <c r="F50" s="85"/>
      <c r="G50" s="85"/>
      <c r="H50" s="85"/>
      <c r="I50" s="85"/>
      <c r="J50" s="290"/>
      <c r="K50" s="289"/>
      <c r="L50" s="289"/>
      <c r="M50" s="287"/>
      <c r="N50" s="289"/>
    </row>
    <row r="51" spans="1:15" ht="14.25" x14ac:dyDescent="0.2">
      <c r="A51" s="74" t="s">
        <v>55</v>
      </c>
      <c r="B51" s="85"/>
      <c r="C51" s="85"/>
      <c r="D51" s="85"/>
      <c r="E51" s="85"/>
      <c r="F51" s="85"/>
      <c r="G51" s="85"/>
      <c r="H51" s="85"/>
      <c r="I51" s="85"/>
      <c r="J51" s="290"/>
      <c r="K51" s="289"/>
      <c r="L51" s="289"/>
      <c r="M51" s="287"/>
      <c r="N51" s="289"/>
    </row>
    <row r="52" spans="1:15" ht="14.25" x14ac:dyDescent="0.2">
      <c r="A52" s="77"/>
      <c r="B52" s="77"/>
      <c r="C52" s="18" t="s">
        <v>185</v>
      </c>
      <c r="D52" s="78"/>
      <c r="E52" s="77"/>
      <c r="F52" s="77"/>
      <c r="G52" s="77"/>
      <c r="H52" s="117">
        <f>SUMIF(J13:J40,"&gt;0")</f>
        <v>8135483.1700000055</v>
      </c>
      <c r="I52" s="4" t="s">
        <v>62</v>
      </c>
      <c r="J52" s="290"/>
      <c r="K52" s="291"/>
      <c r="L52" s="292"/>
      <c r="M52" s="287"/>
      <c r="N52" s="289"/>
      <c r="O52" s="295"/>
    </row>
    <row r="53" spans="1:15" s="7" customFormat="1" ht="14.25" x14ac:dyDescent="0.2">
      <c r="A53" s="77"/>
      <c r="B53" s="77"/>
      <c r="C53" s="4" t="s">
        <v>188</v>
      </c>
      <c r="D53" s="4"/>
      <c r="E53" s="4"/>
      <c r="F53" s="4"/>
      <c r="G53" s="4"/>
      <c r="H53" s="117">
        <f>SUMIF(K13:K40,"&lt;0")</f>
        <v>-540181.82999999449</v>
      </c>
      <c r="I53" s="4" t="s">
        <v>62</v>
      </c>
      <c r="J53" s="290"/>
      <c r="K53" s="293"/>
      <c r="L53" s="287"/>
      <c r="M53" s="287"/>
      <c r="N53" s="289"/>
    </row>
    <row r="54" spans="1:15" x14ac:dyDescent="0.2">
      <c r="C54" s="18" t="s">
        <v>189</v>
      </c>
      <c r="D54" s="93"/>
      <c r="E54" s="4"/>
      <c r="F54" s="4"/>
      <c r="G54" s="4"/>
      <c r="J54" s="290"/>
      <c r="K54" s="291"/>
      <c r="L54" s="287"/>
      <c r="M54" s="287"/>
      <c r="N54" s="289"/>
    </row>
    <row r="55" spans="1:15" s="7" customFormat="1" ht="15" x14ac:dyDescent="0.2">
      <c r="A55" s="79"/>
      <c r="B55" s="79"/>
      <c r="C55" s="10"/>
      <c r="D55" s="10"/>
      <c r="L55" s="8"/>
      <c r="M55" s="8"/>
      <c r="N55" s="8"/>
    </row>
    <row r="56" spans="1:15" s="7" customFormat="1" ht="15.75" x14ac:dyDescent="0.25">
      <c r="A56" s="299"/>
      <c r="B56" s="300"/>
      <c r="C56" s="10"/>
      <c r="D56" s="10"/>
      <c r="L56" s="8"/>
      <c r="M56" s="8"/>
      <c r="N56" s="8"/>
    </row>
    <row r="57" spans="1:15" s="7" customFormat="1" ht="35.25" customHeight="1" x14ac:dyDescent="0.2">
      <c r="A57" s="301"/>
      <c r="B57" s="302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</row>
    <row r="58" spans="1:15" s="7" customFormat="1" ht="27" customHeight="1" x14ac:dyDescent="0.2">
      <c r="A58" s="302"/>
      <c r="B58" s="302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</row>
    <row r="59" spans="1:15" s="10" customFormat="1" ht="15" x14ac:dyDescent="0.2">
      <c r="A59" s="79"/>
      <c r="B59" s="79"/>
      <c r="E59" s="7"/>
      <c r="F59" s="7"/>
      <c r="G59" s="7"/>
      <c r="H59" s="7"/>
      <c r="I59" s="7"/>
      <c r="J59" s="7"/>
      <c r="K59" s="7"/>
      <c r="L59" s="8"/>
      <c r="M59" s="8"/>
      <c r="N59" s="8"/>
    </row>
    <row r="60" spans="1:15" s="10" customFormat="1" ht="15" x14ac:dyDescent="0.2">
      <c r="A60" s="79"/>
      <c r="B60" s="79"/>
      <c r="E60" s="7"/>
      <c r="F60" s="7"/>
      <c r="G60" s="7"/>
      <c r="H60" s="7"/>
      <c r="I60" s="7"/>
      <c r="J60" s="7"/>
      <c r="K60" s="7"/>
      <c r="L60" s="8"/>
      <c r="M60" s="8"/>
      <c r="N60" s="8"/>
    </row>
    <row r="61" spans="1:15" s="10" customFormat="1" ht="15" x14ac:dyDescent="0.2">
      <c r="A61" s="79"/>
      <c r="B61" s="79"/>
      <c r="E61" s="7"/>
      <c r="F61" s="7"/>
      <c r="G61" s="7"/>
      <c r="H61" s="7"/>
      <c r="I61" s="7"/>
      <c r="J61" s="7"/>
      <c r="K61" s="7"/>
      <c r="L61" s="8"/>
      <c r="M61" s="8"/>
      <c r="N61" s="8"/>
    </row>
    <row r="62" spans="1:15" s="10" customFormat="1" ht="15" x14ac:dyDescent="0.2">
      <c r="A62" s="79"/>
      <c r="B62" s="79"/>
      <c r="E62" s="7"/>
      <c r="F62" s="7"/>
      <c r="G62" s="7"/>
      <c r="H62" s="7"/>
      <c r="I62" s="7"/>
      <c r="J62" s="7"/>
      <c r="K62" s="7"/>
      <c r="L62" s="8"/>
      <c r="M62" s="8"/>
      <c r="N62" s="8"/>
    </row>
    <row r="63" spans="1:15" s="10" customFormat="1" ht="15" x14ac:dyDescent="0.2">
      <c r="A63" s="79"/>
      <c r="B63" s="79"/>
      <c r="E63" s="7"/>
      <c r="F63" s="7"/>
      <c r="G63" s="7"/>
      <c r="H63" s="7"/>
      <c r="I63" s="7"/>
      <c r="J63" s="7"/>
      <c r="K63" s="7"/>
      <c r="L63" s="8"/>
      <c r="M63" s="8"/>
      <c r="N63" s="8"/>
    </row>
    <row r="64" spans="1:15" s="10" customFormat="1" ht="15" x14ac:dyDescent="0.2">
      <c r="A64" s="79"/>
      <c r="B64" s="79"/>
      <c r="E64" s="7"/>
      <c r="F64" s="7"/>
      <c r="G64" s="7"/>
      <c r="H64" s="7"/>
      <c r="I64" s="7"/>
      <c r="J64" s="7"/>
      <c r="K64" s="7"/>
      <c r="L64" s="8"/>
      <c r="M64" s="8"/>
      <c r="N64" s="8"/>
    </row>
    <row r="65" spans="1:14" s="10" customFormat="1" ht="15" x14ac:dyDescent="0.2">
      <c r="A65" s="79"/>
      <c r="B65" s="79"/>
      <c r="E65" s="7"/>
      <c r="F65" s="7"/>
      <c r="G65" s="7"/>
      <c r="H65" s="7"/>
      <c r="I65" s="7"/>
      <c r="J65" s="7"/>
      <c r="K65" s="7"/>
      <c r="L65" s="8"/>
      <c r="M65" s="8"/>
      <c r="N65" s="8"/>
    </row>
    <row r="66" spans="1:14" s="10" customFormat="1" ht="15" x14ac:dyDescent="0.2">
      <c r="A66" s="79"/>
      <c r="B66" s="79"/>
      <c r="E66" s="7"/>
      <c r="F66" s="7"/>
      <c r="G66" s="7"/>
      <c r="H66" s="7"/>
      <c r="I66" s="7"/>
      <c r="J66" s="7"/>
      <c r="K66" s="7"/>
      <c r="L66" s="8"/>
      <c r="M66" s="8"/>
      <c r="N66" s="8"/>
    </row>
    <row r="67" spans="1:14" s="10" customFormat="1" ht="15" x14ac:dyDescent="0.2">
      <c r="A67" s="79"/>
      <c r="B67" s="79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79"/>
      <c r="B68" s="79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79"/>
      <c r="B69" s="79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79"/>
      <c r="B70" s="79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79"/>
      <c r="B71" s="79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79"/>
      <c r="B72" s="79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79"/>
      <c r="B73" s="79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79"/>
      <c r="B74" s="79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79"/>
      <c r="B75" s="79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79"/>
      <c r="B76" s="79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79"/>
      <c r="B77" s="79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79"/>
      <c r="B78" s="79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79"/>
      <c r="B79" s="79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79"/>
      <c r="B80" s="79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79"/>
      <c r="B81" s="79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79"/>
      <c r="B82" s="79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79"/>
      <c r="B83" s="79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79"/>
      <c r="B84" s="79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79"/>
      <c r="B85" s="79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79"/>
      <c r="B86" s="79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79"/>
      <c r="B87" s="79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79"/>
      <c r="B88" s="79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79"/>
      <c r="B89" s="79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79"/>
      <c r="B90" s="79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79"/>
      <c r="B91" s="79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79"/>
      <c r="B92" s="79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79"/>
      <c r="B93" s="79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79"/>
      <c r="B94" s="79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79"/>
      <c r="B95" s="79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79"/>
      <c r="B96" s="79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79"/>
      <c r="B97" s="79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79"/>
      <c r="B98" s="79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79"/>
      <c r="B99" s="79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79"/>
      <c r="B100" s="79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79"/>
      <c r="B101" s="79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79"/>
      <c r="B102" s="79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79"/>
      <c r="B103" s="79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79"/>
      <c r="B104" s="79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79"/>
      <c r="B105" s="79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79"/>
      <c r="B106" s="79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79"/>
      <c r="B107" s="79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79"/>
      <c r="B108" s="79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79"/>
      <c r="B109" s="79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79"/>
      <c r="B110" s="79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79"/>
      <c r="B111" s="79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79"/>
      <c r="B112" s="79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79"/>
      <c r="B113" s="79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79"/>
      <c r="B114" s="79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79"/>
      <c r="B115" s="79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79"/>
      <c r="B116" s="79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79"/>
      <c r="B117" s="79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79"/>
      <c r="B118" s="79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79"/>
      <c r="B119" s="79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79"/>
      <c r="B120" s="79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79"/>
      <c r="B121" s="79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79"/>
      <c r="B122" s="79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79"/>
      <c r="B123" s="79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79"/>
      <c r="B124" s="79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79"/>
      <c r="B125" s="79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79"/>
      <c r="B126" s="79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79"/>
      <c r="B127" s="79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79"/>
      <c r="B128" s="79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79"/>
      <c r="B129" s="79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79"/>
      <c r="B130" s="79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79"/>
      <c r="B131" s="79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79"/>
      <c r="B132" s="79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79"/>
      <c r="B133" s="79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79"/>
      <c r="B134" s="79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79"/>
      <c r="B135" s="79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79"/>
      <c r="B136" s="79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79"/>
      <c r="B137" s="79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79"/>
      <c r="B138" s="79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79"/>
      <c r="B139" s="79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79"/>
      <c r="B140" s="79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79"/>
      <c r="B141" s="79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79"/>
      <c r="B142" s="79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79"/>
      <c r="B143" s="79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79"/>
      <c r="B144" s="79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79"/>
      <c r="B145" s="79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79"/>
      <c r="B146" s="79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79"/>
      <c r="B147" s="79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79"/>
      <c r="B148" s="79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79"/>
      <c r="B149" s="79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79"/>
      <c r="B150" s="79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79"/>
      <c r="B151" s="79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79"/>
      <c r="B152" s="79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79"/>
      <c r="B153" s="79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79"/>
      <c r="B154" s="79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79"/>
      <c r="B155" s="79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79"/>
      <c r="B156" s="79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79"/>
      <c r="B157" s="79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79"/>
      <c r="B158" s="79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79"/>
      <c r="B159" s="79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79"/>
      <c r="B160" s="79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79"/>
      <c r="B161" s="79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79"/>
      <c r="B162" s="79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79"/>
      <c r="B163" s="79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79"/>
      <c r="B164" s="79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79"/>
      <c r="B165" s="79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79"/>
      <c r="B166" s="79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79"/>
      <c r="B167" s="79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79"/>
      <c r="B168" s="79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79"/>
      <c r="B169" s="79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79"/>
      <c r="B170" s="79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79"/>
      <c r="B171" s="79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79"/>
      <c r="B172" s="79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79"/>
      <c r="B173" s="79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79"/>
      <c r="B174" s="79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79"/>
      <c r="B175" s="79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79"/>
      <c r="B176" s="79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79"/>
      <c r="B177" s="79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79"/>
      <c r="B178" s="79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79"/>
      <c r="B179" s="79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79"/>
      <c r="B180" s="79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79"/>
      <c r="B181" s="79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79"/>
      <c r="B182" s="79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79"/>
      <c r="B183" s="79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79"/>
      <c r="B184" s="79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79"/>
      <c r="B185" s="79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79"/>
      <c r="B186" s="79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79"/>
      <c r="B187" s="79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79"/>
      <c r="B188" s="79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79"/>
      <c r="B189" s="79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79"/>
      <c r="B190" s="79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79"/>
      <c r="B191" s="79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79"/>
      <c r="B192" s="79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79"/>
      <c r="B193" s="79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79"/>
      <c r="B194" s="79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79"/>
      <c r="B195" s="79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79"/>
      <c r="B196" s="79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79"/>
      <c r="B197" s="79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79"/>
      <c r="B198" s="79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79"/>
      <c r="B199" s="79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79"/>
      <c r="B200" s="79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79"/>
      <c r="B201" s="79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79"/>
      <c r="B202" s="79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79"/>
      <c r="B203" s="79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79"/>
      <c r="B204" s="79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79"/>
      <c r="B205" s="79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79"/>
      <c r="B206" s="79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79"/>
      <c r="B207" s="79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79"/>
      <c r="B208" s="79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79"/>
      <c r="B209" s="79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79"/>
      <c r="B210" s="79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79"/>
      <c r="B211" s="79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79"/>
      <c r="B212" s="79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79"/>
      <c r="B213" s="79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79"/>
      <c r="B214" s="79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79"/>
      <c r="B215" s="79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79"/>
      <c r="B216" s="79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79"/>
      <c r="B217" s="79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79"/>
      <c r="B218" s="79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79"/>
      <c r="B219" s="79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79"/>
      <c r="B220" s="79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79"/>
      <c r="B221" s="79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79"/>
      <c r="B222" s="79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79"/>
      <c r="B223" s="79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79"/>
      <c r="B224" s="79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79"/>
      <c r="B225" s="79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79"/>
      <c r="B226" s="79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79"/>
      <c r="B227" s="79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79"/>
      <c r="B228" s="79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79"/>
      <c r="B229" s="79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79"/>
      <c r="B230" s="79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79"/>
      <c r="B231" s="79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79"/>
      <c r="B232" s="79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79"/>
      <c r="B233" s="79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79"/>
      <c r="B234" s="79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79"/>
      <c r="B235" s="79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79"/>
      <c r="B236" s="79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79"/>
      <c r="B237" s="79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79"/>
      <c r="B238" s="79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79"/>
      <c r="B239" s="79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79"/>
      <c r="B240" s="79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79"/>
      <c r="B241" s="79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79"/>
      <c r="B242" s="79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79"/>
      <c r="B243" s="79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79"/>
      <c r="B244" s="79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79"/>
      <c r="B245" s="79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79"/>
      <c r="B246" s="79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79"/>
      <c r="B247" s="79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79"/>
      <c r="B248" s="79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79"/>
      <c r="B249" s="79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79"/>
      <c r="B250" s="79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79"/>
      <c r="B251" s="79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79"/>
      <c r="B252" s="79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79"/>
      <c r="B253" s="79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79"/>
      <c r="B254" s="79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79"/>
      <c r="B255" s="79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79"/>
      <c r="B256" s="79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79"/>
      <c r="B257" s="79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79"/>
      <c r="B258" s="79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79"/>
      <c r="B259" s="79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79"/>
      <c r="B260" s="79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79"/>
      <c r="B261" s="79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79"/>
      <c r="B262" s="79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79"/>
      <c r="B263" s="79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79"/>
      <c r="B264" s="79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79"/>
      <c r="B265" s="79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79"/>
      <c r="B266" s="79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79"/>
      <c r="B267" s="79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79"/>
      <c r="B268" s="79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79"/>
      <c r="B269" s="79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79"/>
      <c r="B270" s="79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79"/>
      <c r="B271" s="79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79"/>
      <c r="B272" s="79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79"/>
      <c r="B273" s="79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79"/>
      <c r="B274" s="79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79"/>
      <c r="B275" s="79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79"/>
      <c r="B276" s="79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79"/>
      <c r="B277" s="79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79"/>
      <c r="B278" s="79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79"/>
      <c r="B279" s="79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79"/>
      <c r="B280" s="79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79"/>
      <c r="B281" s="79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79"/>
      <c r="B282" s="79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79"/>
      <c r="B283" s="79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79"/>
      <c r="B284" s="79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79"/>
      <c r="B285" s="79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79"/>
      <c r="B286" s="79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79"/>
      <c r="B287" s="79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79"/>
      <c r="B288" s="79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79"/>
      <c r="B289" s="79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79"/>
      <c r="B290" s="79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79"/>
      <c r="B291" s="79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79"/>
      <c r="B292" s="79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79"/>
      <c r="B293" s="79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79"/>
      <c r="B294" s="79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79"/>
      <c r="B295" s="79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79"/>
      <c r="B296" s="79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79"/>
      <c r="B297" s="79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79"/>
      <c r="B298" s="79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79"/>
      <c r="B299" s="79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79"/>
      <c r="B300" s="79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79"/>
      <c r="B301" s="79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79"/>
      <c r="B302" s="79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79"/>
      <c r="B303" s="79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79"/>
      <c r="B304" s="79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79"/>
      <c r="B305" s="79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79"/>
      <c r="B306" s="79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79"/>
      <c r="B307" s="79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79"/>
      <c r="B308" s="79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79"/>
      <c r="B309" s="79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79"/>
      <c r="B310" s="79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79"/>
      <c r="B311" s="79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79"/>
      <c r="B312" s="79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79"/>
      <c r="B313" s="79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79"/>
      <c r="B314" s="79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79"/>
      <c r="B315" s="79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79"/>
      <c r="B316" s="79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79"/>
      <c r="B317" s="79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79"/>
      <c r="B318" s="79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79"/>
      <c r="B319" s="79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79"/>
      <c r="B320" s="79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79"/>
      <c r="B321" s="79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79"/>
      <c r="B322" s="79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79"/>
      <c r="B323" s="79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79"/>
      <c r="B324" s="79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79"/>
      <c r="B325" s="79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79"/>
      <c r="B326" s="79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79"/>
      <c r="B327" s="79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79"/>
      <c r="B328" s="79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79"/>
      <c r="B329" s="79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79"/>
      <c r="B330" s="79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79"/>
      <c r="B331" s="79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79"/>
      <c r="B332" s="79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79"/>
      <c r="B333" s="79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79"/>
      <c r="B334" s="79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79"/>
      <c r="B335" s="79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79"/>
      <c r="B336" s="79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79"/>
      <c r="B337" s="79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79"/>
      <c r="B338" s="79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79"/>
      <c r="B339" s="79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79"/>
      <c r="B340" s="79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79"/>
      <c r="B341" s="79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79"/>
      <c r="B342" s="79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79"/>
      <c r="B343" s="79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79"/>
      <c r="B344" s="79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79"/>
      <c r="B345" s="79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79"/>
      <c r="B346" s="79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79"/>
      <c r="B347" s="79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79"/>
      <c r="B348" s="79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79"/>
      <c r="B349" s="79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79"/>
      <c r="B350" s="79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79"/>
      <c r="B351" s="79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79"/>
      <c r="B352" s="79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79"/>
      <c r="B353" s="79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79"/>
      <c r="B354" s="79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79"/>
      <c r="B355" s="79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79"/>
      <c r="B356" s="79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79"/>
      <c r="B357" s="79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79"/>
      <c r="B358" s="79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79"/>
      <c r="B359" s="79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79"/>
      <c r="B360" s="79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79"/>
      <c r="B361" s="79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79"/>
      <c r="B362" s="79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79"/>
      <c r="B363" s="79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79"/>
      <c r="B364" s="79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79"/>
      <c r="B365" s="79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79"/>
      <c r="B366" s="79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79"/>
      <c r="B367" s="79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79"/>
      <c r="B368" s="79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79"/>
      <c r="B369" s="79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79"/>
      <c r="B370" s="79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79"/>
      <c r="B371" s="79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79"/>
      <c r="B372" s="79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79"/>
      <c r="B373" s="79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79"/>
      <c r="B374" s="79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79"/>
      <c r="B375" s="79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79"/>
      <c r="B376" s="79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79"/>
      <c r="B377" s="79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79"/>
      <c r="B378" s="79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79"/>
      <c r="B379" s="79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79"/>
      <c r="B380" s="79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79"/>
      <c r="B381" s="79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79"/>
      <c r="B382" s="79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79"/>
      <c r="B383" s="79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79"/>
      <c r="B384" s="79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79"/>
      <c r="B385" s="79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79"/>
      <c r="B386" s="79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79"/>
      <c r="B387" s="79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79"/>
      <c r="B388" s="79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79"/>
      <c r="B389" s="79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79"/>
      <c r="B390" s="79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79"/>
      <c r="B391" s="79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79"/>
      <c r="B392" s="79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79"/>
      <c r="B393" s="79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79"/>
      <c r="B394" s="79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79"/>
      <c r="B395" s="79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79"/>
      <c r="B396" s="79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79"/>
      <c r="B397" s="79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79"/>
      <c r="B398" s="79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79"/>
      <c r="B399" s="79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79"/>
      <c r="B400" s="79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79"/>
      <c r="B401" s="79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79"/>
      <c r="B402" s="79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79"/>
      <c r="B403" s="79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79"/>
      <c r="B404" s="79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79"/>
      <c r="B405" s="79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79"/>
      <c r="B406" s="79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79"/>
      <c r="B407" s="79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79"/>
      <c r="B408" s="79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79"/>
      <c r="B409" s="79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79"/>
      <c r="B410" s="79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79"/>
      <c r="B411" s="79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79"/>
      <c r="B412" s="79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79"/>
      <c r="B413" s="79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79"/>
      <c r="B414" s="79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79"/>
      <c r="B415" s="79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79"/>
      <c r="B416" s="79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79"/>
      <c r="B417" s="79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79"/>
      <c r="B418" s="79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79"/>
      <c r="B419" s="79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79"/>
      <c r="B420" s="79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79"/>
      <c r="B421" s="79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79"/>
      <c r="B422" s="79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79"/>
      <c r="B423" s="79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79"/>
      <c r="B424" s="79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79"/>
      <c r="B425" s="79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79"/>
      <c r="B426" s="79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79"/>
      <c r="B427" s="79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79"/>
      <c r="B428" s="79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79"/>
      <c r="B429" s="79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79"/>
      <c r="B430" s="79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79"/>
      <c r="B431" s="79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79"/>
      <c r="B432" s="79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79"/>
      <c r="B433" s="79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79"/>
      <c r="B434" s="79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79"/>
      <c r="B435" s="79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79"/>
      <c r="B436" s="79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79"/>
      <c r="B437" s="79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79"/>
      <c r="B438" s="79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79"/>
      <c r="B439" s="79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79"/>
      <c r="B440" s="79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79"/>
      <c r="B441" s="79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79"/>
      <c r="B442" s="79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79"/>
      <c r="B443" s="79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79"/>
      <c r="B444" s="79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79"/>
      <c r="B445" s="79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79"/>
      <c r="B446" s="79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79"/>
      <c r="B447" s="79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79"/>
      <c r="B448" s="79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79"/>
      <c r="B449" s="79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79"/>
      <c r="B450" s="79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79"/>
      <c r="B451" s="79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79"/>
      <c r="B452" s="79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79"/>
      <c r="B453" s="79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79"/>
      <c r="B454" s="79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79"/>
      <c r="B455" s="79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79"/>
      <c r="B456" s="79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79"/>
      <c r="B457" s="79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79"/>
      <c r="B458" s="79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79"/>
      <c r="B459" s="79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79"/>
      <c r="B460" s="79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79"/>
      <c r="B461" s="79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79"/>
      <c r="B462" s="79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79"/>
      <c r="B463" s="79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79"/>
      <c r="B464" s="79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79"/>
      <c r="B465" s="79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79"/>
      <c r="B466" s="79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79"/>
      <c r="B467" s="79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79"/>
      <c r="B468" s="79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79"/>
      <c r="B469" s="79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79"/>
      <c r="B470" s="79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79"/>
      <c r="B471" s="79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79"/>
      <c r="B472" s="79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79"/>
      <c r="B473" s="79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79"/>
      <c r="B474" s="79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79"/>
      <c r="B475" s="79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79"/>
      <c r="B476" s="79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79"/>
      <c r="B477" s="79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79"/>
      <c r="B478" s="79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79"/>
      <c r="B479" s="79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79"/>
      <c r="B480" s="79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79"/>
      <c r="B481" s="79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79"/>
      <c r="B482" s="79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79"/>
      <c r="B483" s="79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79"/>
      <c r="B484" s="79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79"/>
      <c r="B485" s="79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79"/>
      <c r="B486" s="79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79"/>
      <c r="B487" s="79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79"/>
      <c r="B488" s="79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79"/>
      <c r="B489" s="79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79"/>
      <c r="B490" s="79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79"/>
      <c r="B491" s="79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79"/>
      <c r="B492" s="79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79"/>
      <c r="B493" s="79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79"/>
      <c r="B494" s="79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79"/>
      <c r="B495" s="79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79"/>
      <c r="B496" s="79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79"/>
      <c r="B497" s="79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79"/>
      <c r="B498" s="79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79"/>
      <c r="B499" s="79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79"/>
      <c r="B500" s="79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79"/>
      <c r="B501" s="79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79"/>
      <c r="B502" s="79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79"/>
      <c r="B503" s="79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79"/>
      <c r="B504" s="79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79"/>
      <c r="B505" s="79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79"/>
      <c r="B506" s="79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79"/>
      <c r="B507" s="79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79"/>
      <c r="B508" s="79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79"/>
      <c r="B509" s="79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79"/>
      <c r="B510" s="79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79"/>
      <c r="B511" s="79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79"/>
      <c r="B512" s="79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79"/>
      <c r="B513" s="79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79"/>
      <c r="B514" s="79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79"/>
      <c r="B515" s="79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79"/>
      <c r="B516" s="79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79"/>
      <c r="B517" s="79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79"/>
      <c r="B518" s="79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79"/>
      <c r="B519" s="79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79"/>
      <c r="B520" s="79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79"/>
      <c r="B521" s="79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79"/>
      <c r="B522" s="79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79"/>
      <c r="B523" s="79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79"/>
      <c r="B524" s="79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79"/>
      <c r="B525" s="79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79"/>
      <c r="B526" s="79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79"/>
      <c r="B527" s="79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79"/>
      <c r="B528" s="79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79"/>
      <c r="B529" s="79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79"/>
      <c r="B530" s="79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79"/>
      <c r="B531" s="79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79"/>
      <c r="B532" s="79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79"/>
      <c r="B533" s="79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79"/>
      <c r="B534" s="79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79"/>
      <c r="B535" s="79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79"/>
      <c r="B536" s="79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79"/>
      <c r="B537" s="79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79"/>
      <c r="B538" s="79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79"/>
      <c r="B539" s="79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79"/>
      <c r="B540" s="79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79"/>
      <c r="B541" s="79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79"/>
      <c r="B542" s="79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79"/>
      <c r="B543" s="79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79"/>
      <c r="B544" s="79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79"/>
      <c r="B545" s="79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79"/>
      <c r="B546" s="79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79"/>
      <c r="B547" s="79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79"/>
      <c r="B548" s="79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79"/>
      <c r="B549" s="79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79"/>
      <c r="B550" s="79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79"/>
      <c r="B551" s="79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79"/>
      <c r="B552" s="79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79"/>
      <c r="B553" s="79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79"/>
      <c r="B554" s="79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79"/>
      <c r="B555" s="79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79"/>
      <c r="B556" s="79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79"/>
      <c r="B557" s="79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79"/>
      <c r="B558" s="79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79"/>
      <c r="B559" s="79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79"/>
      <c r="B560" s="79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79"/>
      <c r="B561" s="79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79"/>
      <c r="B562" s="79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79"/>
      <c r="B563" s="79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79"/>
      <c r="B564" s="79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79"/>
      <c r="B565" s="79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79"/>
      <c r="B566" s="79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79"/>
      <c r="B567" s="79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79"/>
      <c r="B568" s="79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79"/>
      <c r="B569" s="79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79"/>
      <c r="B570" s="79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79"/>
      <c r="B571" s="79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79"/>
      <c r="B572" s="79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79"/>
      <c r="B573" s="79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79"/>
      <c r="B574" s="79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79"/>
      <c r="B575" s="79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79"/>
      <c r="B576" s="79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79"/>
      <c r="B577" s="79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79"/>
      <c r="B578" s="79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79"/>
      <c r="B579" s="79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79"/>
      <c r="B580" s="79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79"/>
      <c r="B581" s="79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79"/>
      <c r="B582" s="79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79"/>
      <c r="B583" s="79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79"/>
      <c r="B584" s="79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79"/>
      <c r="B585" s="79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79"/>
      <c r="B586" s="79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79"/>
      <c r="B587" s="79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79"/>
      <c r="B588" s="79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79"/>
      <c r="B589" s="79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79"/>
      <c r="B590" s="79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79"/>
      <c r="B591" s="79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79"/>
      <c r="B592" s="79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79"/>
      <c r="B593" s="79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79"/>
      <c r="B594" s="79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79"/>
      <c r="B595" s="79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79"/>
      <c r="B596" s="79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79"/>
      <c r="B597" s="79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79"/>
      <c r="B598" s="79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79"/>
      <c r="B599" s="79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79"/>
      <c r="B600" s="79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79"/>
      <c r="B601" s="79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79"/>
      <c r="B602" s="79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79"/>
      <c r="B603" s="79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79"/>
      <c r="B604" s="79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79"/>
      <c r="B605" s="79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79"/>
      <c r="B606" s="79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79"/>
      <c r="B607" s="79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79"/>
      <c r="B608" s="79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79"/>
      <c r="B609" s="79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79"/>
      <c r="B610" s="79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79"/>
      <c r="B611" s="79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79"/>
      <c r="B612" s="79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79"/>
      <c r="B613" s="79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79"/>
      <c r="B614" s="79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79"/>
      <c r="B615" s="79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79"/>
      <c r="B616" s="79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79"/>
      <c r="B617" s="79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79"/>
      <c r="B618" s="79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79"/>
      <c r="B619" s="79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79"/>
      <c r="B620" s="79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79"/>
      <c r="B621" s="79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79"/>
      <c r="B622" s="79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79"/>
      <c r="B623" s="79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79"/>
      <c r="B624" s="79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79"/>
      <c r="B625" s="79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79"/>
      <c r="B626" s="79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79"/>
      <c r="B627" s="79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79"/>
      <c r="B628" s="79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79"/>
      <c r="B629" s="79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79"/>
      <c r="B630" s="79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79"/>
      <c r="B631" s="79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79"/>
      <c r="B632" s="79"/>
      <c r="E632" s="7"/>
      <c r="F632" s="7"/>
      <c r="G632" s="7"/>
      <c r="H632" s="7"/>
      <c r="I632" s="7"/>
      <c r="J632" s="7"/>
      <c r="K632" s="7"/>
      <c r="L632" s="8"/>
      <c r="M632" s="8"/>
      <c r="N632" s="8"/>
    </row>
    <row r="633" spans="1:14" s="10" customFormat="1" ht="15" x14ac:dyDescent="0.2">
      <c r="A633" s="79"/>
      <c r="B633" s="79"/>
      <c r="E633" s="7"/>
      <c r="F633" s="7"/>
      <c r="G633" s="7"/>
      <c r="H633" s="7"/>
      <c r="I633" s="7"/>
      <c r="J633" s="7"/>
      <c r="K633" s="7"/>
      <c r="L633" s="8"/>
      <c r="M633" s="8"/>
      <c r="N633" s="8"/>
    </row>
    <row r="634" spans="1:14" s="10" customFormat="1" ht="15" x14ac:dyDescent="0.2">
      <c r="A634" s="79"/>
      <c r="B634" s="79"/>
      <c r="E634" s="7"/>
      <c r="F634" s="7"/>
      <c r="G634" s="7"/>
      <c r="H634" s="7"/>
      <c r="I634" s="7"/>
      <c r="J634" s="7"/>
      <c r="K634" s="7"/>
      <c r="L634" s="8"/>
      <c r="M634" s="8"/>
      <c r="N634" s="8"/>
    </row>
    <row r="635" spans="1:14" s="10" customFormat="1" ht="15" x14ac:dyDescent="0.2">
      <c r="A635" s="79"/>
      <c r="B635" s="79"/>
      <c r="E635" s="7"/>
      <c r="F635" s="7"/>
      <c r="G635" s="7"/>
      <c r="H635" s="7"/>
      <c r="I635" s="7"/>
      <c r="J635" s="7"/>
      <c r="K635" s="7"/>
      <c r="L635" s="8"/>
      <c r="M635" s="8"/>
      <c r="N635" s="8"/>
    </row>
    <row r="636" spans="1:14" s="10" customFormat="1" ht="15" x14ac:dyDescent="0.2">
      <c r="A636" s="79"/>
      <c r="B636" s="79"/>
      <c r="E636" s="7"/>
      <c r="F636" s="7"/>
      <c r="G636" s="7"/>
      <c r="H636" s="7"/>
      <c r="I636" s="7"/>
      <c r="J636" s="7"/>
      <c r="K636" s="7"/>
      <c r="L636" s="8"/>
      <c r="M636" s="8"/>
      <c r="N636" s="8"/>
    </row>
    <row r="637" spans="1:14" s="10" customFormat="1" ht="15" x14ac:dyDescent="0.2">
      <c r="A637" s="79"/>
      <c r="B637" s="79"/>
      <c r="E637" s="7"/>
      <c r="F637" s="7"/>
      <c r="G637" s="7"/>
      <c r="H637" s="7"/>
      <c r="I637" s="7"/>
      <c r="J637" s="7"/>
      <c r="K637" s="7"/>
      <c r="L637" s="8"/>
      <c r="M637" s="8"/>
      <c r="N637" s="8"/>
    </row>
    <row r="638" spans="1:14" s="10" customFormat="1" ht="15" x14ac:dyDescent="0.2">
      <c r="A638" s="79"/>
      <c r="B638" s="79"/>
      <c r="E638" s="7"/>
      <c r="F638" s="7"/>
      <c r="G638" s="7"/>
      <c r="H638" s="7"/>
      <c r="I638" s="7"/>
      <c r="J638" s="7"/>
      <c r="K638" s="7"/>
      <c r="L638" s="8"/>
      <c r="M638" s="8"/>
      <c r="N638" s="8"/>
    </row>
    <row r="639" spans="1:14" s="10" customFormat="1" ht="15" x14ac:dyDescent="0.2">
      <c r="A639" s="79"/>
      <c r="B639" s="79"/>
      <c r="E639" s="7"/>
      <c r="F639" s="7"/>
      <c r="G639" s="7"/>
      <c r="H639" s="7"/>
      <c r="I639" s="7"/>
      <c r="J639" s="7"/>
      <c r="K639" s="7"/>
      <c r="L639" s="8"/>
      <c r="M639" s="8"/>
      <c r="N639" s="8"/>
    </row>
    <row r="640" spans="1:14" s="10" customFormat="1" ht="15" x14ac:dyDescent="0.2">
      <c r="A640" s="79"/>
      <c r="B640" s="79"/>
      <c r="E640" s="7"/>
      <c r="F640" s="7"/>
      <c r="G640" s="7"/>
      <c r="H640" s="7"/>
      <c r="I640" s="7"/>
      <c r="J640" s="7"/>
      <c r="K640" s="7"/>
      <c r="L640" s="8"/>
      <c r="M640" s="8"/>
      <c r="N640" s="8"/>
    </row>
    <row r="641" spans="1:14" s="10" customFormat="1" ht="15" x14ac:dyDescent="0.2">
      <c r="A641" s="79"/>
      <c r="B641" s="79"/>
      <c r="E641" s="7"/>
      <c r="F641" s="7"/>
      <c r="G641" s="7"/>
      <c r="H641" s="7"/>
      <c r="I641" s="7"/>
      <c r="J641" s="7"/>
      <c r="K641" s="7"/>
      <c r="L641" s="8"/>
      <c r="M641" s="8"/>
      <c r="N641" s="8"/>
    </row>
    <row r="642" spans="1:14" s="10" customFormat="1" ht="15" x14ac:dyDescent="0.2">
      <c r="A642" s="79"/>
      <c r="B642" s="79"/>
      <c r="E642" s="7"/>
      <c r="F642" s="7"/>
      <c r="G642" s="7"/>
      <c r="H642" s="7"/>
      <c r="I642" s="7"/>
      <c r="J642" s="7"/>
      <c r="K642" s="7"/>
      <c r="L642" s="8"/>
      <c r="M642" s="8"/>
      <c r="N642" s="8"/>
    </row>
    <row r="643" spans="1:14" s="10" customFormat="1" ht="15" x14ac:dyDescent="0.2">
      <c r="A643" s="79"/>
      <c r="B643" s="79"/>
      <c r="E643" s="7"/>
      <c r="F643" s="7"/>
      <c r="G643" s="7"/>
      <c r="H643" s="7"/>
      <c r="I643" s="7"/>
      <c r="J643" s="7"/>
      <c r="K643" s="7"/>
      <c r="L643" s="8"/>
      <c r="M643" s="8"/>
      <c r="N643" s="8"/>
    </row>
    <row r="644" spans="1:14" s="10" customFormat="1" ht="15" x14ac:dyDescent="0.2">
      <c r="A644" s="79"/>
      <c r="B644" s="79"/>
      <c r="E644" s="7"/>
      <c r="F644" s="7"/>
      <c r="G644" s="7"/>
      <c r="H644" s="7"/>
      <c r="I644" s="7"/>
      <c r="J644" s="7"/>
      <c r="K644" s="7"/>
      <c r="L644" s="8"/>
      <c r="M644" s="8"/>
      <c r="N644" s="8"/>
    </row>
    <row r="645" spans="1:14" s="10" customFormat="1" ht="15" x14ac:dyDescent="0.2">
      <c r="A645" s="79"/>
      <c r="B645" s="79"/>
      <c r="E645" s="7"/>
      <c r="F645" s="7"/>
      <c r="G645" s="7"/>
      <c r="H645" s="7"/>
      <c r="I645" s="7"/>
      <c r="J645" s="7"/>
      <c r="K645" s="7"/>
      <c r="L645" s="8"/>
      <c r="M645" s="8"/>
      <c r="N645" s="8"/>
    </row>
    <row r="646" spans="1:14" s="10" customFormat="1" ht="15" x14ac:dyDescent="0.2">
      <c r="A646" s="79"/>
      <c r="B646" s="79"/>
      <c r="E646" s="7"/>
      <c r="F646" s="7"/>
      <c r="G646" s="7"/>
      <c r="H646" s="7"/>
      <c r="I646" s="7"/>
      <c r="J646" s="7"/>
      <c r="K646" s="7"/>
      <c r="L646" s="8"/>
      <c r="M646" s="8"/>
      <c r="N646" s="8"/>
    </row>
    <row r="647" spans="1:14" s="10" customFormat="1" ht="15" x14ac:dyDescent="0.2">
      <c r="A647" s="79"/>
      <c r="B647" s="79"/>
      <c r="E647" s="7"/>
      <c r="F647" s="7"/>
      <c r="G647" s="7"/>
      <c r="H647" s="7"/>
      <c r="I647" s="7"/>
      <c r="J647" s="7"/>
      <c r="K647" s="7"/>
      <c r="L647" s="8"/>
      <c r="M647" s="8"/>
      <c r="N647" s="8"/>
    </row>
    <row r="648" spans="1:14" s="10" customFormat="1" ht="15" x14ac:dyDescent="0.2">
      <c r="A648" s="79"/>
      <c r="B648" s="79"/>
      <c r="E648" s="7"/>
      <c r="F648" s="7"/>
      <c r="G648" s="7"/>
      <c r="H648" s="7"/>
      <c r="I648" s="7"/>
      <c r="J648" s="7"/>
      <c r="K648" s="7"/>
      <c r="L648" s="8"/>
      <c r="M648" s="8"/>
      <c r="N648" s="8"/>
    </row>
    <row r="649" spans="1:14" s="10" customFormat="1" ht="15" x14ac:dyDescent="0.2">
      <c r="A649" s="79"/>
      <c r="B649" s="79"/>
      <c r="E649" s="7"/>
      <c r="F649" s="7"/>
      <c r="G649" s="7"/>
      <c r="H649" s="7"/>
      <c r="I649" s="7"/>
      <c r="J649" s="7"/>
      <c r="K649" s="7"/>
      <c r="L649" s="8"/>
      <c r="M649" s="8"/>
      <c r="N649" s="8"/>
    </row>
    <row r="650" spans="1:14" s="10" customFormat="1" ht="15" x14ac:dyDescent="0.2">
      <c r="A650" s="79"/>
      <c r="B650" s="79"/>
      <c r="E650" s="7"/>
      <c r="F650" s="7"/>
      <c r="G650" s="7"/>
      <c r="H650" s="7"/>
      <c r="I650" s="7"/>
      <c r="J650" s="7"/>
      <c r="K650" s="7"/>
      <c r="L650" s="8"/>
      <c r="M650" s="8"/>
      <c r="N650" s="8"/>
    </row>
  </sheetData>
  <mergeCells count="12">
    <mergeCell ref="A1:H1"/>
    <mergeCell ref="A56:B56"/>
    <mergeCell ref="A57:N58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39370078740157483" bottom="0" header="0.51181102362204722" footer="0"/>
  <pageSetup paperSize="9" scale="75" firstPageNumber="117" orientation="landscape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  <rowBreaks count="1" manualBreakCount="1">
    <brk id="2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3" tint="0.59999389629810485"/>
  </sheetPr>
  <dimension ref="A1:J244"/>
  <sheetViews>
    <sheetView showGridLines="0" topLeftCell="A22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90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136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70259925</v>
      </c>
      <c r="F6" s="341"/>
      <c r="G6" s="149" t="s">
        <v>3</v>
      </c>
      <c r="H6" s="339">
        <v>1130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37904000</v>
      </c>
      <c r="F16" s="326"/>
      <c r="G16" s="6">
        <f>H16+I16</f>
        <v>42807945.960000001</v>
      </c>
      <c r="H16" s="42">
        <v>42520068.189999998</v>
      </c>
      <c r="I16" s="42">
        <v>287877.77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64744.7</v>
      </c>
      <c r="H17" s="105">
        <v>64744.7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38101000</v>
      </c>
      <c r="F18" s="326"/>
      <c r="G18" s="6">
        <f>H18+I18</f>
        <v>43226578.289999999</v>
      </c>
      <c r="H18" s="42">
        <v>42714630.289999999</v>
      </c>
      <c r="I18" s="42">
        <v>511948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483377.02999999822</v>
      </c>
      <c r="H20" s="153">
        <f>H18-H16+H17</f>
        <v>259306.8000000015</v>
      </c>
      <c r="I20" s="153">
        <f>I18-I16+I17</f>
        <v>224070.22999999998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418632.32999999821</v>
      </c>
      <c r="H21" s="153">
        <f>H20-H17</f>
        <v>194562.10000000149</v>
      </c>
      <c r="I21" s="153">
        <f>I20-I17</f>
        <v>224070.22999999998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418632.32999999821</v>
      </c>
      <c r="H25" s="157">
        <f>H21</f>
        <v>194562.10000000149</v>
      </c>
      <c r="I25" s="157">
        <f>I21-I26</f>
        <v>224070.22999999998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418632.32999999821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18000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400632.32999999821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3309359.56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0</v>
      </c>
      <c r="G38" s="51">
        <v>0</v>
      </c>
      <c r="H38" s="52"/>
      <c r="I38" s="256" t="str">
        <f t="shared" ref="I38:I42" si="0">IF(F38=0,"nerozp.",G38/F38)</f>
        <v>nerozp.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440000</v>
      </c>
      <c r="G39" s="51">
        <v>344763.91</v>
      </c>
      <c r="H39" s="52"/>
      <c r="I39" s="256">
        <f t="shared" si="0"/>
        <v>0.78355434090909082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1509819.01</v>
      </c>
      <c r="G41" s="51">
        <v>1509819.01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206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9700</v>
      </c>
      <c r="F50" s="239">
        <v>6000</v>
      </c>
      <c r="G50" s="240">
        <v>5000</v>
      </c>
      <c r="H50" s="240">
        <f t="shared" ref="H50:H53" si="2">E50+F50-G50</f>
        <v>10700</v>
      </c>
      <c r="I50" s="241">
        <v>10700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123033.96</v>
      </c>
      <c r="F51" s="245">
        <v>498916</v>
      </c>
      <c r="G51" s="246">
        <v>481520</v>
      </c>
      <c r="H51" s="246">
        <f t="shared" si="2"/>
        <v>140429.95999999996</v>
      </c>
      <c r="I51" s="247">
        <v>133117.96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2062668.49</v>
      </c>
      <c r="F52" s="245">
        <v>181576.81</v>
      </c>
      <c r="G52" s="246">
        <v>1145849.6200000001</v>
      </c>
      <c r="H52" s="246">
        <f t="shared" si="2"/>
        <v>1098395.6799999997</v>
      </c>
      <c r="I52" s="247">
        <v>1098395.68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239083.28</v>
      </c>
      <c r="F53" s="245">
        <v>1522819.01</v>
      </c>
      <c r="G53" s="246">
        <v>1630851.7</v>
      </c>
      <c r="H53" s="246">
        <f t="shared" si="2"/>
        <v>131050.59000000008</v>
      </c>
      <c r="I53" s="247">
        <v>131050.59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2434485.73</v>
      </c>
      <c r="F54" s="251">
        <f>F50+F51+F52+F53</f>
        <v>2209311.8200000003</v>
      </c>
      <c r="G54" s="252">
        <f>G50+G51+G52+G53</f>
        <v>3263221.3200000003</v>
      </c>
      <c r="H54" s="252">
        <f>H50+H51+H52+H53</f>
        <v>1380576.2299999997</v>
      </c>
      <c r="I54" s="253">
        <f>SUM(I50:I53)</f>
        <v>1373264.23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2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tabColor theme="3" tint="0.59999389629810485"/>
  </sheetPr>
  <dimension ref="A1:J244"/>
  <sheetViews>
    <sheetView showGridLines="0" topLeftCell="B25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93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161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577227</v>
      </c>
      <c r="F6" s="341"/>
      <c r="G6" s="149" t="s">
        <v>3</v>
      </c>
      <c r="H6" s="339">
        <v>1131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63878000</v>
      </c>
      <c r="F16" s="326"/>
      <c r="G16" s="6">
        <f>H16+I16</f>
        <v>70759175.890000001</v>
      </c>
      <c r="H16" s="42">
        <v>70157980.680000007</v>
      </c>
      <c r="I16" s="42">
        <v>601195.21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64020000</v>
      </c>
      <c r="F18" s="326"/>
      <c r="G18" s="6">
        <f>H18+I18</f>
        <v>71492321.530000001</v>
      </c>
      <c r="H18" s="42">
        <v>70575367.5</v>
      </c>
      <c r="I18" s="42">
        <v>916954.03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733145.6400000006</v>
      </c>
      <c r="H20" s="153">
        <f>H18-H16+H17</f>
        <v>417386.81999999285</v>
      </c>
      <c r="I20" s="153">
        <f>I18-I16+I17</f>
        <v>315758.82000000007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733145.6400000006</v>
      </c>
      <c r="H21" s="153">
        <f>H20-H17</f>
        <v>417386.81999999285</v>
      </c>
      <c r="I21" s="153">
        <f>I20-I17</f>
        <v>315758.82000000007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733145.6400000006</v>
      </c>
      <c r="H25" s="157">
        <f>H21</f>
        <v>417386.81999999285</v>
      </c>
      <c r="I25" s="157">
        <f>I21-I26</f>
        <v>315758.82000000007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733145.6400000006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18000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715145.6400000006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3772579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1800000</v>
      </c>
      <c r="G37" s="51">
        <v>1800000</v>
      </c>
      <c r="H37" s="52"/>
      <c r="I37" s="256">
        <f>IF(F37=0,"nerozp.",G37/F37)</f>
        <v>1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90000</v>
      </c>
      <c r="G38" s="51">
        <v>78552.98</v>
      </c>
      <c r="H38" s="52"/>
      <c r="I38" s="256">
        <f t="shared" ref="I38:I42" si="0">IF(F38=0,"nerozp.",G38/F38)</f>
        <v>0.8728108888888888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1400000</v>
      </c>
      <c r="G39" s="51">
        <v>1084680.77</v>
      </c>
      <c r="H39" s="52"/>
      <c r="I39" s="256">
        <f t="shared" si="0"/>
        <v>0.77477197857142854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513618</v>
      </c>
      <c r="G41" s="51">
        <v>513618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47.25" customHeight="1" x14ac:dyDescent="0.2">
      <c r="A44" s="173" t="s">
        <v>56</v>
      </c>
      <c r="B44" s="333" t="s">
        <v>207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607840</v>
      </c>
      <c r="F50" s="239">
        <v>0</v>
      </c>
      <c r="G50" s="240">
        <v>51807</v>
      </c>
      <c r="H50" s="240">
        <f t="shared" ref="H50:H53" si="2">E50+F50-G50</f>
        <v>556033</v>
      </c>
      <c r="I50" s="241">
        <v>556033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999581.4</v>
      </c>
      <c r="F51" s="245">
        <v>781054.32</v>
      </c>
      <c r="G51" s="246">
        <v>936460</v>
      </c>
      <c r="H51" s="246">
        <f t="shared" si="2"/>
        <v>844175.72</v>
      </c>
      <c r="I51" s="247">
        <v>835783.56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2097645.59</v>
      </c>
      <c r="F52" s="245">
        <v>4508891.37</v>
      </c>
      <c r="G52" s="246">
        <v>671544.22</v>
      </c>
      <c r="H52" s="246">
        <f t="shared" si="2"/>
        <v>5934992.7400000002</v>
      </c>
      <c r="I52" s="247">
        <v>5934992.7400000002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456803.27</v>
      </c>
      <c r="F53" s="245">
        <v>790861.8</v>
      </c>
      <c r="G53" s="246">
        <v>924479.23</v>
      </c>
      <c r="H53" s="246">
        <f t="shared" si="2"/>
        <v>323185.84000000008</v>
      </c>
      <c r="I53" s="247">
        <v>323185.84000000003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4161870.26</v>
      </c>
      <c r="F54" s="251">
        <f>F50+F51+F52+F53</f>
        <v>6080807.4900000002</v>
      </c>
      <c r="G54" s="252">
        <f>G50+G51+G52+G53</f>
        <v>2584290.4500000002</v>
      </c>
      <c r="H54" s="252">
        <f>H50+H51+H52+H53</f>
        <v>7658387.2999999998</v>
      </c>
      <c r="I54" s="253">
        <f>SUM(I50:I53)</f>
        <v>7649995.1400000006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2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tabColor theme="3" tint="0.59999389629810485"/>
  </sheetPr>
  <dimension ref="A1:J244"/>
  <sheetViews>
    <sheetView showGridLines="0" topLeftCell="A21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96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162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61986038</v>
      </c>
      <c r="F6" s="341"/>
      <c r="G6" s="149" t="s">
        <v>3</v>
      </c>
      <c r="H6" s="339">
        <v>1132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8.2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81259000</v>
      </c>
      <c r="F16" s="326"/>
      <c r="G16" s="6">
        <f>H16+I16</f>
        <v>82813821.430000007</v>
      </c>
      <c r="H16" s="42">
        <v>63028701.609999999</v>
      </c>
      <c r="I16" s="42">
        <v>19785119.82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354050</v>
      </c>
      <c r="H17" s="105">
        <v>34131</v>
      </c>
      <c r="I17" s="105">
        <v>319919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81547000</v>
      </c>
      <c r="F18" s="326"/>
      <c r="G18" s="6">
        <f>H18+I18</f>
        <v>84170986.280000001</v>
      </c>
      <c r="H18" s="42">
        <v>63159452.490000002</v>
      </c>
      <c r="I18" s="42">
        <v>21011533.789999999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1711214.849999994</v>
      </c>
      <c r="H20" s="153">
        <f>H18-H16+H17</f>
        <v>164881.88000000268</v>
      </c>
      <c r="I20" s="153">
        <f>I18-I16+I17</f>
        <v>1546332.9699999988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1357164.849999994</v>
      </c>
      <c r="H21" s="153">
        <f>H20-H17</f>
        <v>130750.88000000268</v>
      </c>
      <c r="I21" s="153">
        <f>I20-I17</f>
        <v>1226413.9699999988</v>
      </c>
      <c r="J21" s="55"/>
    </row>
    <row r="22" spans="1:10" ht="12.7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hidden="1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1078717.6699999941</v>
      </c>
      <c r="H25" s="157">
        <f>H21</f>
        <v>130750.88000000268</v>
      </c>
      <c r="I25" s="157">
        <f>I21-I26</f>
        <v>947966.78999999887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278447.18</v>
      </c>
      <c r="J26" s="55"/>
    </row>
    <row r="27" spans="1:10" s="154" customFormat="1" ht="9.75" customHeigh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1078717.6699999941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93000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985717.6699999941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278447.18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3206152.03</v>
      </c>
      <c r="H33" s="172"/>
      <c r="I33" s="172"/>
      <c r="J33" s="205"/>
    </row>
    <row r="34" spans="1:10" ht="38.25" customHeight="1" x14ac:dyDescent="0.2">
      <c r="A34" s="332" t="s">
        <v>192</v>
      </c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45000</v>
      </c>
      <c r="G37" s="51">
        <v>46250</v>
      </c>
      <c r="H37" s="52"/>
      <c r="I37" s="256">
        <f>IF(F37=0,"nerozp.",G37/F37)</f>
        <v>1.0277777777777777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1600000</v>
      </c>
      <c r="G38" s="51">
        <v>1321731.21</v>
      </c>
      <c r="H38" s="52"/>
      <c r="I38" s="256">
        <f t="shared" ref="I38:I42" si="0">IF(F38=0,"nerozp.",G38/F38)</f>
        <v>0.82608200624999994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800000</v>
      </c>
      <c r="G39" s="51">
        <v>687771.95</v>
      </c>
      <c r="H39" s="52"/>
      <c r="I39" s="256">
        <f t="shared" si="0"/>
        <v>0.85971493749999994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823438.46</v>
      </c>
      <c r="G41" s="51">
        <v>823438.46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103.5" customHeight="1" x14ac:dyDescent="0.2">
      <c r="A44" s="173" t="s">
        <v>56</v>
      </c>
      <c r="B44" s="333" t="s">
        <v>196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17990</v>
      </c>
      <c r="F50" s="239">
        <v>0</v>
      </c>
      <c r="G50" s="240">
        <v>0</v>
      </c>
      <c r="H50" s="240">
        <f t="shared" ref="H50:H53" si="2">E50+F50-G50</f>
        <v>17990</v>
      </c>
      <c r="I50" s="241">
        <v>17990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559838.21</v>
      </c>
      <c r="F51" s="245">
        <v>773615</v>
      </c>
      <c r="G51" s="246">
        <v>757373.8</v>
      </c>
      <c r="H51" s="246">
        <f t="shared" si="2"/>
        <v>576079.40999999992</v>
      </c>
      <c r="I51" s="247">
        <v>529023.1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2323435.0099999998</v>
      </c>
      <c r="F52" s="245">
        <v>1595683.2</v>
      </c>
      <c r="G52" s="246">
        <v>786290.45</v>
      </c>
      <c r="H52" s="246">
        <f t="shared" si="2"/>
        <v>3132827.76</v>
      </c>
      <c r="I52" s="247">
        <v>3132827.76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7453783.9000000004</v>
      </c>
      <c r="F53" s="245">
        <v>4797382.0999999996</v>
      </c>
      <c r="G53" s="246">
        <v>7512060.2699999996</v>
      </c>
      <c r="H53" s="246">
        <f t="shared" si="2"/>
        <v>4739105.7300000004</v>
      </c>
      <c r="I53" s="247">
        <v>4739105.7300000004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10355047.120000001</v>
      </c>
      <c r="F54" s="251">
        <f>F50+F51+F52+F53</f>
        <v>7166680.2999999998</v>
      </c>
      <c r="G54" s="252">
        <f>G50+G51+G52+G53</f>
        <v>9055724.5199999996</v>
      </c>
      <c r="H54" s="252">
        <f>H50+H51+H52+H53</f>
        <v>8466002.9000000004</v>
      </c>
      <c r="I54" s="253">
        <f>SUM(I50:I53)</f>
        <v>8418946.5899999999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2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>
    <tabColor theme="4" tint="0.39997558519241921"/>
  </sheetPr>
  <dimension ref="A1:J244"/>
  <sheetViews>
    <sheetView showGridLines="0" topLeftCell="A23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98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163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61985759</v>
      </c>
      <c r="F6" s="341"/>
      <c r="G6" s="149" t="s">
        <v>3</v>
      </c>
      <c r="H6" s="339">
        <v>1133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72734000</v>
      </c>
      <c r="F16" s="326"/>
      <c r="G16" s="6">
        <f>H16+I16</f>
        <v>78445288.879999995</v>
      </c>
      <c r="H16" s="42">
        <v>77991997.409999996</v>
      </c>
      <c r="I16" s="42">
        <v>453291.47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33443.269999999997</v>
      </c>
      <c r="H17" s="105">
        <v>33443.269999999997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72734000</v>
      </c>
      <c r="F18" s="326"/>
      <c r="G18" s="6">
        <f>H18+I18</f>
        <v>78447883.690000013</v>
      </c>
      <c r="H18" s="42">
        <v>77993646.010000005</v>
      </c>
      <c r="I18" s="42">
        <v>454237.68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36038.080000017282</v>
      </c>
      <c r="H20" s="153">
        <f>H18-H16+H17</f>
        <v>35091.870000008937</v>
      </c>
      <c r="I20" s="153">
        <f>I18-I16+I17</f>
        <v>946.21000000002095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2594.8100000172853</v>
      </c>
      <c r="H21" s="153">
        <f>H20-H17</f>
        <v>1648.6000000089407</v>
      </c>
      <c r="I21" s="153">
        <f>I20-I17</f>
        <v>946.21000000002095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2594.8100000172853</v>
      </c>
      <c r="H25" s="157">
        <f>H21</f>
        <v>1648.6000000089407</v>
      </c>
      <c r="I25" s="157">
        <f>I21-I26</f>
        <v>946.21000000002095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2594.81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518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2076.81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924728.55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58900</v>
      </c>
      <c r="G37" s="51">
        <v>58900</v>
      </c>
      <c r="H37" s="52"/>
      <c r="I37" s="256">
        <f>IF(F37=0,"nerozp.",G37/F37)</f>
        <v>1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734000</v>
      </c>
      <c r="G38" s="51">
        <v>567354.93000000005</v>
      </c>
      <c r="H38" s="52"/>
      <c r="I38" s="256">
        <f t="shared" ref="I38:I42" si="0">IF(F38=0,"nerozp.",G38/F38)</f>
        <v>0.7729631198910083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700000</v>
      </c>
      <c r="G39" s="51">
        <v>640707.25</v>
      </c>
      <c r="H39" s="52"/>
      <c r="I39" s="256">
        <f t="shared" si="0"/>
        <v>0.91529607142857139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758181.53</v>
      </c>
      <c r="G41" s="51">
        <v>751978.41</v>
      </c>
      <c r="H41" s="52"/>
      <c r="I41" s="256">
        <f t="shared" si="0"/>
        <v>0.99181842374872942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208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33261</v>
      </c>
      <c r="F50" s="239">
        <v>0</v>
      </c>
      <c r="G50" s="240">
        <v>0</v>
      </c>
      <c r="H50" s="240">
        <f t="shared" ref="H50:H53" si="2">E50+F50-G50</f>
        <v>33261</v>
      </c>
      <c r="I50" s="241">
        <v>33261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816530.66</v>
      </c>
      <c r="F51" s="245">
        <v>997087.74</v>
      </c>
      <c r="G51" s="246">
        <v>1118138.5</v>
      </c>
      <c r="H51" s="246">
        <f t="shared" si="2"/>
        <v>695479.89999999991</v>
      </c>
      <c r="I51" s="247">
        <v>621546.02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4388077.6399999997</v>
      </c>
      <c r="F52" s="245">
        <v>343765.14</v>
      </c>
      <c r="G52" s="246">
        <v>1354559.35</v>
      </c>
      <c r="H52" s="246">
        <f t="shared" si="2"/>
        <v>3377283.4299999992</v>
      </c>
      <c r="I52" s="247">
        <v>3377283.43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310391.92</v>
      </c>
      <c r="F53" s="245">
        <v>793260.65</v>
      </c>
      <c r="G53" s="246">
        <v>939295.93</v>
      </c>
      <c r="H53" s="246">
        <f t="shared" si="2"/>
        <v>164356.64000000001</v>
      </c>
      <c r="I53" s="247">
        <v>164356.64000000001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5548261.2199999997</v>
      </c>
      <c r="F54" s="251">
        <f>F50+F51+F52+F53</f>
        <v>2134113.5299999998</v>
      </c>
      <c r="G54" s="252">
        <f>G50+G51+G52+G53</f>
        <v>3411993.7800000003</v>
      </c>
      <c r="H54" s="252">
        <f>H50+H51+H52+H53</f>
        <v>4270380.9699999988</v>
      </c>
      <c r="I54" s="253">
        <f>SUM(I50:I53)</f>
        <v>4196447.09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3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>
    <tabColor theme="3" tint="0.59999389629810485"/>
  </sheetPr>
  <dimension ref="A1:J244"/>
  <sheetViews>
    <sheetView showGridLines="0" topLeftCell="A18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2.28515625" style="4" bestFit="1" customWidth="1"/>
    <col min="11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47"/>
    </row>
    <row r="2" spans="1:9" ht="19.5" x14ac:dyDescent="0.4">
      <c r="A2" s="336" t="s">
        <v>1</v>
      </c>
      <c r="B2" s="336"/>
      <c r="C2" s="336"/>
      <c r="D2" s="336"/>
      <c r="E2" s="337" t="s">
        <v>100</v>
      </c>
      <c r="F2" s="337"/>
      <c r="G2" s="337"/>
      <c r="H2" s="337"/>
      <c r="I2" s="337"/>
    </row>
    <row r="3" spans="1:9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9" ht="15.75" x14ac:dyDescent="0.25">
      <c r="A4" s="24" t="s">
        <v>2</v>
      </c>
      <c r="E4" s="338" t="s">
        <v>164</v>
      </c>
      <c r="F4" s="338"/>
      <c r="G4" s="338"/>
      <c r="H4" s="338"/>
      <c r="I4" s="338"/>
    </row>
    <row r="5" spans="1:9" ht="7.5" customHeight="1" x14ac:dyDescent="0.3">
      <c r="A5" s="25"/>
      <c r="E5" s="335" t="s">
        <v>23</v>
      </c>
      <c r="F5" s="335"/>
      <c r="G5" s="335"/>
      <c r="H5" s="335"/>
      <c r="I5" s="335"/>
    </row>
    <row r="6" spans="1:9" ht="19.5" x14ac:dyDescent="0.4">
      <c r="A6" s="23" t="s">
        <v>34</v>
      </c>
      <c r="C6" s="148"/>
      <c r="D6" s="148"/>
      <c r="E6" s="340">
        <v>63701171</v>
      </c>
      <c r="F6" s="341"/>
      <c r="G6" s="149" t="s">
        <v>3</v>
      </c>
      <c r="H6" s="339">
        <v>1134</v>
      </c>
      <c r="I6" s="339"/>
    </row>
    <row r="7" spans="1:9" ht="8.25" customHeight="1" x14ac:dyDescent="0.4">
      <c r="A7" s="23"/>
      <c r="E7" s="335" t="s">
        <v>24</v>
      </c>
      <c r="F7" s="335"/>
      <c r="G7" s="335"/>
      <c r="H7" s="335"/>
      <c r="I7" s="335"/>
    </row>
    <row r="8" spans="1:9" ht="19.5" hidden="1" x14ac:dyDescent="0.4">
      <c r="A8" s="23"/>
      <c r="E8" s="150"/>
      <c r="F8" s="150"/>
      <c r="G8" s="150"/>
      <c r="H8" s="26"/>
      <c r="I8" s="150"/>
    </row>
    <row r="9" spans="1:9" ht="30.75" customHeight="1" x14ac:dyDescent="0.4">
      <c r="A9" s="23"/>
      <c r="E9" s="150"/>
      <c r="F9" s="150"/>
      <c r="G9" s="150"/>
      <c r="H9" s="26"/>
      <c r="I9" s="150"/>
    </row>
    <row r="11" spans="1:9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</row>
    <row r="12" spans="1:9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</row>
    <row r="14" spans="1:9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</row>
    <row r="15" spans="1:9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</row>
    <row r="16" spans="1:9" ht="19.5" x14ac:dyDescent="0.4">
      <c r="A16" s="33" t="s">
        <v>64</v>
      </c>
      <c r="B16" s="31"/>
      <c r="C16" s="32"/>
      <c r="D16" s="31"/>
      <c r="E16" s="325">
        <v>61719000</v>
      </c>
      <c r="F16" s="326"/>
      <c r="G16" s="6">
        <f>H16+I16</f>
        <v>74711219.230000004</v>
      </c>
      <c r="H16" s="42">
        <v>73190426.290000007</v>
      </c>
      <c r="I16" s="42">
        <v>1520792.94</v>
      </c>
    </row>
    <row r="17" spans="1:9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179376.41</v>
      </c>
      <c r="H17" s="105">
        <v>104946.41</v>
      </c>
      <c r="I17" s="105">
        <v>74430</v>
      </c>
    </row>
    <row r="18" spans="1:9" ht="19.5" x14ac:dyDescent="0.4">
      <c r="A18" s="33" t="s">
        <v>65</v>
      </c>
      <c r="B18" s="3"/>
      <c r="C18" s="3"/>
      <c r="D18" s="3"/>
      <c r="E18" s="325">
        <v>61972000</v>
      </c>
      <c r="F18" s="326"/>
      <c r="G18" s="6">
        <f>H18+I18</f>
        <v>75020333.269999996</v>
      </c>
      <c r="H18" s="42">
        <v>72903485.200000003</v>
      </c>
      <c r="I18" s="42">
        <v>2116848.0699999998</v>
      </c>
    </row>
    <row r="19" spans="1:9" ht="19.5" x14ac:dyDescent="0.4">
      <c r="A19" s="33"/>
      <c r="B19" s="3"/>
      <c r="C19" s="3"/>
      <c r="D19" s="3"/>
      <c r="E19" s="145"/>
      <c r="F19" s="146"/>
      <c r="G19" s="5"/>
      <c r="H19" s="42"/>
      <c r="I19" s="42"/>
    </row>
    <row r="20" spans="1:9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488490.44999999169</v>
      </c>
      <c r="H20" s="153">
        <f>H18-H16+H17</f>
        <v>-181994.68000000357</v>
      </c>
      <c r="I20" s="153">
        <f>I18-I16+I17</f>
        <v>670485.12999999989</v>
      </c>
    </row>
    <row r="21" spans="1:9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309114.03999999166</v>
      </c>
      <c r="H21" s="153">
        <f>H20-H17</f>
        <v>-286941.09000000358</v>
      </c>
      <c r="I21" s="153">
        <f>I20-I17</f>
        <v>596055.12999999989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1" t="s">
        <v>68</v>
      </c>
      <c r="B24" s="36"/>
      <c r="C24" s="32"/>
      <c r="D24" s="36"/>
      <c r="E24" s="36"/>
    </row>
    <row r="25" spans="1:9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309114.03999999166</v>
      </c>
      <c r="H25" s="157">
        <f>H21</f>
        <v>-286941.09000000358</v>
      </c>
      <c r="I25" s="157">
        <f>I21-I26</f>
        <v>596055.12999999989</v>
      </c>
    </row>
    <row r="26" spans="1:9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</row>
    <row r="27" spans="1:9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</row>
    <row r="28" spans="1:9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</row>
    <row r="29" spans="1:9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0</v>
      </c>
      <c r="H29" s="161"/>
      <c r="I29" s="160"/>
    </row>
    <row r="30" spans="1:9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</row>
    <row r="31" spans="1:9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0</v>
      </c>
      <c r="H31" s="161"/>
      <c r="I31" s="160"/>
    </row>
    <row r="32" spans="1:9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8371961.5199999996</v>
      </c>
      <c r="H33" s="172"/>
      <c r="I33" s="172"/>
    </row>
    <row r="34" spans="1:10" ht="45.75" customHeight="1" x14ac:dyDescent="0.2">
      <c r="A34" s="332" t="s">
        <v>183</v>
      </c>
      <c r="B34" s="332"/>
      <c r="C34" s="332"/>
      <c r="D34" s="332"/>
      <c r="E34" s="332"/>
      <c r="F34" s="332"/>
      <c r="G34" s="332"/>
      <c r="H34" s="332"/>
      <c r="I34" s="332"/>
      <c r="J34" s="205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164000</v>
      </c>
      <c r="G38" s="51">
        <v>140898.46</v>
      </c>
      <c r="H38" s="52"/>
      <c r="I38" s="256">
        <f t="shared" ref="I38:I42" si="0">IF(F38=0,"nerozp.",G38/F38)</f>
        <v>0.85913695121951217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1250000</v>
      </c>
      <c r="G39" s="51">
        <v>1047024.99</v>
      </c>
      <c r="H39" s="52"/>
      <c r="I39" s="256">
        <f t="shared" si="0"/>
        <v>0.83761999200000004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3017306.6</v>
      </c>
      <c r="G41" s="51">
        <v>3017306.6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209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</row>
    <row r="49" spans="1:9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0</v>
      </c>
      <c r="F50" s="239">
        <v>0</v>
      </c>
      <c r="G50" s="240">
        <v>0</v>
      </c>
      <c r="H50" s="240">
        <f t="shared" ref="H50:H53" si="2">E50+F50-G50</f>
        <v>0</v>
      </c>
      <c r="I50" s="241">
        <v>0</v>
      </c>
    </row>
    <row r="51" spans="1:9" x14ac:dyDescent="0.2">
      <c r="A51" s="242"/>
      <c r="B51" s="243"/>
      <c r="C51" s="243" t="s">
        <v>20</v>
      </c>
      <c r="D51" s="243"/>
      <c r="E51" s="244">
        <v>319805.88</v>
      </c>
      <c r="F51" s="245">
        <v>667307.02</v>
      </c>
      <c r="G51" s="246">
        <v>615611.42000000004</v>
      </c>
      <c r="H51" s="246">
        <f t="shared" si="2"/>
        <v>371501.48</v>
      </c>
      <c r="I51" s="247">
        <v>364849.6</v>
      </c>
    </row>
    <row r="52" spans="1:9" x14ac:dyDescent="0.2">
      <c r="A52" s="242"/>
      <c r="B52" s="243"/>
      <c r="C52" s="243" t="s">
        <v>60</v>
      </c>
      <c r="D52" s="243"/>
      <c r="E52" s="244">
        <v>1875545</v>
      </c>
      <c r="F52" s="245">
        <v>0</v>
      </c>
      <c r="G52" s="246">
        <v>210508.19</v>
      </c>
      <c r="H52" s="246">
        <f t="shared" si="2"/>
        <v>1665036.81</v>
      </c>
      <c r="I52" s="247">
        <v>1665036.81</v>
      </c>
    </row>
    <row r="53" spans="1:9" x14ac:dyDescent="0.2">
      <c r="A53" s="242"/>
      <c r="B53" s="243"/>
      <c r="C53" s="243" t="s">
        <v>58</v>
      </c>
      <c r="D53" s="243"/>
      <c r="E53" s="244">
        <v>459988.05</v>
      </c>
      <c r="F53" s="245">
        <v>5388182.4400000004</v>
      </c>
      <c r="G53" s="246">
        <v>5808337.79</v>
      </c>
      <c r="H53" s="246">
        <f t="shared" si="2"/>
        <v>39832.700000000186</v>
      </c>
      <c r="I53" s="247">
        <v>39832.699999999997</v>
      </c>
    </row>
    <row r="54" spans="1:9" ht="18.75" thickBot="1" x14ac:dyDescent="0.4">
      <c r="A54" s="248" t="s">
        <v>11</v>
      </c>
      <c r="B54" s="249"/>
      <c r="C54" s="249"/>
      <c r="D54" s="249"/>
      <c r="E54" s="250">
        <f>E50+E51+E52+E53</f>
        <v>2655338.9299999997</v>
      </c>
      <c r="F54" s="251">
        <f>F50+F51+F52+F53</f>
        <v>6055489.4600000009</v>
      </c>
      <c r="G54" s="252">
        <f>G50+G51+G52+G53</f>
        <v>6634457.4000000004</v>
      </c>
      <c r="H54" s="252">
        <f>H50+H51+H52+H53</f>
        <v>2076370.9900000002</v>
      </c>
      <c r="I54" s="253">
        <f>SUM(I50:I53)</f>
        <v>2069719.11</v>
      </c>
    </row>
    <row r="55" spans="1:9" ht="13.5" thickTop="1" x14ac:dyDescent="0.2">
      <c r="G55" s="175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3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tabColor theme="3" tint="0.59999389629810485"/>
  </sheetPr>
  <dimension ref="A1:J244"/>
  <sheetViews>
    <sheetView showGridLines="0" topLeftCell="A28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102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165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61985996</v>
      </c>
      <c r="F6" s="341"/>
      <c r="G6" s="149" t="s">
        <v>3</v>
      </c>
      <c r="H6" s="339">
        <v>1152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34282000</v>
      </c>
      <c r="F16" s="326"/>
      <c r="G16" s="6">
        <f>H16+I16</f>
        <v>42441159.300000004</v>
      </c>
      <c r="H16" s="42">
        <v>42176285.460000001</v>
      </c>
      <c r="I16" s="42">
        <v>264873.84000000003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34282000</v>
      </c>
      <c r="F18" s="326"/>
      <c r="G18" s="6">
        <f>H18+I18</f>
        <v>42542902.399999999</v>
      </c>
      <c r="H18" s="42">
        <v>42068226.399999999</v>
      </c>
      <c r="I18" s="42">
        <v>474676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101743.09999999404</v>
      </c>
      <c r="H20" s="153">
        <f>H18-H16+H17</f>
        <v>-108059.06000000238</v>
      </c>
      <c r="I20" s="153">
        <f>I18-I16+I17</f>
        <v>209802.15999999997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101743.09999999404</v>
      </c>
      <c r="H21" s="153">
        <f>H20-H17</f>
        <v>-108059.06000000238</v>
      </c>
      <c r="I21" s="153">
        <f>I20-I17</f>
        <v>209802.15999999997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101743.09999999404</v>
      </c>
      <c r="H25" s="157">
        <f>H21</f>
        <v>-108059.06000000238</v>
      </c>
      <c r="I25" s="157">
        <f>I21-I26</f>
        <v>209802.15999999997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101743.09999999404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18000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83743.09999999404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673867.36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1305500</v>
      </c>
      <c r="G37" s="51">
        <v>988300</v>
      </c>
      <c r="H37" s="52"/>
      <c r="I37" s="256">
        <f>IF(F37=0,"nerozp.",G37/F37)</f>
        <v>0.75702795863653771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0</v>
      </c>
      <c r="G38" s="51">
        <v>0</v>
      </c>
      <c r="H38" s="52"/>
      <c r="I38" s="256" t="str">
        <f t="shared" ref="I38:I42" si="0">IF(F38=0,"nerozp.",G38/F38)</f>
        <v>nerozp.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329000</v>
      </c>
      <c r="G39" s="51">
        <v>322473</v>
      </c>
      <c r="H39" s="52"/>
      <c r="I39" s="256">
        <f t="shared" si="0"/>
        <v>0.98016109422492403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442078.71999999997</v>
      </c>
      <c r="G41" s="51">
        <v>442078.71999999997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180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14000</v>
      </c>
      <c r="F50" s="239">
        <v>5000</v>
      </c>
      <c r="G50" s="240">
        <v>0</v>
      </c>
      <c r="H50" s="240">
        <f t="shared" ref="H50:H53" si="2">E50+F50-G50</f>
        <v>19000</v>
      </c>
      <c r="I50" s="241">
        <v>19000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284651.45</v>
      </c>
      <c r="F51" s="245">
        <v>481221.14</v>
      </c>
      <c r="G51" s="246">
        <v>492189</v>
      </c>
      <c r="H51" s="246">
        <f t="shared" si="2"/>
        <v>273683.59000000008</v>
      </c>
      <c r="I51" s="247">
        <v>273683.59000000003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1231707.18</v>
      </c>
      <c r="F52" s="245">
        <v>3295232.82</v>
      </c>
      <c r="G52" s="246">
        <v>1328028.8</v>
      </c>
      <c r="H52" s="246">
        <f t="shared" si="2"/>
        <v>3198911.2</v>
      </c>
      <c r="I52" s="247">
        <v>3198911.2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43902.46</v>
      </c>
      <c r="F53" s="245">
        <v>980156.72</v>
      </c>
      <c r="G53" s="246">
        <v>924104</v>
      </c>
      <c r="H53" s="246">
        <f t="shared" si="2"/>
        <v>99955.179999999935</v>
      </c>
      <c r="I53" s="247">
        <v>99955.18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1574261.0899999999</v>
      </c>
      <c r="F54" s="251">
        <f>F50+F51+F52+F53</f>
        <v>4761610.68</v>
      </c>
      <c r="G54" s="252">
        <f>G50+G51+G52+G53</f>
        <v>2744321.8</v>
      </c>
      <c r="H54" s="252">
        <f>H50+H51+H52+H53</f>
        <v>3591549.9699999997</v>
      </c>
      <c r="I54" s="253">
        <f>SUM(I50:I53)</f>
        <v>3591549.97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3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6">
    <tabColor theme="3" tint="0.59999389629810485"/>
  </sheetPr>
  <dimension ref="A1:S244"/>
  <sheetViews>
    <sheetView showGridLines="0" topLeftCell="A20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47"/>
    </row>
    <row r="2" spans="1:9" ht="19.5" x14ac:dyDescent="0.4">
      <c r="A2" s="336" t="s">
        <v>1</v>
      </c>
      <c r="B2" s="336"/>
      <c r="C2" s="336"/>
      <c r="D2" s="336"/>
      <c r="E2" s="337" t="s">
        <v>105</v>
      </c>
      <c r="F2" s="337"/>
      <c r="G2" s="337"/>
      <c r="H2" s="337"/>
      <c r="I2" s="337"/>
    </row>
    <row r="3" spans="1:9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9" ht="15.75" x14ac:dyDescent="0.25">
      <c r="A4" s="24" t="s">
        <v>2</v>
      </c>
      <c r="E4" s="338" t="s">
        <v>166</v>
      </c>
      <c r="F4" s="338"/>
      <c r="G4" s="338"/>
      <c r="H4" s="338"/>
      <c r="I4" s="338"/>
    </row>
    <row r="5" spans="1:9" ht="7.5" customHeight="1" x14ac:dyDescent="0.3">
      <c r="A5" s="25"/>
      <c r="E5" s="335" t="s">
        <v>23</v>
      </c>
      <c r="F5" s="335"/>
      <c r="G5" s="335"/>
      <c r="H5" s="335"/>
      <c r="I5" s="335"/>
    </row>
    <row r="6" spans="1:9" ht="19.5" x14ac:dyDescent="0.4">
      <c r="A6" s="23" t="s">
        <v>34</v>
      </c>
      <c r="C6" s="148"/>
      <c r="D6" s="148"/>
      <c r="E6" s="340">
        <v>600903</v>
      </c>
      <c r="F6" s="341"/>
      <c r="G6" s="149" t="s">
        <v>3</v>
      </c>
      <c r="H6" s="339">
        <v>1162</v>
      </c>
      <c r="I6" s="339"/>
    </row>
    <row r="7" spans="1:9" ht="8.25" customHeight="1" x14ac:dyDescent="0.4">
      <c r="A7" s="23"/>
      <c r="E7" s="335" t="s">
        <v>24</v>
      </c>
      <c r="F7" s="335"/>
      <c r="G7" s="335"/>
      <c r="H7" s="335"/>
      <c r="I7" s="335"/>
    </row>
    <row r="8" spans="1:9" ht="19.5" hidden="1" x14ac:dyDescent="0.4">
      <c r="A8" s="23"/>
      <c r="E8" s="150"/>
      <c r="F8" s="150"/>
      <c r="G8" s="150"/>
      <c r="H8" s="26"/>
      <c r="I8" s="150"/>
    </row>
    <row r="9" spans="1:9" ht="30.75" customHeight="1" x14ac:dyDescent="0.4">
      <c r="A9" s="23"/>
      <c r="E9" s="150"/>
      <c r="F9" s="150"/>
      <c r="G9" s="150"/>
      <c r="H9" s="26"/>
      <c r="I9" s="150"/>
    </row>
    <row r="11" spans="1:9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</row>
    <row r="12" spans="1:9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</row>
    <row r="14" spans="1:9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</row>
    <row r="15" spans="1:9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</row>
    <row r="16" spans="1:9" ht="19.5" x14ac:dyDescent="0.4">
      <c r="A16" s="33" t="s">
        <v>64</v>
      </c>
      <c r="B16" s="31"/>
      <c r="C16" s="32"/>
      <c r="D16" s="31"/>
      <c r="E16" s="325">
        <v>50654000</v>
      </c>
      <c r="F16" s="326"/>
      <c r="G16" s="6">
        <f>H16+I16</f>
        <v>58084149</v>
      </c>
      <c r="H16" s="42">
        <v>57851738.020000003</v>
      </c>
      <c r="I16" s="42">
        <v>232410.98</v>
      </c>
    </row>
    <row r="17" spans="1:9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</row>
    <row r="18" spans="1:9" ht="19.5" x14ac:dyDescent="0.4">
      <c r="A18" s="33" t="s">
        <v>65</v>
      </c>
      <c r="B18" s="3"/>
      <c r="C18" s="3"/>
      <c r="D18" s="3"/>
      <c r="E18" s="325">
        <v>50854000</v>
      </c>
      <c r="F18" s="326"/>
      <c r="G18" s="6">
        <f>H18+I18</f>
        <v>58652680.950000003</v>
      </c>
      <c r="H18" s="42">
        <v>58042364.950000003</v>
      </c>
      <c r="I18" s="42">
        <v>610316</v>
      </c>
    </row>
    <row r="19" spans="1:9" ht="19.5" x14ac:dyDescent="0.4">
      <c r="A19" s="33"/>
      <c r="B19" s="3"/>
      <c r="C19" s="3"/>
      <c r="D19" s="3"/>
      <c r="E19" s="145"/>
      <c r="F19" s="146"/>
      <c r="G19" s="5"/>
      <c r="H19" s="42"/>
      <c r="I19" s="42"/>
    </row>
    <row r="20" spans="1:9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568531.95000000298</v>
      </c>
      <c r="H20" s="153">
        <f>H18-H16+H17</f>
        <v>190626.9299999997</v>
      </c>
      <c r="I20" s="153">
        <f>I18-I16+I17</f>
        <v>377905.02</v>
      </c>
    </row>
    <row r="21" spans="1:9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568531.95000000298</v>
      </c>
      <c r="H21" s="153">
        <f>H20-H17</f>
        <v>190626.9299999997</v>
      </c>
      <c r="I21" s="153">
        <f>I20-I17</f>
        <v>377905.02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1" t="s">
        <v>68</v>
      </c>
      <c r="B24" s="36"/>
      <c r="C24" s="32"/>
      <c r="D24" s="36"/>
      <c r="E24" s="36"/>
    </row>
    <row r="25" spans="1:9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568531.95000000298</v>
      </c>
      <c r="H25" s="157">
        <f>H21</f>
        <v>190626.9299999997</v>
      </c>
      <c r="I25" s="157">
        <f>I21-I26</f>
        <v>377905.02</v>
      </c>
    </row>
    <row r="26" spans="1:9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</row>
    <row r="27" spans="1:9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</row>
    <row r="28" spans="1:9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</row>
    <row r="29" spans="1:9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177333.52000000299</v>
      </c>
      <c r="H29" s="161"/>
      <c r="I29" s="160"/>
    </row>
    <row r="30" spans="1:9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23000</v>
      </c>
      <c r="H30" s="161"/>
      <c r="I30" s="160"/>
    </row>
    <row r="31" spans="1:9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G25-G30-391198.43</f>
        <v>154333.52000000299</v>
      </c>
      <c r="H31" s="161"/>
      <c r="I31" s="160"/>
    </row>
    <row r="32" spans="1:9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</row>
    <row r="33" spans="1:19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-391198.43</v>
      </c>
      <c r="H33" s="172"/>
      <c r="I33" s="172"/>
      <c r="K33" s="344"/>
      <c r="L33" s="344"/>
      <c r="M33" s="344"/>
      <c r="N33" s="344"/>
      <c r="O33" s="344"/>
      <c r="P33" s="344"/>
      <c r="Q33" s="344"/>
      <c r="R33" s="344"/>
      <c r="S33" s="344"/>
    </row>
    <row r="34" spans="1:19" ht="38.25" customHeight="1" x14ac:dyDescent="0.2">
      <c r="A34" s="332" t="s">
        <v>184</v>
      </c>
      <c r="B34" s="332"/>
      <c r="C34" s="332"/>
      <c r="D34" s="332"/>
      <c r="E34" s="332"/>
      <c r="F34" s="332"/>
      <c r="G34" s="332"/>
      <c r="H34" s="332"/>
      <c r="I34" s="332"/>
      <c r="K34" s="302"/>
      <c r="L34" s="302"/>
      <c r="M34" s="302"/>
      <c r="N34" s="302"/>
      <c r="O34" s="302"/>
      <c r="P34" s="302"/>
      <c r="Q34" s="302"/>
      <c r="R34" s="302"/>
      <c r="S34" s="302"/>
    </row>
    <row r="35" spans="1:19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</row>
    <row r="36" spans="1:19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9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9" ht="16.5" x14ac:dyDescent="0.35">
      <c r="A38" s="217" t="s">
        <v>148</v>
      </c>
      <c r="B38" s="38"/>
      <c r="C38" s="2"/>
      <c r="D38" s="53"/>
      <c r="E38" s="53"/>
      <c r="F38" s="51">
        <v>0</v>
      </c>
      <c r="G38" s="51">
        <v>0</v>
      </c>
      <c r="H38" s="52"/>
      <c r="I38" s="256" t="str">
        <f t="shared" ref="I38:I42" si="0">IF(F38=0,"nerozp.",G38/F38)</f>
        <v>nerozp.</v>
      </c>
    </row>
    <row r="39" spans="1:19" ht="16.5" x14ac:dyDescent="0.35">
      <c r="A39" s="217" t="s">
        <v>149</v>
      </c>
      <c r="B39" s="38"/>
      <c r="C39" s="2"/>
      <c r="D39" s="53"/>
      <c r="E39" s="53"/>
      <c r="F39" s="51">
        <v>735000</v>
      </c>
      <c r="G39" s="51">
        <v>698991.98</v>
      </c>
      <c r="H39" s="52"/>
      <c r="I39" s="256">
        <f t="shared" si="0"/>
        <v>0.95100949659863943</v>
      </c>
    </row>
    <row r="40" spans="1:19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9" ht="16.5" x14ac:dyDescent="0.35">
      <c r="A41" s="217" t="s">
        <v>57</v>
      </c>
      <c r="B41" s="38"/>
      <c r="C41" s="2"/>
      <c r="D41" s="50"/>
      <c r="E41" s="50"/>
      <c r="F41" s="51">
        <v>2470215</v>
      </c>
      <c r="G41" s="51">
        <v>2470215</v>
      </c>
      <c r="H41" s="52"/>
      <c r="I41" s="256">
        <f t="shared" si="0"/>
        <v>1</v>
      </c>
    </row>
    <row r="42" spans="1:19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9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9" ht="27" customHeight="1" x14ac:dyDescent="0.2">
      <c r="A44" s="173" t="s">
        <v>56</v>
      </c>
      <c r="B44" s="333" t="s">
        <v>179</v>
      </c>
      <c r="C44" s="333"/>
      <c r="D44" s="333"/>
      <c r="E44" s="333"/>
      <c r="F44" s="333"/>
      <c r="G44" s="333"/>
      <c r="H44" s="333"/>
      <c r="I44" s="333"/>
    </row>
    <row r="45" spans="1:19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9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9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9" x14ac:dyDescent="0.2">
      <c r="A48" s="225"/>
      <c r="B48" s="174"/>
      <c r="C48" s="174"/>
      <c r="D48" s="174"/>
      <c r="E48" s="226"/>
      <c r="F48" s="327"/>
      <c r="G48" s="230"/>
      <c r="H48" s="230"/>
      <c r="I48" s="231"/>
    </row>
    <row r="49" spans="1:9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1000</v>
      </c>
      <c r="F50" s="239">
        <v>0</v>
      </c>
      <c r="G50" s="240">
        <v>1000</v>
      </c>
      <c r="H50" s="240">
        <f t="shared" ref="H50:H53" si="2">E50+F50-G50</f>
        <v>0</v>
      </c>
      <c r="I50" s="241">
        <v>0</v>
      </c>
    </row>
    <row r="51" spans="1:9" x14ac:dyDescent="0.2">
      <c r="A51" s="242"/>
      <c r="B51" s="243"/>
      <c r="C51" s="243" t="s">
        <v>20</v>
      </c>
      <c r="D51" s="243"/>
      <c r="E51" s="244">
        <v>600496.97</v>
      </c>
      <c r="F51" s="245">
        <v>658005.9</v>
      </c>
      <c r="G51" s="246">
        <v>553532.4</v>
      </c>
      <c r="H51" s="246">
        <f t="shared" si="2"/>
        <v>704970.47000000009</v>
      </c>
      <c r="I51" s="247">
        <v>682315.89</v>
      </c>
    </row>
    <row r="52" spans="1:9" x14ac:dyDescent="0.2">
      <c r="A52" s="242"/>
      <c r="B52" s="243"/>
      <c r="C52" s="243" t="s">
        <v>60</v>
      </c>
      <c r="D52" s="243"/>
      <c r="E52" s="244">
        <v>1368002.97</v>
      </c>
      <c r="F52" s="245">
        <v>2961035.39</v>
      </c>
      <c r="G52" s="246">
        <v>1373002.97</v>
      </c>
      <c r="H52" s="246">
        <f t="shared" si="2"/>
        <v>2956035.3900000006</v>
      </c>
      <c r="I52" s="247">
        <v>2956035.39</v>
      </c>
    </row>
    <row r="53" spans="1:9" x14ac:dyDescent="0.2">
      <c r="A53" s="242"/>
      <c r="B53" s="243"/>
      <c r="C53" s="243" t="s">
        <v>58</v>
      </c>
      <c r="D53" s="243"/>
      <c r="E53" s="244">
        <v>412691</v>
      </c>
      <c r="F53" s="245">
        <v>2474317</v>
      </c>
      <c r="G53" s="246">
        <v>2470215</v>
      </c>
      <c r="H53" s="246">
        <f t="shared" si="2"/>
        <v>416793</v>
      </c>
      <c r="I53" s="247">
        <v>416793</v>
      </c>
    </row>
    <row r="54" spans="1:9" ht="18.75" thickBot="1" x14ac:dyDescent="0.4">
      <c r="A54" s="248" t="s">
        <v>11</v>
      </c>
      <c r="B54" s="249"/>
      <c r="C54" s="249"/>
      <c r="D54" s="249"/>
      <c r="E54" s="250">
        <f>E50+E51+E52+E53</f>
        <v>2382190.94</v>
      </c>
      <c r="F54" s="251">
        <f>F50+F51+F52+F53</f>
        <v>6093358.29</v>
      </c>
      <c r="G54" s="252">
        <f>G50+G51+G52+G53</f>
        <v>4397750.37</v>
      </c>
      <c r="H54" s="252">
        <f>H50+H51+H52+H53</f>
        <v>4077798.8600000008</v>
      </c>
      <c r="I54" s="253">
        <f>SUM(I50:I53)</f>
        <v>4055144.2800000003</v>
      </c>
    </row>
    <row r="55" spans="1:9" ht="13.5" thickTop="1" x14ac:dyDescent="0.2">
      <c r="G55" s="175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3">
    <mergeCell ref="K33:S34"/>
    <mergeCell ref="F47:F48"/>
    <mergeCell ref="H45:I45"/>
    <mergeCell ref="A34:I34"/>
    <mergeCell ref="B44:I44"/>
    <mergeCell ref="H6:I6"/>
    <mergeCell ref="E7:I7"/>
    <mergeCell ref="E11:F11"/>
    <mergeCell ref="E12:F12"/>
    <mergeCell ref="E13:F13"/>
    <mergeCell ref="H13:I13"/>
    <mergeCell ref="E6:F6"/>
    <mergeCell ref="E16:F16"/>
    <mergeCell ref="E18:F18"/>
    <mergeCell ref="C29:E29"/>
    <mergeCell ref="C32:F32"/>
    <mergeCell ref="B33:F33"/>
    <mergeCell ref="A25:F25"/>
    <mergeCell ref="A2:D2"/>
    <mergeCell ref="E2:I2"/>
    <mergeCell ref="E3:I3"/>
    <mergeCell ref="E4:I4"/>
    <mergeCell ref="E5:I5"/>
  </mergeCells>
  <pageMargins left="0.39370078740157483" right="0" top="0.39370078740157483" bottom="0" header="0.51181102362204722" footer="0"/>
  <pageSetup paperSize="9" scale="75" firstPageNumber="13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7">
    <tabColor theme="4" tint="0.39997558519241921"/>
  </sheetPr>
  <dimension ref="A1:K244"/>
  <sheetViews>
    <sheetView showGridLines="0" topLeftCell="A23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31.140625" style="22" customWidth="1"/>
    <col min="11" max="11" width="14.42578125" style="7" customWidth="1"/>
    <col min="12" max="16384" width="9.140625" style="4"/>
  </cols>
  <sheetData>
    <row r="1" spans="1:11" ht="19.5" x14ac:dyDescent="0.4">
      <c r="A1" s="46" t="s">
        <v>0</v>
      </c>
      <c r="B1" s="21"/>
      <c r="C1" s="21"/>
      <c r="D1" s="21"/>
      <c r="I1" s="147"/>
    </row>
    <row r="2" spans="1:11" ht="19.5" x14ac:dyDescent="0.4">
      <c r="A2" s="336" t="s">
        <v>1</v>
      </c>
      <c r="B2" s="336"/>
      <c r="C2" s="336"/>
      <c r="D2" s="336"/>
      <c r="E2" s="337" t="s">
        <v>107</v>
      </c>
      <c r="F2" s="337"/>
      <c r="G2" s="337"/>
      <c r="H2" s="337"/>
      <c r="I2" s="337"/>
      <c r="J2" s="23"/>
    </row>
    <row r="3" spans="1:11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  <c r="J3" s="23"/>
    </row>
    <row r="4" spans="1:11" ht="15.75" x14ac:dyDescent="0.25">
      <c r="A4" s="24" t="s">
        <v>2</v>
      </c>
      <c r="E4" s="338" t="s">
        <v>167</v>
      </c>
      <c r="F4" s="338"/>
      <c r="G4" s="338"/>
      <c r="H4" s="338"/>
      <c r="I4" s="338"/>
    </row>
    <row r="5" spans="1:11" ht="7.5" customHeight="1" x14ac:dyDescent="0.3">
      <c r="A5" s="25"/>
      <c r="E5" s="335" t="s">
        <v>23</v>
      </c>
      <c r="F5" s="335"/>
      <c r="G5" s="335"/>
      <c r="H5" s="335"/>
      <c r="I5" s="335"/>
    </row>
    <row r="6" spans="1:11" ht="19.5" x14ac:dyDescent="0.4">
      <c r="A6" s="23" t="s">
        <v>34</v>
      </c>
      <c r="C6" s="148"/>
      <c r="D6" s="148"/>
      <c r="E6" s="340">
        <v>845370</v>
      </c>
      <c r="F6" s="341"/>
      <c r="G6" s="149" t="s">
        <v>3</v>
      </c>
      <c r="H6" s="339">
        <v>1171</v>
      </c>
      <c r="I6" s="339"/>
    </row>
    <row r="7" spans="1:11" ht="8.25" customHeight="1" x14ac:dyDescent="0.4">
      <c r="A7" s="23"/>
      <c r="E7" s="335" t="s">
        <v>24</v>
      </c>
      <c r="F7" s="335"/>
      <c r="G7" s="335"/>
      <c r="H7" s="335"/>
      <c r="I7" s="335"/>
    </row>
    <row r="8" spans="1:11" ht="19.5" hidden="1" x14ac:dyDescent="0.4">
      <c r="A8" s="23"/>
      <c r="E8" s="150"/>
      <c r="F8" s="150"/>
      <c r="G8" s="150"/>
      <c r="H8" s="26"/>
      <c r="I8" s="150"/>
    </row>
    <row r="9" spans="1:11" ht="30.75" customHeight="1" x14ac:dyDescent="0.4">
      <c r="A9" s="23"/>
      <c r="E9" s="150"/>
      <c r="F9" s="150"/>
      <c r="G9" s="150"/>
      <c r="H9" s="26"/>
      <c r="I9" s="150"/>
    </row>
    <row r="11" spans="1:11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28"/>
      <c r="K15" s="4"/>
    </row>
    <row r="16" spans="1:11" ht="19.5" x14ac:dyDescent="0.4">
      <c r="A16" s="33" t="s">
        <v>64</v>
      </c>
      <c r="B16" s="31"/>
      <c r="C16" s="32"/>
      <c r="D16" s="31"/>
      <c r="E16" s="325">
        <v>44167000</v>
      </c>
      <c r="F16" s="326"/>
      <c r="G16" s="6">
        <f>H16+I16</f>
        <v>53634592.549999997</v>
      </c>
      <c r="H16" s="42">
        <v>51316182.439999998</v>
      </c>
      <c r="I16" s="42">
        <v>2318410.11</v>
      </c>
      <c r="J16" s="28"/>
      <c r="K16" s="4"/>
    </row>
    <row r="17" spans="1:11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34"/>
      <c r="K17" s="112"/>
    </row>
    <row r="18" spans="1:11" ht="19.5" x14ac:dyDescent="0.4">
      <c r="A18" s="33" t="s">
        <v>65</v>
      </c>
      <c r="B18" s="3"/>
      <c r="C18" s="3"/>
      <c r="D18" s="3"/>
      <c r="E18" s="325">
        <v>44297000</v>
      </c>
      <c r="F18" s="326"/>
      <c r="G18" s="6">
        <f>H18+I18</f>
        <v>53215754.380000003</v>
      </c>
      <c r="H18" s="42">
        <v>50145683.5</v>
      </c>
      <c r="I18" s="42">
        <v>3070070.88</v>
      </c>
      <c r="J18" s="28"/>
      <c r="K18" s="4"/>
    </row>
    <row r="19" spans="1:11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180"/>
      <c r="K19" s="4"/>
    </row>
    <row r="20" spans="1:11" s="154" customFormat="1" ht="19.5" x14ac:dyDescent="0.4">
      <c r="A20" s="151" t="s">
        <v>66</v>
      </c>
      <c r="B20" s="151"/>
      <c r="C20" s="152"/>
      <c r="D20" s="151"/>
      <c r="E20" s="151"/>
      <c r="F20" s="151"/>
      <c r="G20" s="153">
        <f>G18-G16+G17</f>
        <v>-418838.16999999434</v>
      </c>
      <c r="H20" s="153">
        <f>H18-H16+H17</f>
        <v>-1170498.9399999976</v>
      </c>
      <c r="I20" s="153">
        <f>I18-I16+I17</f>
        <v>751660.77</v>
      </c>
      <c r="J20" s="54"/>
      <c r="K20" s="57"/>
    </row>
    <row r="21" spans="1:11" s="154" customFormat="1" ht="19.5" x14ac:dyDescent="0.4">
      <c r="A21" s="151" t="s">
        <v>67</v>
      </c>
      <c r="B21" s="151"/>
      <c r="C21" s="152"/>
      <c r="D21" s="151"/>
      <c r="E21" s="151"/>
      <c r="F21" s="151"/>
      <c r="G21" s="153">
        <f>G20-G17</f>
        <v>-418838.16999999434</v>
      </c>
      <c r="H21" s="153">
        <f>H20-H17</f>
        <v>-1170498.9399999976</v>
      </c>
      <c r="I21" s="153">
        <f>I20-I17</f>
        <v>751660.77</v>
      </c>
      <c r="J21" s="54"/>
      <c r="K21" s="5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54"/>
      <c r="K22" s="55"/>
    </row>
    <row r="23" spans="1:11" ht="19.5" x14ac:dyDescent="0.4">
      <c r="J23" s="54"/>
      <c r="K23" s="55"/>
    </row>
    <row r="24" spans="1:11" ht="19.5" x14ac:dyDescent="0.4">
      <c r="A24" s="31" t="s">
        <v>68</v>
      </c>
      <c r="B24" s="36"/>
      <c r="C24" s="32"/>
      <c r="D24" s="36"/>
      <c r="E24" s="36"/>
      <c r="J24" s="54"/>
      <c r="K24" s="55"/>
    </row>
    <row r="25" spans="1:11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-418838.16999999434</v>
      </c>
      <c r="H25" s="157">
        <f>H21</f>
        <v>-1170498.9399999976</v>
      </c>
      <c r="I25" s="157">
        <f>I21-I26</f>
        <v>751660.77</v>
      </c>
    </row>
    <row r="26" spans="1:11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200"/>
      <c r="K26" s="55"/>
    </row>
    <row r="27" spans="1:11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1"/>
      <c r="K27" s="202"/>
    </row>
    <row r="28" spans="1:11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6"/>
      <c r="K28" s="55"/>
    </row>
    <row r="29" spans="1:11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0</v>
      </c>
      <c r="H29" s="161"/>
      <c r="I29" s="160"/>
      <c r="J29" s="56"/>
      <c r="K29" s="55"/>
    </row>
    <row r="30" spans="1:11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  <c r="J30" s="57"/>
      <c r="K30" s="57"/>
    </row>
    <row r="31" spans="1:11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0</v>
      </c>
      <c r="H31" s="161"/>
      <c r="I31" s="160"/>
      <c r="J31" s="203"/>
      <c r="K31" s="203"/>
    </row>
    <row r="32" spans="1:11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204"/>
      <c r="K32" s="57"/>
    </row>
    <row r="33" spans="1:11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0</v>
      </c>
      <c r="H33" s="172"/>
      <c r="I33" s="172"/>
      <c r="J33" s="200"/>
      <c r="K33" s="205"/>
    </row>
    <row r="34" spans="1:11" ht="38.25" customHeight="1" x14ac:dyDescent="0.2">
      <c r="A34" s="332" t="s">
        <v>195</v>
      </c>
      <c r="B34" s="332"/>
      <c r="C34" s="332"/>
      <c r="D34" s="332"/>
      <c r="E34" s="332"/>
      <c r="F34" s="332"/>
      <c r="G34" s="332"/>
      <c r="H34" s="332"/>
      <c r="I34" s="332"/>
      <c r="J34" s="200"/>
      <c r="K34" s="18"/>
    </row>
    <row r="35" spans="1:11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1"/>
      <c r="K35" s="202"/>
    </row>
    <row r="36" spans="1:11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  <c r="J36" s="18"/>
    </row>
    <row r="37" spans="1:11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  <c r="J37" s="18"/>
    </row>
    <row r="38" spans="1:11" ht="16.5" x14ac:dyDescent="0.35">
      <c r="A38" s="217" t="s">
        <v>148</v>
      </c>
      <c r="B38" s="38"/>
      <c r="C38" s="2"/>
      <c r="D38" s="53"/>
      <c r="E38" s="53"/>
      <c r="F38" s="51">
        <v>1748000</v>
      </c>
      <c r="G38" s="51">
        <v>1980393.39</v>
      </c>
      <c r="H38" s="52"/>
      <c r="I38" s="256">
        <f t="shared" ref="I38:I42" si="0">IF(F38=0,"nerozp.",G38/F38)</f>
        <v>1.1329481636155605</v>
      </c>
      <c r="J38" s="18"/>
    </row>
    <row r="39" spans="1:11" ht="16.5" x14ac:dyDescent="0.35">
      <c r="A39" s="217" t="s">
        <v>149</v>
      </c>
      <c r="B39" s="38"/>
      <c r="C39" s="2"/>
      <c r="D39" s="53"/>
      <c r="E39" s="53"/>
      <c r="F39" s="51">
        <v>760000</v>
      </c>
      <c r="G39" s="51">
        <v>807638.74</v>
      </c>
      <c r="H39" s="52"/>
      <c r="I39" s="256">
        <f t="shared" si="0"/>
        <v>1.0626825526315788</v>
      </c>
      <c r="J39" s="18"/>
    </row>
    <row r="40" spans="1:11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  <c r="J40" s="8"/>
    </row>
    <row r="41" spans="1:11" ht="16.5" x14ac:dyDescent="0.35">
      <c r="A41" s="217" t="s">
        <v>57</v>
      </c>
      <c r="B41" s="38"/>
      <c r="C41" s="2"/>
      <c r="D41" s="50"/>
      <c r="E41" s="50"/>
      <c r="F41" s="51">
        <v>627268</v>
      </c>
      <c r="G41" s="51">
        <v>627268</v>
      </c>
      <c r="H41" s="52"/>
      <c r="I41" s="256">
        <f t="shared" si="0"/>
        <v>1</v>
      </c>
      <c r="J41" s="8"/>
    </row>
    <row r="42" spans="1:11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  <c r="J42" s="8"/>
    </row>
    <row r="43" spans="1:11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  <c r="J43" s="8"/>
    </row>
    <row r="44" spans="1:11" ht="50.25" customHeight="1" x14ac:dyDescent="0.2">
      <c r="A44" s="173" t="s">
        <v>56</v>
      </c>
      <c r="B44" s="333" t="s">
        <v>181</v>
      </c>
      <c r="C44" s="333"/>
      <c r="D44" s="333"/>
      <c r="E44" s="333"/>
      <c r="F44" s="333"/>
      <c r="G44" s="333"/>
      <c r="H44" s="333"/>
      <c r="I44" s="333"/>
      <c r="J44" s="8"/>
    </row>
    <row r="45" spans="1:11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  <c r="J45" s="8"/>
    </row>
    <row r="46" spans="1:11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  <c r="J46" s="263" t="s">
        <v>152</v>
      </c>
    </row>
    <row r="47" spans="1:11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  <c r="J47" s="257"/>
    </row>
    <row r="48" spans="1:11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8"/>
      <c r="K48" s="255"/>
    </row>
    <row r="49" spans="1:11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  <c r="J49" s="259"/>
    </row>
    <row r="50" spans="1:11" ht="13.5" thickTop="1" x14ac:dyDescent="0.2">
      <c r="A50" s="236"/>
      <c r="B50" s="237"/>
      <c r="C50" s="237" t="s">
        <v>15</v>
      </c>
      <c r="D50" s="237"/>
      <c r="E50" s="238">
        <v>34476</v>
      </c>
      <c r="F50" s="239">
        <v>5000</v>
      </c>
      <c r="G50" s="240">
        <v>35400</v>
      </c>
      <c r="H50" s="240">
        <f t="shared" ref="H50:H53" si="2">E50+F50-G50</f>
        <v>4076</v>
      </c>
      <c r="I50" s="241">
        <v>4076</v>
      </c>
      <c r="J50" s="260"/>
      <c r="K50" s="206"/>
    </row>
    <row r="51" spans="1:11" x14ac:dyDescent="0.2">
      <c r="A51" s="242"/>
      <c r="B51" s="243"/>
      <c r="C51" s="243" t="s">
        <v>20</v>
      </c>
      <c r="D51" s="243"/>
      <c r="E51" s="244">
        <v>290489.44</v>
      </c>
      <c r="F51" s="245">
        <v>559614.98</v>
      </c>
      <c r="G51" s="246">
        <v>469295.4</v>
      </c>
      <c r="H51" s="246">
        <f t="shared" si="2"/>
        <v>380809.0199999999</v>
      </c>
      <c r="I51" s="247">
        <v>340905.57</v>
      </c>
      <c r="J51" s="261" t="s">
        <v>168</v>
      </c>
      <c r="K51" s="207"/>
    </row>
    <row r="52" spans="1:11" x14ac:dyDescent="0.2">
      <c r="A52" s="242"/>
      <c r="B52" s="243"/>
      <c r="C52" s="243" t="s">
        <v>60</v>
      </c>
      <c r="D52" s="243"/>
      <c r="E52" s="244">
        <v>510752.73</v>
      </c>
      <c r="F52" s="245">
        <v>1244767.19</v>
      </c>
      <c r="G52" s="246">
        <v>98678.54</v>
      </c>
      <c r="H52" s="246">
        <f t="shared" si="2"/>
        <v>1656841.38</v>
      </c>
      <c r="I52" s="247">
        <v>1656841.38</v>
      </c>
      <c r="J52" s="261"/>
      <c r="K52" s="207"/>
    </row>
    <row r="53" spans="1:11" x14ac:dyDescent="0.2">
      <c r="A53" s="242"/>
      <c r="B53" s="243"/>
      <c r="C53" s="243" t="s">
        <v>58</v>
      </c>
      <c r="D53" s="243"/>
      <c r="E53" s="244">
        <v>505042.6</v>
      </c>
      <c r="F53" s="245">
        <v>797474.49</v>
      </c>
      <c r="G53" s="246">
        <v>960322.84</v>
      </c>
      <c r="H53" s="246">
        <f t="shared" si="2"/>
        <v>342194.24999999988</v>
      </c>
      <c r="I53" s="247">
        <v>342194.25</v>
      </c>
      <c r="J53" s="261"/>
      <c r="K53" s="208"/>
    </row>
    <row r="54" spans="1:11" ht="18.75" thickBot="1" x14ac:dyDescent="0.4">
      <c r="A54" s="248" t="s">
        <v>11</v>
      </c>
      <c r="B54" s="249"/>
      <c r="C54" s="249"/>
      <c r="D54" s="249"/>
      <c r="E54" s="250">
        <f>E50+E51+E52+E53</f>
        <v>1340760.77</v>
      </c>
      <c r="F54" s="251">
        <f>F50+F51+F52+F53</f>
        <v>2606856.66</v>
      </c>
      <c r="G54" s="252">
        <f>G50+G51+G52+G53</f>
        <v>1563696.78</v>
      </c>
      <c r="H54" s="252">
        <f>H50+H51+H52+H53</f>
        <v>2383920.65</v>
      </c>
      <c r="I54" s="253">
        <f>SUM(I50:I53)</f>
        <v>2344017.2000000002</v>
      </c>
      <c r="J54" s="262"/>
      <c r="K54" s="209"/>
    </row>
    <row r="55" spans="1:11" ht="13.5" thickTop="1" x14ac:dyDescent="0.2">
      <c r="G55" s="175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3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8">
    <tabColor theme="3" tint="0.59999389629810485"/>
  </sheetPr>
  <dimension ref="A1:J244"/>
  <sheetViews>
    <sheetView showGridLines="0" topLeftCell="B20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109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137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19013833</v>
      </c>
      <c r="F6" s="341"/>
      <c r="G6" s="149" t="s">
        <v>3</v>
      </c>
      <c r="H6" s="339">
        <v>1173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81766000</v>
      </c>
      <c r="F16" s="326"/>
      <c r="G16" s="6">
        <f>H16+I16</f>
        <v>91234709.879999995</v>
      </c>
      <c r="H16" s="42">
        <v>88079611.359999999</v>
      </c>
      <c r="I16" s="42">
        <v>3155098.52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222201.41</v>
      </c>
      <c r="H17" s="105">
        <v>109031.41</v>
      </c>
      <c r="I17" s="105">
        <v>113170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81766000</v>
      </c>
      <c r="F18" s="326"/>
      <c r="G18" s="6">
        <f>H18+I18</f>
        <v>91264650.379999995</v>
      </c>
      <c r="H18" s="42">
        <f>-5433.98+87285128.82</f>
        <v>87279694.839999989</v>
      </c>
      <c r="I18" s="42">
        <v>3984955.54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252141.91</v>
      </c>
      <c r="H20" s="153">
        <f>H18-H16+H17</f>
        <v>-690885.1100000107</v>
      </c>
      <c r="I20" s="153">
        <f>I18-I16+I17</f>
        <v>943027.02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29940.5</v>
      </c>
      <c r="H21" s="153">
        <f>H20-H17</f>
        <v>-799916.52000001073</v>
      </c>
      <c r="I21" s="153">
        <f>I20-I17</f>
        <v>829857.02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29940.5</v>
      </c>
      <c r="H25" s="157">
        <f>H21</f>
        <v>-799916.52000001073</v>
      </c>
      <c r="I25" s="157">
        <f>I21-I26</f>
        <v>829857.02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29940.5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5900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24040.5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18640203.280000001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516000</v>
      </c>
      <c r="G37" s="51">
        <v>0</v>
      </c>
      <c r="H37" s="52"/>
      <c r="I37" s="256">
        <f>IF(F37=0,"nerozp.",G37/F37)</f>
        <v>0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1000000</v>
      </c>
      <c r="G38" s="51">
        <v>695097.66</v>
      </c>
      <c r="H38" s="52"/>
      <c r="I38" s="256">
        <f t="shared" ref="I38:I42" si="0">IF(F38=0,"nerozp.",G38/F38)</f>
        <v>0.69509766000000006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1300000</v>
      </c>
      <c r="G39" s="51">
        <v>980767.41</v>
      </c>
      <c r="H39" s="52"/>
      <c r="I39" s="256">
        <f t="shared" si="0"/>
        <v>0.75443646923076924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0.42</v>
      </c>
      <c r="G40" s="51">
        <v>0.41</v>
      </c>
      <c r="H40" s="52"/>
      <c r="I40" s="256">
        <f t="shared" si="0"/>
        <v>0.97619047619047616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2291585.1800000002</v>
      </c>
      <c r="G41" s="51">
        <v>2266993.52</v>
      </c>
      <c r="H41" s="52"/>
      <c r="I41" s="256">
        <f t="shared" si="0"/>
        <v>0.98926871223700263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210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47900</v>
      </c>
      <c r="F50" s="239">
        <v>0</v>
      </c>
      <c r="G50" s="240">
        <v>29000</v>
      </c>
      <c r="H50" s="240">
        <f t="shared" ref="H50:H53" si="2">E50+F50-G50</f>
        <v>18900</v>
      </c>
      <c r="I50" s="241">
        <v>18900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109428.65</v>
      </c>
      <c r="F51" s="245">
        <v>925803</v>
      </c>
      <c r="G51" s="246">
        <v>868802.27</v>
      </c>
      <c r="H51" s="246">
        <f t="shared" si="2"/>
        <v>166429.38</v>
      </c>
      <c r="I51" s="247">
        <v>41202.379999999997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532915.80000000005</v>
      </c>
      <c r="F52" s="245">
        <v>1147959.42</v>
      </c>
      <c r="G52" s="246">
        <v>391072.84</v>
      </c>
      <c r="H52" s="246">
        <f t="shared" si="2"/>
        <v>1289802.3799999999</v>
      </c>
      <c r="I52" s="247">
        <v>1289802.3799999999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288049.03999999998</v>
      </c>
      <c r="F53" s="245">
        <v>3975700.58</v>
      </c>
      <c r="G53" s="246">
        <v>4099506.56</v>
      </c>
      <c r="H53" s="246">
        <f t="shared" si="2"/>
        <v>164243.06000000006</v>
      </c>
      <c r="I53" s="247">
        <v>164243.06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978293.49</v>
      </c>
      <c r="F54" s="251">
        <f>F50+F51+F52+F53</f>
        <v>6049463</v>
      </c>
      <c r="G54" s="252">
        <f>G50+G51+G52+G53</f>
        <v>5388381.6699999999</v>
      </c>
      <c r="H54" s="252">
        <f>H50+H51+H52+H53</f>
        <v>1639374.8199999998</v>
      </c>
      <c r="I54" s="253">
        <f>SUM(I50:I53)</f>
        <v>1514147.8199999998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3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9">
    <tabColor theme="3" tint="0.59999389629810485"/>
  </sheetPr>
  <dimension ref="A1:I244"/>
  <sheetViews>
    <sheetView showGridLines="0" topLeftCell="A26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47"/>
    </row>
    <row r="2" spans="1:9" ht="19.5" x14ac:dyDescent="0.4">
      <c r="A2" s="336" t="s">
        <v>1</v>
      </c>
      <c r="B2" s="336"/>
      <c r="C2" s="336"/>
      <c r="D2" s="336"/>
      <c r="E2" s="337" t="s">
        <v>111</v>
      </c>
      <c r="F2" s="337"/>
      <c r="G2" s="337"/>
      <c r="H2" s="337"/>
      <c r="I2" s="337"/>
    </row>
    <row r="3" spans="1:9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9" ht="15.75" x14ac:dyDescent="0.25">
      <c r="A4" s="24" t="s">
        <v>2</v>
      </c>
      <c r="E4" s="338" t="s">
        <v>169</v>
      </c>
      <c r="F4" s="338"/>
      <c r="G4" s="338"/>
      <c r="H4" s="338"/>
      <c r="I4" s="338"/>
    </row>
    <row r="5" spans="1:9" ht="7.5" customHeight="1" x14ac:dyDescent="0.3">
      <c r="A5" s="25"/>
      <c r="E5" s="335" t="s">
        <v>23</v>
      </c>
      <c r="F5" s="335"/>
      <c r="G5" s="335"/>
      <c r="H5" s="335"/>
      <c r="I5" s="335"/>
    </row>
    <row r="6" spans="1:9" ht="19.5" x14ac:dyDescent="0.4">
      <c r="A6" s="23" t="s">
        <v>34</v>
      </c>
      <c r="C6" s="148"/>
      <c r="D6" s="148"/>
      <c r="E6" s="340">
        <v>14616831</v>
      </c>
      <c r="F6" s="341"/>
      <c r="G6" s="149" t="s">
        <v>3</v>
      </c>
      <c r="H6" s="339">
        <v>1216</v>
      </c>
      <c r="I6" s="339"/>
    </row>
    <row r="7" spans="1:9" ht="8.25" customHeight="1" x14ac:dyDescent="0.4">
      <c r="A7" s="23"/>
      <c r="E7" s="335" t="s">
        <v>24</v>
      </c>
      <c r="F7" s="335"/>
      <c r="G7" s="335"/>
      <c r="H7" s="335"/>
      <c r="I7" s="335"/>
    </row>
    <row r="8" spans="1:9" ht="19.5" hidden="1" x14ac:dyDescent="0.4">
      <c r="A8" s="23"/>
      <c r="E8" s="150"/>
      <c r="F8" s="150"/>
      <c r="G8" s="150"/>
      <c r="H8" s="26"/>
      <c r="I8" s="150"/>
    </row>
    <row r="9" spans="1:9" ht="30.75" customHeight="1" x14ac:dyDescent="0.4">
      <c r="A9" s="23"/>
      <c r="E9" s="150"/>
      <c r="F9" s="150"/>
      <c r="G9" s="150"/>
      <c r="H9" s="26"/>
      <c r="I9" s="150"/>
    </row>
    <row r="11" spans="1:9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</row>
    <row r="12" spans="1:9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</row>
    <row r="14" spans="1:9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</row>
    <row r="15" spans="1:9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</row>
    <row r="16" spans="1:9" ht="19.5" x14ac:dyDescent="0.4">
      <c r="A16" s="33" t="s">
        <v>64</v>
      </c>
      <c r="B16" s="31"/>
      <c r="C16" s="32"/>
      <c r="D16" s="31"/>
      <c r="E16" s="325">
        <v>27430000</v>
      </c>
      <c r="F16" s="326"/>
      <c r="G16" s="6">
        <f>H16+I16</f>
        <v>31452765.469999999</v>
      </c>
      <c r="H16" s="42">
        <v>31392204.469999999</v>
      </c>
      <c r="I16" s="42">
        <v>60561</v>
      </c>
    </row>
    <row r="17" spans="1:9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</row>
    <row r="18" spans="1:9" ht="19.5" x14ac:dyDescent="0.4">
      <c r="A18" s="33" t="s">
        <v>65</v>
      </c>
      <c r="B18" s="3"/>
      <c r="C18" s="3"/>
      <c r="D18" s="3"/>
      <c r="E18" s="325">
        <v>27460000</v>
      </c>
      <c r="F18" s="326"/>
      <c r="G18" s="6">
        <f>H18+I18</f>
        <v>31332777.809999999</v>
      </c>
      <c r="H18" s="42">
        <v>31253375.809999999</v>
      </c>
      <c r="I18" s="42">
        <v>79402</v>
      </c>
    </row>
    <row r="19" spans="1:9" ht="19.5" x14ac:dyDescent="0.4">
      <c r="A19" s="33"/>
      <c r="B19" s="3"/>
      <c r="C19" s="3"/>
      <c r="D19" s="3"/>
      <c r="E19" s="145"/>
      <c r="F19" s="146"/>
      <c r="G19" s="5"/>
      <c r="H19" s="42"/>
      <c r="I19" s="42"/>
    </row>
    <row r="20" spans="1:9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-119987.66000000015</v>
      </c>
      <c r="H20" s="153">
        <f>H18-H16+H17</f>
        <v>-138828.66000000015</v>
      </c>
      <c r="I20" s="153">
        <f>I18-I16+I17</f>
        <v>18841</v>
      </c>
    </row>
    <row r="21" spans="1:9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-119987.66000000015</v>
      </c>
      <c r="H21" s="153">
        <f>H20-H17</f>
        <v>-138828.66000000015</v>
      </c>
      <c r="I21" s="153">
        <f>I20-I17</f>
        <v>18841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1" t="s">
        <v>68</v>
      </c>
      <c r="B24" s="36"/>
      <c r="C24" s="32"/>
      <c r="D24" s="36"/>
      <c r="E24" s="36"/>
    </row>
    <row r="25" spans="1:9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-121343.66000000015</v>
      </c>
      <c r="H25" s="157">
        <f>H21</f>
        <v>-138828.66000000015</v>
      </c>
      <c r="I25" s="157">
        <f>I21-I26</f>
        <v>17485</v>
      </c>
    </row>
    <row r="26" spans="1:9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1356</v>
      </c>
    </row>
    <row r="27" spans="1:9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</row>
    <row r="28" spans="1:9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</row>
    <row r="29" spans="1:9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0</v>
      </c>
      <c r="H29" s="161"/>
      <c r="I29" s="160"/>
    </row>
    <row r="30" spans="1:9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</row>
    <row r="31" spans="1:9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0</v>
      </c>
      <c r="H31" s="161"/>
      <c r="I31" s="160"/>
    </row>
    <row r="32" spans="1:9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1356</v>
      </c>
      <c r="H32" s="161"/>
      <c r="I32" s="160"/>
    </row>
    <row r="33" spans="1:9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598507.91</v>
      </c>
      <c r="H33" s="172"/>
      <c r="I33" s="172"/>
    </row>
    <row r="34" spans="1:9" ht="38.25" customHeight="1" x14ac:dyDescent="0.2">
      <c r="A34" s="332" t="s">
        <v>193</v>
      </c>
      <c r="B34" s="332"/>
      <c r="C34" s="332"/>
      <c r="D34" s="332"/>
      <c r="E34" s="332"/>
      <c r="F34" s="332"/>
      <c r="G34" s="332"/>
      <c r="H34" s="332"/>
      <c r="I34" s="332"/>
    </row>
    <row r="35" spans="1:9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</row>
    <row r="36" spans="1:9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9" ht="16.5" x14ac:dyDescent="0.35">
      <c r="A37" s="217" t="s">
        <v>22</v>
      </c>
      <c r="B37" s="38"/>
      <c r="C37" s="2"/>
      <c r="D37" s="38"/>
      <c r="E37" s="50"/>
      <c r="F37" s="51">
        <v>120000</v>
      </c>
      <c r="G37" s="51">
        <v>118030</v>
      </c>
      <c r="H37" s="52"/>
      <c r="I37" s="256">
        <f>IF(F37=0,"nerozp.",G37/F37)</f>
        <v>0.98358333333333337</v>
      </c>
    </row>
    <row r="38" spans="1:9" ht="16.5" x14ac:dyDescent="0.35">
      <c r="A38" s="217" t="s">
        <v>148</v>
      </c>
      <c r="B38" s="38"/>
      <c r="C38" s="2"/>
      <c r="D38" s="53"/>
      <c r="E38" s="53"/>
      <c r="F38" s="51">
        <v>1100000</v>
      </c>
      <c r="G38" s="51">
        <v>948292.58</v>
      </c>
      <c r="H38" s="52"/>
      <c r="I38" s="256">
        <f t="shared" ref="I38:I42" si="0">IF(F38=0,"nerozp.",G38/F38)</f>
        <v>0.86208416363636364</v>
      </c>
    </row>
    <row r="39" spans="1:9" ht="16.5" x14ac:dyDescent="0.35">
      <c r="A39" s="217" t="s">
        <v>149</v>
      </c>
      <c r="B39" s="38"/>
      <c r="C39" s="2"/>
      <c r="D39" s="53"/>
      <c r="E39" s="53"/>
      <c r="F39" s="51">
        <v>410000</v>
      </c>
      <c r="G39" s="51">
        <v>344814</v>
      </c>
      <c r="H39" s="52"/>
      <c r="I39" s="256">
        <f t="shared" si="0"/>
        <v>0.84100975609756101</v>
      </c>
    </row>
    <row r="40" spans="1:9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9" ht="16.5" x14ac:dyDescent="0.35">
      <c r="A41" s="217" t="s">
        <v>57</v>
      </c>
      <c r="B41" s="38"/>
      <c r="C41" s="2"/>
      <c r="D41" s="50"/>
      <c r="E41" s="50"/>
      <c r="F41" s="51">
        <v>228252.54</v>
      </c>
      <c r="G41" s="51">
        <v>228252.54</v>
      </c>
      <c r="H41" s="52"/>
      <c r="I41" s="256">
        <f t="shared" si="0"/>
        <v>1</v>
      </c>
    </row>
    <row r="42" spans="1:9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9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9" ht="54" customHeight="1" x14ac:dyDescent="0.2">
      <c r="A44" s="173" t="s">
        <v>56</v>
      </c>
      <c r="B44" s="333" t="s">
        <v>211</v>
      </c>
      <c r="C44" s="333"/>
      <c r="D44" s="333"/>
      <c r="E44" s="333"/>
      <c r="F44" s="333"/>
      <c r="G44" s="333"/>
      <c r="H44" s="333"/>
      <c r="I44" s="333"/>
    </row>
    <row r="45" spans="1:9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9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9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9" x14ac:dyDescent="0.2">
      <c r="A48" s="225"/>
      <c r="B48" s="174"/>
      <c r="C48" s="174"/>
      <c r="D48" s="174"/>
      <c r="E48" s="226"/>
      <c r="F48" s="327"/>
      <c r="G48" s="230"/>
      <c r="H48" s="230"/>
      <c r="I48" s="231"/>
    </row>
    <row r="49" spans="1:9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6464</v>
      </c>
      <c r="F50" s="239">
        <v>0</v>
      </c>
      <c r="G50" s="240">
        <v>0</v>
      </c>
      <c r="H50" s="240">
        <f t="shared" ref="H50:H53" si="2">E50+F50-G50</f>
        <v>6464</v>
      </c>
      <c r="I50" s="241">
        <v>6464</v>
      </c>
    </row>
    <row r="51" spans="1:9" x14ac:dyDescent="0.2">
      <c r="A51" s="242"/>
      <c r="B51" s="243"/>
      <c r="C51" s="243" t="s">
        <v>20</v>
      </c>
      <c r="D51" s="243"/>
      <c r="E51" s="244">
        <v>391356.6</v>
      </c>
      <c r="F51" s="245">
        <v>368798</v>
      </c>
      <c r="G51" s="246">
        <v>552553.98</v>
      </c>
      <c r="H51" s="246">
        <f t="shared" si="2"/>
        <v>207600.62</v>
      </c>
      <c r="I51" s="247">
        <v>190668.62</v>
      </c>
    </row>
    <row r="52" spans="1:9" x14ac:dyDescent="0.2">
      <c r="A52" s="242"/>
      <c r="B52" s="243"/>
      <c r="C52" s="243" t="s">
        <v>60</v>
      </c>
      <c r="D52" s="243"/>
      <c r="E52" s="244">
        <v>1211024.33</v>
      </c>
      <c r="F52" s="245">
        <v>531742.49</v>
      </c>
      <c r="G52" s="246">
        <v>1118082.5600000001</v>
      </c>
      <c r="H52" s="246">
        <f t="shared" si="2"/>
        <v>624684.26</v>
      </c>
      <c r="I52" s="247">
        <v>624684.26</v>
      </c>
    </row>
    <row r="53" spans="1:9" x14ac:dyDescent="0.2">
      <c r="A53" s="242"/>
      <c r="B53" s="243"/>
      <c r="C53" s="243" t="s">
        <v>58</v>
      </c>
      <c r="D53" s="243"/>
      <c r="E53" s="244">
        <v>15121.82</v>
      </c>
      <c r="F53" s="245">
        <v>717528.54</v>
      </c>
      <c r="G53" s="246">
        <v>730043.42</v>
      </c>
      <c r="H53" s="246">
        <f t="shared" si="2"/>
        <v>2606.9399999999441</v>
      </c>
      <c r="I53" s="247">
        <v>2606.94</v>
      </c>
    </row>
    <row r="54" spans="1:9" ht="18.75" thickBot="1" x14ac:dyDescent="0.4">
      <c r="A54" s="248" t="s">
        <v>11</v>
      </c>
      <c r="B54" s="249"/>
      <c r="C54" s="249"/>
      <c r="D54" s="249"/>
      <c r="E54" s="250">
        <f>E50+E51+E52+E53</f>
        <v>1623966.7500000002</v>
      </c>
      <c r="F54" s="251">
        <f>F50+F51+F52+F53</f>
        <v>1618069.03</v>
      </c>
      <c r="G54" s="252">
        <f>G50+G51+G52+G53</f>
        <v>2400679.96</v>
      </c>
      <c r="H54" s="252">
        <f>H50+H51+H52+H53</f>
        <v>841355.82</v>
      </c>
      <c r="I54" s="253">
        <f>SUM(I50:I53)</f>
        <v>824423.82</v>
      </c>
    </row>
    <row r="55" spans="1:9" ht="13.5" thickTop="1" x14ac:dyDescent="0.2">
      <c r="G55" s="175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3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4" tint="0.39997558519241921"/>
  </sheetPr>
  <dimension ref="A1:J244"/>
  <sheetViews>
    <sheetView showGridLines="0" topLeftCell="B25" zoomScaleNormal="100" zoomScaleSheetLayoutView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134</v>
      </c>
      <c r="F2" s="337"/>
      <c r="G2" s="337"/>
      <c r="H2" s="337"/>
      <c r="I2" s="337"/>
    </row>
    <row r="3" spans="1:10" ht="9.75" customHeight="1" x14ac:dyDescent="0.4">
      <c r="A3" s="125"/>
      <c r="B3" s="125"/>
      <c r="C3" s="125"/>
      <c r="D3" s="125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153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61985988</v>
      </c>
      <c r="F6" s="341"/>
      <c r="G6" s="149" t="s">
        <v>3</v>
      </c>
      <c r="H6" s="339">
        <v>1036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26"/>
      <c r="I14" s="126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19349000</v>
      </c>
      <c r="F16" s="326"/>
      <c r="G16" s="6">
        <f>H16+I16</f>
        <v>21577710.210000001</v>
      </c>
      <c r="H16" s="42">
        <v>21557379.41</v>
      </c>
      <c r="I16" s="42">
        <v>20330.8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19349000</v>
      </c>
      <c r="F18" s="326"/>
      <c r="G18" s="6">
        <f>H18+I18</f>
        <v>21652790.079999998</v>
      </c>
      <c r="H18" s="42">
        <f>21604820.08+9470</f>
        <v>21614290.079999998</v>
      </c>
      <c r="I18" s="42">
        <v>38500</v>
      </c>
      <c r="J18" s="4"/>
    </row>
    <row r="19" spans="1:10" ht="19.5" x14ac:dyDescent="0.4">
      <c r="A19" s="33"/>
      <c r="B19" s="3"/>
      <c r="C19" s="3"/>
      <c r="D19" s="3"/>
      <c r="E19" s="123"/>
      <c r="F19" s="124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75079.869999997318</v>
      </c>
      <c r="H20" s="153">
        <f>H18-H16+H17</f>
        <v>56910.669999998063</v>
      </c>
      <c r="I20" s="153">
        <f>I18-I16+I17</f>
        <v>18169.2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75079.869999997318</v>
      </c>
      <c r="H21" s="153">
        <f>H20-H17</f>
        <v>56910.669999998063</v>
      </c>
      <c r="I21" s="153">
        <f>I20-I17</f>
        <v>18169.2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75079.869999997318</v>
      </c>
      <c r="H25" s="157">
        <f>H21</f>
        <v>56910.669999998063</v>
      </c>
      <c r="I25" s="157">
        <f>I21-I26</f>
        <v>18169.2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75079.87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75079.87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0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600000</v>
      </c>
      <c r="G38" s="51">
        <v>422560.18</v>
      </c>
      <c r="H38" s="52"/>
      <c r="I38" s="256">
        <f t="shared" ref="I38:I42" si="0">IF(F38=0,"nerozp.",G38/F38)</f>
        <v>0.70426696666666666</v>
      </c>
    </row>
    <row r="39" spans="1:10" ht="16.5" x14ac:dyDescent="0.35">
      <c r="A39" s="217" t="s">
        <v>149</v>
      </c>
      <c r="B39" s="38"/>
      <c r="C39" s="2"/>
      <c r="D39" s="53"/>
      <c r="E39" s="53"/>
      <c r="F39" s="269">
        <v>105000</v>
      </c>
      <c r="G39" s="51">
        <v>89151</v>
      </c>
      <c r="H39" s="52"/>
      <c r="I39" s="256">
        <f t="shared" si="0"/>
        <v>0.84905714285714284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62924</v>
      </c>
      <c r="G41" s="51">
        <v>62924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39.75" customHeight="1" x14ac:dyDescent="0.2">
      <c r="A44" s="173" t="s">
        <v>56</v>
      </c>
      <c r="B44" s="333" t="s">
        <v>199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189275</v>
      </c>
      <c r="F50" s="239">
        <v>0</v>
      </c>
      <c r="G50" s="240">
        <v>0</v>
      </c>
      <c r="H50" s="240">
        <f t="shared" ref="H50:H53" si="2">E50+F50-G50</f>
        <v>189275</v>
      </c>
      <c r="I50" s="241">
        <v>189275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145039.5</v>
      </c>
      <c r="F51" s="245">
        <v>285976.62</v>
      </c>
      <c r="G51" s="246">
        <v>266252</v>
      </c>
      <c r="H51" s="246">
        <f t="shared" si="2"/>
        <v>164764.12</v>
      </c>
      <c r="I51" s="247">
        <v>138556.54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381435.74</v>
      </c>
      <c r="F52" s="245">
        <v>23314.74</v>
      </c>
      <c r="G52" s="246">
        <v>0</v>
      </c>
      <c r="H52" s="246">
        <f t="shared" si="2"/>
        <v>404750.48</v>
      </c>
      <c r="I52" s="247">
        <v>404750.48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793218.93</v>
      </c>
      <c r="F53" s="245">
        <v>63948</v>
      </c>
      <c r="G53" s="246">
        <v>62924</v>
      </c>
      <c r="H53" s="246">
        <f t="shared" si="2"/>
        <v>794242.93</v>
      </c>
      <c r="I53" s="247">
        <v>794242.93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1508969.17</v>
      </c>
      <c r="F54" s="251">
        <f>F50+F51+F52+F53</f>
        <v>373239.36</v>
      </c>
      <c r="G54" s="252">
        <f>G50+G51+G52+G53</f>
        <v>329176</v>
      </c>
      <c r="H54" s="252">
        <f>H50+H51+H52+H53</f>
        <v>1553032.53</v>
      </c>
      <c r="I54" s="253">
        <f>SUM(I50:I53)</f>
        <v>1526824.9500000002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C29:E29"/>
    <mergeCell ref="C32:F32"/>
    <mergeCell ref="H13:I13"/>
    <mergeCell ref="H45:I45"/>
    <mergeCell ref="B33:F33"/>
    <mergeCell ref="A34:I34"/>
    <mergeCell ref="B44:I44"/>
    <mergeCell ref="A25:F25"/>
    <mergeCell ref="E11:F11"/>
    <mergeCell ref="E12:F12"/>
    <mergeCell ref="E13:F13"/>
    <mergeCell ref="E16:F16"/>
    <mergeCell ref="E18:F18"/>
  </mergeCells>
  <pageMargins left="0.39370078740157483" right="0" top="0.39370078740157483" bottom="0" header="0.51181102362204722" footer="0"/>
  <pageSetup paperSize="9" scale="75" firstPageNumber="11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0">
    <tabColor theme="4" tint="0.39997558519241921"/>
  </sheetPr>
  <dimension ref="A1:I244"/>
  <sheetViews>
    <sheetView showGridLines="0" topLeftCell="A24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6384" width="9.140625" style="4"/>
  </cols>
  <sheetData>
    <row r="1" spans="1:9" ht="19.5" x14ac:dyDescent="0.4">
      <c r="A1" s="46" t="s">
        <v>0</v>
      </c>
      <c r="B1" s="21"/>
      <c r="C1" s="21"/>
      <c r="D1" s="21"/>
      <c r="I1" s="147"/>
    </row>
    <row r="2" spans="1:9" ht="19.5" x14ac:dyDescent="0.4">
      <c r="A2" s="336" t="s">
        <v>1</v>
      </c>
      <c r="B2" s="336"/>
      <c r="C2" s="336"/>
      <c r="D2" s="336"/>
      <c r="E2" s="337" t="s">
        <v>138</v>
      </c>
      <c r="F2" s="337"/>
      <c r="G2" s="337"/>
      <c r="H2" s="337"/>
      <c r="I2" s="337"/>
    </row>
    <row r="3" spans="1:9" ht="9.75" customHeight="1" x14ac:dyDescent="0.4">
      <c r="A3" s="179"/>
      <c r="B3" s="179"/>
      <c r="C3" s="179"/>
      <c r="D3" s="179"/>
      <c r="E3" s="335" t="s">
        <v>23</v>
      </c>
      <c r="F3" s="335"/>
      <c r="G3" s="335"/>
      <c r="H3" s="335"/>
      <c r="I3" s="335"/>
    </row>
    <row r="4" spans="1:9" ht="15.75" x14ac:dyDescent="0.25">
      <c r="A4" s="24" t="s">
        <v>2</v>
      </c>
      <c r="E4" s="338" t="s">
        <v>139</v>
      </c>
      <c r="F4" s="338"/>
      <c r="G4" s="338"/>
      <c r="H4" s="338"/>
      <c r="I4" s="338"/>
    </row>
    <row r="5" spans="1:9" ht="7.5" customHeight="1" x14ac:dyDescent="0.3">
      <c r="A5" s="25"/>
      <c r="E5" s="335" t="s">
        <v>23</v>
      </c>
      <c r="F5" s="335"/>
      <c r="G5" s="335"/>
      <c r="H5" s="335"/>
      <c r="I5" s="335"/>
    </row>
    <row r="6" spans="1:9" ht="19.5" x14ac:dyDescent="0.4">
      <c r="A6" s="23" t="s">
        <v>34</v>
      </c>
      <c r="C6" s="148"/>
      <c r="D6" s="148"/>
      <c r="E6" s="340">
        <v>842800</v>
      </c>
      <c r="F6" s="341"/>
      <c r="G6" s="149" t="s">
        <v>3</v>
      </c>
      <c r="H6" s="339">
        <v>1218</v>
      </c>
      <c r="I6" s="339"/>
    </row>
    <row r="7" spans="1:9" ht="8.25" customHeight="1" x14ac:dyDescent="0.4">
      <c r="A7" s="23"/>
      <c r="E7" s="335" t="s">
        <v>24</v>
      </c>
      <c r="F7" s="335"/>
      <c r="G7" s="335"/>
      <c r="H7" s="335"/>
      <c r="I7" s="335"/>
    </row>
    <row r="8" spans="1:9" ht="19.5" hidden="1" x14ac:dyDescent="0.4">
      <c r="A8" s="23"/>
      <c r="E8" s="150"/>
      <c r="F8" s="150"/>
      <c r="G8" s="150"/>
      <c r="H8" s="26"/>
      <c r="I8" s="150"/>
    </row>
    <row r="9" spans="1:9" ht="30.75" customHeight="1" x14ac:dyDescent="0.4">
      <c r="A9" s="23"/>
      <c r="E9" s="150"/>
      <c r="F9" s="150"/>
      <c r="G9" s="150"/>
      <c r="H9" s="26"/>
      <c r="I9" s="150"/>
    </row>
    <row r="11" spans="1:9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</row>
    <row r="12" spans="1:9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</row>
    <row r="13" spans="1:9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</row>
    <row r="14" spans="1:9" ht="12.75" customHeight="1" x14ac:dyDescent="0.2">
      <c r="A14" s="30"/>
      <c r="B14" s="30"/>
      <c r="C14" s="30"/>
      <c r="D14" s="30"/>
      <c r="E14" s="29"/>
      <c r="F14" s="29"/>
      <c r="G14" s="48"/>
      <c r="H14" s="178"/>
      <c r="I14" s="178"/>
    </row>
    <row r="15" spans="1:9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</row>
    <row r="16" spans="1:9" ht="19.5" x14ac:dyDescent="0.4">
      <c r="A16" s="33" t="s">
        <v>64</v>
      </c>
      <c r="B16" s="31"/>
      <c r="C16" s="32"/>
      <c r="D16" s="31"/>
      <c r="E16" s="325">
        <v>43982000</v>
      </c>
      <c r="F16" s="326"/>
      <c r="G16" s="6">
        <f>H16+I16</f>
        <v>48311454.32</v>
      </c>
      <c r="H16" s="42">
        <v>47698516.43</v>
      </c>
      <c r="I16" s="42">
        <v>612937.89</v>
      </c>
    </row>
    <row r="17" spans="1:9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</row>
    <row r="18" spans="1:9" ht="19.5" x14ac:dyDescent="0.4">
      <c r="A18" s="33" t="s">
        <v>65</v>
      </c>
      <c r="B18" s="3"/>
      <c r="C18" s="3"/>
      <c r="D18" s="3"/>
      <c r="E18" s="325">
        <v>43984000</v>
      </c>
      <c r="F18" s="326"/>
      <c r="G18" s="6">
        <f>H18+I18</f>
        <v>48467448.159999996</v>
      </c>
      <c r="H18" s="42">
        <v>47797529.159999996</v>
      </c>
      <c r="I18" s="42">
        <v>669919</v>
      </c>
    </row>
    <row r="19" spans="1:9" ht="19.5" x14ac:dyDescent="0.4">
      <c r="A19" s="33"/>
      <c r="B19" s="3"/>
      <c r="C19" s="3"/>
      <c r="D19" s="3"/>
      <c r="E19" s="176"/>
      <c r="F19" s="177"/>
      <c r="G19" s="5"/>
      <c r="H19" s="42"/>
      <c r="I19" s="42"/>
    </row>
    <row r="20" spans="1:9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155993.83999999613</v>
      </c>
      <c r="H20" s="153">
        <f>H18-H16+H17</f>
        <v>99012.729999996722</v>
      </c>
      <c r="I20" s="153">
        <f>I18-I16+I17</f>
        <v>56981.109999999986</v>
      </c>
    </row>
    <row r="21" spans="1:9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155993.83999999613</v>
      </c>
      <c r="H21" s="153">
        <f>H20-H17</f>
        <v>99012.729999996722</v>
      </c>
      <c r="I21" s="153">
        <f>I20-I17</f>
        <v>56981.109999999986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1" t="s">
        <v>68</v>
      </c>
      <c r="B24" s="36"/>
      <c r="C24" s="32"/>
      <c r="D24" s="36"/>
      <c r="E24" s="36"/>
    </row>
    <row r="25" spans="1:9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155993.83999999613</v>
      </c>
      <c r="H25" s="157">
        <f>H21</f>
        <v>99012.729999996722</v>
      </c>
      <c r="I25" s="157">
        <f>I21-I26</f>
        <v>56981.109999999986</v>
      </c>
    </row>
    <row r="26" spans="1:9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</row>
    <row r="27" spans="1:9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</row>
    <row r="28" spans="1:9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</row>
    <row r="29" spans="1:9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68453.11</v>
      </c>
      <c r="H29" s="161"/>
      <c r="I29" s="160"/>
    </row>
    <row r="30" spans="1:9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</row>
    <row r="31" spans="1:9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155993.84-87540.73</f>
        <v>68453.11</v>
      </c>
      <c r="H31" s="161"/>
      <c r="I31" s="160"/>
    </row>
    <row r="32" spans="1:9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</row>
    <row r="33" spans="1:9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86483.03</v>
      </c>
      <c r="H33" s="172"/>
      <c r="I33" s="172"/>
    </row>
    <row r="34" spans="1:9" ht="38.25" customHeight="1" x14ac:dyDescent="0.2">
      <c r="A34" s="332" t="s">
        <v>194</v>
      </c>
      <c r="B34" s="332"/>
      <c r="C34" s="332"/>
      <c r="D34" s="332"/>
      <c r="E34" s="332"/>
      <c r="F34" s="332"/>
      <c r="G34" s="332"/>
      <c r="H34" s="332"/>
      <c r="I34" s="332"/>
    </row>
    <row r="35" spans="1:9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</row>
    <row r="36" spans="1:9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9" ht="16.5" x14ac:dyDescent="0.35">
      <c r="A37" s="217" t="s">
        <v>22</v>
      </c>
      <c r="B37" s="38"/>
      <c r="C37" s="2"/>
      <c r="D37" s="38"/>
      <c r="E37" s="50"/>
      <c r="F37" s="51">
        <v>230000</v>
      </c>
      <c r="G37" s="51">
        <v>230000</v>
      </c>
      <c r="H37" s="52"/>
      <c r="I37" s="256">
        <f>IF(F37=0,"nerozp.",G37/F37)</f>
        <v>1</v>
      </c>
    </row>
    <row r="38" spans="1:9" ht="16.5" x14ac:dyDescent="0.35">
      <c r="A38" s="217" t="s">
        <v>148</v>
      </c>
      <c r="B38" s="38"/>
      <c r="C38" s="2"/>
      <c r="D38" s="53"/>
      <c r="E38" s="53"/>
      <c r="F38" s="51">
        <v>680000</v>
      </c>
      <c r="G38" s="51">
        <v>598056.25</v>
      </c>
      <c r="H38" s="52"/>
      <c r="I38" s="256">
        <f t="shared" ref="I38:I42" si="0">IF(F38=0,"nerozp.",G38/F38)</f>
        <v>0.87949448529411767</v>
      </c>
    </row>
    <row r="39" spans="1:9" ht="16.5" x14ac:dyDescent="0.35">
      <c r="A39" s="217" t="s">
        <v>149</v>
      </c>
      <c r="B39" s="38"/>
      <c r="C39" s="2"/>
      <c r="D39" s="53"/>
      <c r="E39" s="53"/>
      <c r="F39" s="51">
        <v>480000</v>
      </c>
      <c r="G39" s="51">
        <v>397154.2</v>
      </c>
      <c r="H39" s="52"/>
      <c r="I39" s="256">
        <f t="shared" si="0"/>
        <v>0.82740458333333333</v>
      </c>
    </row>
    <row r="40" spans="1:9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9" ht="16.5" x14ac:dyDescent="0.35">
      <c r="A41" s="217" t="s">
        <v>57</v>
      </c>
      <c r="B41" s="38"/>
      <c r="C41" s="2"/>
      <c r="D41" s="50"/>
      <c r="E41" s="50"/>
      <c r="F41" s="51">
        <v>389195</v>
      </c>
      <c r="G41" s="51">
        <v>389195</v>
      </c>
      <c r="H41" s="52"/>
      <c r="I41" s="256">
        <f t="shared" si="0"/>
        <v>1</v>
      </c>
    </row>
    <row r="42" spans="1:9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9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9" ht="27" customHeight="1" x14ac:dyDescent="0.2">
      <c r="A44" s="173" t="s">
        <v>56</v>
      </c>
      <c r="B44" s="333" t="s">
        <v>212</v>
      </c>
      <c r="C44" s="333"/>
      <c r="D44" s="333"/>
      <c r="E44" s="333"/>
      <c r="F44" s="333"/>
      <c r="G44" s="333"/>
      <c r="H44" s="333"/>
      <c r="I44" s="333"/>
    </row>
    <row r="45" spans="1:9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9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9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9" x14ac:dyDescent="0.2">
      <c r="A48" s="225"/>
      <c r="B48" s="174"/>
      <c r="C48" s="174"/>
      <c r="D48" s="174"/>
      <c r="E48" s="226"/>
      <c r="F48" s="327"/>
      <c r="G48" s="230"/>
      <c r="H48" s="230"/>
      <c r="I48" s="231"/>
    </row>
    <row r="49" spans="1:9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9" ht="13.5" thickTop="1" x14ac:dyDescent="0.2">
      <c r="A50" s="236"/>
      <c r="B50" s="237"/>
      <c r="C50" s="237" t="s">
        <v>15</v>
      </c>
      <c r="D50" s="237"/>
      <c r="E50" s="238">
        <v>396003</v>
      </c>
      <c r="F50" s="239">
        <v>0</v>
      </c>
      <c r="G50" s="240">
        <v>5000</v>
      </c>
      <c r="H50" s="240">
        <f t="shared" ref="H50:H53" si="2">E50+F50-G50</f>
        <v>391003</v>
      </c>
      <c r="I50" s="241">
        <v>391003</v>
      </c>
    </row>
    <row r="51" spans="1:9" x14ac:dyDescent="0.2">
      <c r="A51" s="242"/>
      <c r="B51" s="243"/>
      <c r="C51" s="243" t="s">
        <v>20</v>
      </c>
      <c r="D51" s="243"/>
      <c r="E51" s="244">
        <v>379861.36</v>
      </c>
      <c r="F51" s="245">
        <v>593809.72</v>
      </c>
      <c r="G51" s="246">
        <v>543479</v>
      </c>
      <c r="H51" s="246">
        <f t="shared" si="2"/>
        <v>430192.07999999996</v>
      </c>
      <c r="I51" s="247">
        <v>377027.68</v>
      </c>
    </row>
    <row r="52" spans="1:9" x14ac:dyDescent="0.2">
      <c r="A52" s="242"/>
      <c r="B52" s="243"/>
      <c r="C52" s="243" t="s">
        <v>60</v>
      </c>
      <c r="D52" s="243"/>
      <c r="E52" s="244">
        <v>270189.46000000002</v>
      </c>
      <c r="F52" s="245">
        <v>375426.76</v>
      </c>
      <c r="G52" s="246">
        <v>102874</v>
      </c>
      <c r="H52" s="246">
        <f t="shared" si="2"/>
        <v>542742.22</v>
      </c>
      <c r="I52" s="247">
        <v>339187.16</v>
      </c>
    </row>
    <row r="53" spans="1:9" x14ac:dyDescent="0.2">
      <c r="A53" s="242"/>
      <c r="B53" s="243"/>
      <c r="C53" s="243" t="s">
        <v>58</v>
      </c>
      <c r="D53" s="243"/>
      <c r="E53" s="244">
        <v>80543.460000000006</v>
      </c>
      <c r="F53" s="245">
        <v>402851</v>
      </c>
      <c r="G53" s="246">
        <v>443210.61</v>
      </c>
      <c r="H53" s="246">
        <f t="shared" si="2"/>
        <v>40183.850000000035</v>
      </c>
      <c r="I53" s="247">
        <v>40183.35</v>
      </c>
    </row>
    <row r="54" spans="1:9" ht="18.75" thickBot="1" x14ac:dyDescent="0.4">
      <c r="A54" s="248" t="s">
        <v>11</v>
      </c>
      <c r="B54" s="249"/>
      <c r="C54" s="249"/>
      <c r="D54" s="249"/>
      <c r="E54" s="250">
        <f>E50+E51+E52+E53</f>
        <v>1126597.28</v>
      </c>
      <c r="F54" s="251">
        <f>F50+F51+F52+F53</f>
        <v>1372087.48</v>
      </c>
      <c r="G54" s="252">
        <f>G50+G51+G52+G53</f>
        <v>1094563.6099999999</v>
      </c>
      <c r="H54" s="252">
        <f>H50+H51+H52+H53</f>
        <v>1404121.15</v>
      </c>
      <c r="I54" s="253">
        <f>SUM(I50:I53)</f>
        <v>1147401.19</v>
      </c>
    </row>
    <row r="55" spans="1:9" ht="13.5" thickTop="1" x14ac:dyDescent="0.2">
      <c r="G55" s="175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H45:I45"/>
    <mergeCell ref="A34:I34"/>
    <mergeCell ref="B44:I44"/>
    <mergeCell ref="A25:F25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E16:F16"/>
    <mergeCell ref="F47:F48"/>
    <mergeCell ref="E18:F18"/>
    <mergeCell ref="C29:E29"/>
    <mergeCell ref="C32:F32"/>
    <mergeCell ref="B33:F33"/>
  </mergeCells>
  <pageMargins left="0.39370078740157483" right="0" top="0.39370078740157483" bottom="0" header="0.51181102362204722" footer="0"/>
  <pageSetup paperSize="9" scale="75" firstPageNumber="13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1">
    <tabColor theme="3" tint="0.59999389629810485"/>
  </sheetPr>
  <dimension ref="A1:J244"/>
  <sheetViews>
    <sheetView showGridLines="0" topLeftCell="A21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115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170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47184434</v>
      </c>
      <c r="F6" s="341"/>
      <c r="G6" s="149" t="s">
        <v>3</v>
      </c>
      <c r="H6" s="339">
        <v>1306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6301000</v>
      </c>
      <c r="F16" s="326"/>
      <c r="G16" s="6">
        <f>H16+I16</f>
        <v>7163556.79</v>
      </c>
      <c r="H16" s="42">
        <v>7137159.5899999999</v>
      </c>
      <c r="I16" s="42">
        <v>26397.200000000001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6305000</v>
      </c>
      <c r="F18" s="326"/>
      <c r="G18" s="6">
        <f>H18+I18</f>
        <v>7190965.9699999997</v>
      </c>
      <c r="H18" s="42">
        <v>7153640.9699999997</v>
      </c>
      <c r="I18" s="42">
        <v>37325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27409.179999999702</v>
      </c>
      <c r="H20" s="153">
        <f>H18-H16+H17</f>
        <v>16481.379999999888</v>
      </c>
      <c r="I20" s="153">
        <f>I18-I16+I17</f>
        <v>10927.8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27409.179999999702</v>
      </c>
      <c r="H21" s="153">
        <f>H20-H17</f>
        <v>16481.379999999888</v>
      </c>
      <c r="I21" s="153">
        <f>I20-I17</f>
        <v>10927.8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27409.179999999702</v>
      </c>
      <c r="H25" s="157">
        <f>H21</f>
        <v>16481.379999999888</v>
      </c>
      <c r="I25" s="157">
        <f>I21-I26</f>
        <v>10927.8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27409.179999999702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5000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22409.179999999702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0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0</v>
      </c>
      <c r="G38" s="51">
        <v>0</v>
      </c>
      <c r="H38" s="52"/>
      <c r="I38" s="256" t="str">
        <f t="shared" ref="I38:I42" si="0">IF(F38=0,"nerozp.",G38/F38)</f>
        <v>nerozp.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21000</v>
      </c>
      <c r="G39" s="51">
        <v>20087.060000000001</v>
      </c>
      <c r="H39" s="52"/>
      <c r="I39" s="256">
        <f t="shared" si="0"/>
        <v>0.95652666666666675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0</v>
      </c>
      <c r="G41" s="51">
        <v>0</v>
      </c>
      <c r="H41" s="52"/>
      <c r="I41" s="256" t="str">
        <f t="shared" si="0"/>
        <v>nerozp.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182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24046</v>
      </c>
      <c r="F50" s="239">
        <v>10000</v>
      </c>
      <c r="G50" s="240">
        <v>22000</v>
      </c>
      <c r="H50" s="240">
        <f t="shared" ref="H50:H53" si="2">E50+F50-G50</f>
        <v>12046</v>
      </c>
      <c r="I50" s="241">
        <v>12046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238407.05</v>
      </c>
      <c r="F51" s="245">
        <v>89703.34</v>
      </c>
      <c r="G51" s="246">
        <v>49070.85</v>
      </c>
      <c r="H51" s="246">
        <f t="shared" si="2"/>
        <v>279039.54000000004</v>
      </c>
      <c r="I51" s="247">
        <v>278879.53999999998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136890.82</v>
      </c>
      <c r="F52" s="245">
        <v>455122.19</v>
      </c>
      <c r="G52" s="246">
        <v>0</v>
      </c>
      <c r="H52" s="246">
        <f t="shared" si="2"/>
        <v>592013.01</v>
      </c>
      <c r="I52" s="247">
        <v>592013.01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129888.1</v>
      </c>
      <c r="F53" s="245">
        <v>0</v>
      </c>
      <c r="G53" s="246">
        <v>0</v>
      </c>
      <c r="H53" s="246">
        <f t="shared" si="2"/>
        <v>129888.1</v>
      </c>
      <c r="I53" s="247">
        <v>129888.1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529231.97</v>
      </c>
      <c r="F54" s="251">
        <f>F50+F51+F52+F53</f>
        <v>554825.53</v>
      </c>
      <c r="G54" s="252">
        <f>G50+G51+G52+G53</f>
        <v>71070.850000000006</v>
      </c>
      <c r="H54" s="252">
        <f>H50+H51+H52+H53</f>
        <v>1012986.65</v>
      </c>
      <c r="I54" s="253">
        <f>SUM(I50:I53)</f>
        <v>1012826.65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3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2">
    <tabColor theme="4" tint="0.39997558519241921"/>
  </sheetPr>
  <dimension ref="A1:J244"/>
  <sheetViews>
    <sheetView showGridLines="0" topLeftCell="A26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118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171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47184477</v>
      </c>
      <c r="F6" s="341"/>
      <c r="G6" s="149" t="s">
        <v>3</v>
      </c>
      <c r="H6" s="339">
        <v>1307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28141000</v>
      </c>
      <c r="F16" s="326"/>
      <c r="G16" s="6">
        <f>H16+I16</f>
        <v>30510336.760000002</v>
      </c>
      <c r="H16" s="42">
        <v>30510336.760000002</v>
      </c>
      <c r="I16" s="42">
        <v>0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28141000</v>
      </c>
      <c r="F18" s="326"/>
      <c r="G18" s="6">
        <f>H18+I18</f>
        <v>30803820.899999999</v>
      </c>
      <c r="H18" s="42">
        <v>30803820.899999999</v>
      </c>
      <c r="I18" s="42">
        <v>0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293484.13999999687</v>
      </c>
      <c r="H20" s="153">
        <f>H18-H16+H17</f>
        <v>293484.13999999687</v>
      </c>
      <c r="I20" s="153">
        <f>I18-I16+I17</f>
        <v>0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293484.13999999687</v>
      </c>
      <c r="H21" s="153">
        <f>H20-H17</f>
        <v>293484.13999999687</v>
      </c>
      <c r="I21" s="153">
        <f>I20-I17</f>
        <v>0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293484.13999999687</v>
      </c>
      <c r="H25" s="157">
        <f>H21</f>
        <v>293484.13999999687</v>
      </c>
      <c r="I25" s="157">
        <f>I21-I26</f>
        <v>0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293484.14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293484.14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13692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600000</v>
      </c>
      <c r="G38" s="51">
        <v>355491.43</v>
      </c>
      <c r="H38" s="52"/>
      <c r="I38" s="256">
        <f t="shared" ref="I38:I42" si="0">IF(F38=0,"nerozp.",G38/F38)</f>
        <v>0.59248571666666661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190000</v>
      </c>
      <c r="G39" s="51">
        <v>197773.3</v>
      </c>
      <c r="H39" s="52"/>
      <c r="I39" s="256">
        <f t="shared" si="0"/>
        <v>1.0409121052631578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34434</v>
      </c>
      <c r="G41" s="51">
        <v>34434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213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167372</v>
      </c>
      <c r="F50" s="239">
        <v>0</v>
      </c>
      <c r="G50" s="240">
        <v>0</v>
      </c>
      <c r="H50" s="240">
        <f t="shared" ref="H50:H53" si="2">E50+F50-G50</f>
        <v>167372</v>
      </c>
      <c r="I50" s="241">
        <v>167372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461081.73</v>
      </c>
      <c r="F51" s="245">
        <v>393119.28</v>
      </c>
      <c r="G51" s="246">
        <v>499122.8</v>
      </c>
      <c r="H51" s="246">
        <f t="shared" si="2"/>
        <v>355078.21</v>
      </c>
      <c r="I51" s="247">
        <v>355668.21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1921536.12</v>
      </c>
      <c r="F52" s="245">
        <v>2608.7199999999998</v>
      </c>
      <c r="G52" s="246">
        <v>756389</v>
      </c>
      <c r="H52" s="246">
        <f t="shared" si="2"/>
        <v>1167755.8400000001</v>
      </c>
      <c r="I52" s="247">
        <v>1167755.8400000001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53675.199999999997</v>
      </c>
      <c r="F53" s="245">
        <v>34434</v>
      </c>
      <c r="G53" s="246">
        <v>34434</v>
      </c>
      <c r="H53" s="246">
        <f t="shared" si="2"/>
        <v>53675.199999999997</v>
      </c>
      <c r="I53" s="247">
        <v>53675.199999999997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2603665.0500000003</v>
      </c>
      <c r="F54" s="251">
        <f>F50+F51+F52+F53</f>
        <v>430162</v>
      </c>
      <c r="G54" s="252">
        <f>G50+G51+G52+G53</f>
        <v>1289945.8</v>
      </c>
      <c r="H54" s="252">
        <f>H50+H51+H52+H53</f>
        <v>1743881.25</v>
      </c>
      <c r="I54" s="253">
        <f>SUM(I50:I53)</f>
        <v>1744471.25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3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3">
    <tabColor theme="4" tint="0.39997558519241921"/>
  </sheetPr>
  <dimension ref="A1:J244"/>
  <sheetViews>
    <sheetView showGridLines="0" topLeftCell="A23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120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172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60782170</v>
      </c>
      <c r="F6" s="341"/>
      <c r="G6" s="149" t="s">
        <v>3</v>
      </c>
      <c r="H6" s="339">
        <v>1308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11901000</v>
      </c>
      <c r="F16" s="326"/>
      <c r="G16" s="6">
        <f>H16+I16</f>
        <v>13377015.470000001</v>
      </c>
      <c r="H16" s="42">
        <v>13371715.470000001</v>
      </c>
      <c r="I16" s="42">
        <v>5300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19816.5</v>
      </c>
      <c r="H17" s="105">
        <v>19816.5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11901000</v>
      </c>
      <c r="F18" s="326"/>
      <c r="G18" s="6">
        <f>H18+I18</f>
        <v>13474061</v>
      </c>
      <c r="H18" s="42">
        <v>13464421</v>
      </c>
      <c r="I18" s="42">
        <v>9640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116862.02999999933</v>
      </c>
      <c r="H20" s="153">
        <f>H18-H16+H17</f>
        <v>112522.02999999933</v>
      </c>
      <c r="I20" s="153">
        <f>I18-I16+I17</f>
        <v>4340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97045.529999999329</v>
      </c>
      <c r="H21" s="153">
        <f>H20-H17</f>
        <v>92705.529999999329</v>
      </c>
      <c r="I21" s="153">
        <f>I20-I17</f>
        <v>4340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97045.529999999329</v>
      </c>
      <c r="H25" s="157">
        <f>H21</f>
        <v>92705.529999999329</v>
      </c>
      <c r="I25" s="157">
        <f>I21-I26</f>
        <v>4340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97045.53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97045.53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47500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90000</v>
      </c>
      <c r="G38" s="51">
        <v>62634.35</v>
      </c>
      <c r="H38" s="52"/>
      <c r="I38" s="256">
        <f t="shared" ref="I38:I42" si="0">IF(F38=0,"nerozp.",G38/F38)</f>
        <v>0.69593722222222221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73000</v>
      </c>
      <c r="G39" s="51">
        <v>58761</v>
      </c>
      <c r="H39" s="52"/>
      <c r="I39" s="256">
        <f t="shared" si="0"/>
        <v>0.80494520547945203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19495</v>
      </c>
      <c r="G41" s="51">
        <v>19495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214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53969</v>
      </c>
      <c r="F50" s="239">
        <v>0</v>
      </c>
      <c r="G50" s="240">
        <v>0</v>
      </c>
      <c r="H50" s="240">
        <f t="shared" ref="H50:H53" si="2">E50+F50-G50</f>
        <v>53969</v>
      </c>
      <c r="I50" s="241">
        <v>53969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433347.43</v>
      </c>
      <c r="F51" s="245">
        <v>169087.38</v>
      </c>
      <c r="G51" s="246">
        <v>137290</v>
      </c>
      <c r="H51" s="246">
        <f t="shared" si="2"/>
        <v>465144.81000000006</v>
      </c>
      <c r="I51" s="247">
        <v>451599.11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859883.16</v>
      </c>
      <c r="F52" s="245">
        <v>161130.67000000001</v>
      </c>
      <c r="G52" s="246">
        <v>496720.82</v>
      </c>
      <c r="H52" s="246">
        <f t="shared" si="2"/>
        <v>524293.01</v>
      </c>
      <c r="I52" s="247">
        <v>528473.01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51445.35</v>
      </c>
      <c r="F53" s="245">
        <v>418495</v>
      </c>
      <c r="G53" s="246">
        <v>380398.27</v>
      </c>
      <c r="H53" s="246">
        <f t="shared" si="2"/>
        <v>89542.079999999958</v>
      </c>
      <c r="I53" s="247">
        <v>89542.080000000002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1398644.9400000002</v>
      </c>
      <c r="F54" s="251">
        <f>F50+F51+F52+F53</f>
        <v>748713.05</v>
      </c>
      <c r="G54" s="252">
        <f>G50+G51+G52+G53</f>
        <v>1014409.0900000001</v>
      </c>
      <c r="H54" s="252">
        <f>H50+H51+H52+H53</f>
        <v>1132948.8999999999</v>
      </c>
      <c r="I54" s="253">
        <f>SUM(I50:I53)</f>
        <v>1123583.2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4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4">
    <tabColor theme="4" tint="0.39997558519241921"/>
  </sheetPr>
  <dimension ref="A1:J244"/>
  <sheetViews>
    <sheetView showGridLines="0" topLeftCell="A22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122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173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47184442</v>
      </c>
      <c r="F6" s="341"/>
      <c r="G6" s="149" t="s">
        <v>3</v>
      </c>
      <c r="H6" s="339">
        <v>1309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37005000</v>
      </c>
      <c r="F16" s="326"/>
      <c r="G16" s="6">
        <f>H16+I16</f>
        <v>40816252.790000007</v>
      </c>
      <c r="H16" s="42">
        <v>40761964.270000003</v>
      </c>
      <c r="I16" s="42">
        <v>54288.52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37129000</v>
      </c>
      <c r="F18" s="326"/>
      <c r="G18" s="6">
        <f>H18+I18</f>
        <v>41086383.520000003</v>
      </c>
      <c r="H18" s="42">
        <v>40939982.520000003</v>
      </c>
      <c r="I18" s="42">
        <v>146401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270130.72999999672</v>
      </c>
      <c r="H20" s="153">
        <f>H18-H16+H17</f>
        <v>178018.25</v>
      </c>
      <c r="I20" s="153">
        <f>I18-I16+I17</f>
        <v>92112.48000000001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270130.72999999672</v>
      </c>
      <c r="H21" s="153">
        <f>H20-H17</f>
        <v>178018.25</v>
      </c>
      <c r="I21" s="153">
        <f>I20-I17</f>
        <v>92112.48000000001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270130.72999999672</v>
      </c>
      <c r="H25" s="157">
        <f>H21</f>
        <v>178018.25</v>
      </c>
      <c r="I25" s="157">
        <f>I21-I26</f>
        <v>92112.48000000001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270130.73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270130.73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5771.84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805000</v>
      </c>
      <c r="G38" s="51">
        <v>422190.86</v>
      </c>
      <c r="H38" s="52"/>
      <c r="I38" s="256">
        <f t="shared" ref="I38:I42" si="0">IF(F38=0,"nerozp.",G38/F38)</f>
        <v>0.5244606956521739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456000</v>
      </c>
      <c r="G39" s="51">
        <v>330836</v>
      </c>
      <c r="H39" s="52"/>
      <c r="I39" s="256">
        <f t="shared" si="0"/>
        <v>0.72551754385964917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224767.62</v>
      </c>
      <c r="G41" s="51">
        <v>224767.62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47.25" customHeight="1" x14ac:dyDescent="0.2">
      <c r="A44" s="173" t="s">
        <v>56</v>
      </c>
      <c r="B44" s="333" t="s">
        <v>215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152670</v>
      </c>
      <c r="F50" s="239">
        <v>0</v>
      </c>
      <c r="G50" s="240">
        <v>0</v>
      </c>
      <c r="H50" s="240">
        <f t="shared" ref="H50:H53" si="2">E50+F50-G50</f>
        <v>152670</v>
      </c>
      <c r="I50" s="241">
        <v>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171601.38</v>
      </c>
      <c r="F51" s="245">
        <v>520833.38</v>
      </c>
      <c r="G51" s="246">
        <v>554821.5</v>
      </c>
      <c r="H51" s="246">
        <f t="shared" si="2"/>
        <v>137613.26</v>
      </c>
      <c r="I51" s="247">
        <v>140210.06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3127176.02</v>
      </c>
      <c r="F52" s="245">
        <v>87470.720000000001</v>
      </c>
      <c r="G52" s="246">
        <v>1114874.3400000001</v>
      </c>
      <c r="H52" s="246">
        <f t="shared" si="2"/>
        <v>2099772.4000000004</v>
      </c>
      <c r="I52" s="247">
        <v>2099772.4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51647.46</v>
      </c>
      <c r="F53" s="245">
        <v>230752.62</v>
      </c>
      <c r="G53" s="246">
        <v>224767.62</v>
      </c>
      <c r="H53" s="246">
        <f t="shared" si="2"/>
        <v>57632.460000000021</v>
      </c>
      <c r="I53" s="247">
        <v>57632.46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3503094.86</v>
      </c>
      <c r="F54" s="251">
        <f>F50+F51+F52+F53</f>
        <v>839056.72</v>
      </c>
      <c r="G54" s="252">
        <f>G50+G51+G52+G53</f>
        <v>1894463.46</v>
      </c>
      <c r="H54" s="252">
        <f>H50+H51+H52+H53</f>
        <v>2447688.12</v>
      </c>
      <c r="I54" s="253">
        <f>SUM(I50:I53)</f>
        <v>2297614.92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4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25">
    <tabColor theme="3" tint="0.59999389629810485"/>
  </sheetPr>
  <dimension ref="A1:J244"/>
  <sheetViews>
    <sheetView showGridLines="0" topLeftCell="A26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140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174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61985228</v>
      </c>
      <c r="F6" s="341"/>
      <c r="G6" s="149" t="s">
        <v>3</v>
      </c>
      <c r="H6" s="339">
        <v>1310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11967000</v>
      </c>
      <c r="F16" s="326"/>
      <c r="G16" s="6">
        <f>H16+I16</f>
        <v>13304778.17</v>
      </c>
      <c r="H16" s="42">
        <v>13304633.17</v>
      </c>
      <c r="I16" s="42">
        <v>145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11990000</v>
      </c>
      <c r="F18" s="326"/>
      <c r="G18" s="6">
        <f>H18+I18</f>
        <v>13478623.710000001</v>
      </c>
      <c r="H18" s="42">
        <v>13452843.710000001</v>
      </c>
      <c r="I18" s="42">
        <v>25780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173845.54000000097</v>
      </c>
      <c r="H20" s="153">
        <f>H18-H16+H17</f>
        <v>148210.54000000097</v>
      </c>
      <c r="I20" s="153">
        <f>I18-I16+I17</f>
        <v>25635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173845.54000000097</v>
      </c>
      <c r="H21" s="153">
        <f>H20-H17</f>
        <v>148210.54000000097</v>
      </c>
      <c r="I21" s="153">
        <f>I20-I17</f>
        <v>25635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173845.54000000097</v>
      </c>
      <c r="H25" s="157">
        <f>H21</f>
        <v>148210.54000000097</v>
      </c>
      <c r="I25" s="157">
        <f>I21-I26</f>
        <v>25635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173845.54000000097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8000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165845.54000000097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0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250000</v>
      </c>
      <c r="G38" s="51">
        <v>162997.42000000001</v>
      </c>
      <c r="H38" s="52"/>
      <c r="I38" s="256">
        <f t="shared" ref="I38:I42" si="0">IF(F38=0,"nerozp.",G38/F38)</f>
        <v>0.65198968000000002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60000</v>
      </c>
      <c r="G39" s="51">
        <v>69554</v>
      </c>
      <c r="H39" s="52"/>
      <c r="I39" s="256">
        <f t="shared" si="0"/>
        <v>1.1592333333333333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5484</v>
      </c>
      <c r="G41" s="51">
        <v>5484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216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33405</v>
      </c>
      <c r="F50" s="239">
        <v>0</v>
      </c>
      <c r="G50" s="240">
        <v>0</v>
      </c>
      <c r="H50" s="240">
        <f t="shared" ref="H50:H53" si="2">E50+F50-G50</f>
        <v>33405</v>
      </c>
      <c r="I50" s="241">
        <v>33405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210389.07</v>
      </c>
      <c r="F51" s="245">
        <v>166260.5</v>
      </c>
      <c r="G51" s="246">
        <v>122800</v>
      </c>
      <c r="H51" s="246">
        <f t="shared" si="2"/>
        <v>253849.57</v>
      </c>
      <c r="I51" s="247">
        <v>235680.65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259380.84</v>
      </c>
      <c r="F52" s="245">
        <v>645814.9</v>
      </c>
      <c r="G52" s="246">
        <v>0</v>
      </c>
      <c r="H52" s="246">
        <f t="shared" si="2"/>
        <v>905195.74</v>
      </c>
      <c r="I52" s="247">
        <v>905195.74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154966</v>
      </c>
      <c r="F53" s="245">
        <v>5484</v>
      </c>
      <c r="G53" s="246">
        <v>5484</v>
      </c>
      <c r="H53" s="246">
        <f t="shared" si="2"/>
        <v>154966</v>
      </c>
      <c r="I53" s="247">
        <v>154966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658140.91</v>
      </c>
      <c r="F54" s="251">
        <f>F50+F51+F52+F53</f>
        <v>817559.4</v>
      </c>
      <c r="G54" s="252">
        <f>G50+G51+G52+G53</f>
        <v>128284</v>
      </c>
      <c r="H54" s="252">
        <f>H50+H51+H52+H53</f>
        <v>1347416.31</v>
      </c>
      <c r="I54" s="253">
        <f>SUM(I50:I53)</f>
        <v>1329247.3900000001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4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6">
    <tabColor theme="3" tint="0.59999389629810485"/>
  </sheetPr>
  <dimension ref="A1:J244"/>
  <sheetViews>
    <sheetView showGridLines="0" topLeftCell="A19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126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175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47184469</v>
      </c>
      <c r="F6" s="341"/>
      <c r="G6" s="149" t="s">
        <v>3</v>
      </c>
      <c r="H6" s="339">
        <v>1353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22219000</v>
      </c>
      <c r="F16" s="326"/>
      <c r="G16" s="6">
        <f>H16+I16</f>
        <v>18879279.66</v>
      </c>
      <c r="H16" s="42">
        <v>18674567.41</v>
      </c>
      <c r="I16" s="42">
        <v>204712.25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22219000</v>
      </c>
      <c r="F18" s="326"/>
      <c r="G18" s="6">
        <f>H18+I18</f>
        <v>19174124.949999999</v>
      </c>
      <c r="H18" s="42">
        <v>18834741.949999999</v>
      </c>
      <c r="I18" s="42">
        <v>339383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294845.28999999911</v>
      </c>
      <c r="H20" s="153">
        <f>H18-H16+H17</f>
        <v>160174.53999999911</v>
      </c>
      <c r="I20" s="153">
        <f>I18-I16+I17</f>
        <v>134670.75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294845.28999999911</v>
      </c>
      <c r="H21" s="153">
        <f>H20-H17</f>
        <v>160174.53999999911</v>
      </c>
      <c r="I21" s="153">
        <f>I20-I17</f>
        <v>134670.75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294845.28999999911</v>
      </c>
      <c r="H25" s="157">
        <f>H21</f>
        <v>160174.53999999911</v>
      </c>
      <c r="I25" s="157">
        <f>I21-I26</f>
        <v>134670.75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294845.28999999911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18000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276845.28999999911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475275.93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718178</v>
      </c>
      <c r="G37" s="51">
        <v>657524</v>
      </c>
      <c r="H37" s="52"/>
      <c r="I37" s="256">
        <f>IF(F37=0,"nerozp.",G37/F37)</f>
        <v>0.91554461428782274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320000</v>
      </c>
      <c r="G38" s="51">
        <v>187360.5</v>
      </c>
      <c r="H38" s="52"/>
      <c r="I38" s="256">
        <f t="shared" ref="I38:I42" si="0">IF(F38=0,"nerozp.",G38/F38)</f>
        <v>0.58550156249999996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225000</v>
      </c>
      <c r="G39" s="51">
        <v>195695.83</v>
      </c>
      <c r="H39" s="52"/>
      <c r="I39" s="256">
        <f t="shared" si="0"/>
        <v>0.86975924444444441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1</v>
      </c>
      <c r="G40" s="51">
        <v>1</v>
      </c>
      <c r="H40" s="52"/>
      <c r="I40" s="256">
        <f t="shared" si="0"/>
        <v>1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87156.79</v>
      </c>
      <c r="G41" s="51">
        <v>87156.79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217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52473</v>
      </c>
      <c r="F50" s="239">
        <v>21000</v>
      </c>
      <c r="G50" s="240">
        <v>5000</v>
      </c>
      <c r="H50" s="240">
        <f t="shared" ref="H50:H53" si="2">E50+F50-G50</f>
        <v>68473</v>
      </c>
      <c r="I50" s="241">
        <v>68473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262996.5</v>
      </c>
      <c r="F51" s="245">
        <v>187654.14</v>
      </c>
      <c r="G51" s="246">
        <v>180286</v>
      </c>
      <c r="H51" s="246">
        <f t="shared" si="2"/>
        <v>270364.64</v>
      </c>
      <c r="I51" s="247">
        <v>252633.92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3633051.4</v>
      </c>
      <c r="F52" s="245">
        <v>87985.01</v>
      </c>
      <c r="G52" s="246">
        <v>533495.06999999995</v>
      </c>
      <c r="H52" s="246">
        <f t="shared" si="2"/>
        <v>3187541.34</v>
      </c>
      <c r="I52" s="247">
        <v>3187541.34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80425.13</v>
      </c>
      <c r="F53" s="245">
        <v>97516.69</v>
      </c>
      <c r="G53" s="246">
        <v>160035.79</v>
      </c>
      <c r="H53" s="246">
        <f t="shared" si="2"/>
        <v>17906.03</v>
      </c>
      <c r="I53" s="247">
        <v>17906.03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4028946.03</v>
      </c>
      <c r="F54" s="251">
        <f>F50+F51+F52+F53</f>
        <v>394155.84</v>
      </c>
      <c r="G54" s="252">
        <f>G50+G51+G52+G53</f>
        <v>878816.86</v>
      </c>
      <c r="H54" s="252">
        <f>H50+H51+H52+H53</f>
        <v>3544285.01</v>
      </c>
      <c r="I54" s="253">
        <f>SUM(I50:I53)</f>
        <v>3526554.2899999996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4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27">
    <tabColor theme="4" tint="0.39997558519241921"/>
  </sheetPr>
  <dimension ref="A1:J244"/>
  <sheetViews>
    <sheetView showGridLines="0" topLeftCell="A28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128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176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62350277</v>
      </c>
      <c r="F6" s="341"/>
      <c r="G6" s="149" t="s">
        <v>3</v>
      </c>
      <c r="H6" s="339">
        <v>1403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19188000</v>
      </c>
      <c r="F16" s="326"/>
      <c r="G16" s="6">
        <f>H16+I16</f>
        <v>19458753.489999998</v>
      </c>
      <c r="H16" s="42">
        <v>19458753.489999998</v>
      </c>
      <c r="I16" s="42">
        <v>0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19188000</v>
      </c>
      <c r="F18" s="326"/>
      <c r="G18" s="6">
        <f>H18+I18</f>
        <v>19601716.550000001</v>
      </c>
      <c r="H18" s="42">
        <v>19601716.550000001</v>
      </c>
      <c r="I18" s="42">
        <v>0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142963.06000000238</v>
      </c>
      <c r="H20" s="153">
        <f>H18-H16+H17</f>
        <v>142963.06000000238</v>
      </c>
      <c r="I20" s="153">
        <f>I18-I16+I17</f>
        <v>0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142963.06000000238</v>
      </c>
      <c r="H21" s="153">
        <f>H20-H17</f>
        <v>142963.06000000238</v>
      </c>
      <c r="I21" s="153">
        <f>I20-I17</f>
        <v>0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142963.06000000238</v>
      </c>
      <c r="H25" s="157">
        <f>H21</f>
        <v>142963.06000000238</v>
      </c>
      <c r="I25" s="157">
        <f>I21-I26</f>
        <v>0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142963.06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142963.06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0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500000</v>
      </c>
      <c r="G38" s="51">
        <v>348026.92</v>
      </c>
      <c r="H38" s="52"/>
      <c r="I38" s="256">
        <f t="shared" ref="I38:I42" si="0">IF(F38=0,"nerozp.",G38/F38)</f>
        <v>0.69605383999999992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160000</v>
      </c>
      <c r="G39" s="51">
        <v>136855.82999999999</v>
      </c>
      <c r="H39" s="52"/>
      <c r="I39" s="256">
        <f t="shared" si="0"/>
        <v>0.85534893749999996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213941</v>
      </c>
      <c r="G41" s="51">
        <v>213941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218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124190</v>
      </c>
      <c r="F50" s="239">
        <v>0</v>
      </c>
      <c r="G50" s="240">
        <v>0</v>
      </c>
      <c r="H50" s="240">
        <f t="shared" ref="H50:H53" si="2">E50+F50-G50</f>
        <v>124190</v>
      </c>
      <c r="I50" s="241">
        <v>124190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158743.24</v>
      </c>
      <c r="F51" s="245">
        <v>233032.52</v>
      </c>
      <c r="G51" s="246">
        <v>205999</v>
      </c>
      <c r="H51" s="246">
        <f t="shared" si="2"/>
        <v>185776.76</v>
      </c>
      <c r="I51" s="247">
        <v>151836.57999999999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909395.12</v>
      </c>
      <c r="F52" s="245">
        <v>487237.6</v>
      </c>
      <c r="G52" s="246">
        <v>380291.5</v>
      </c>
      <c r="H52" s="246">
        <f t="shared" si="2"/>
        <v>1016341.22</v>
      </c>
      <c r="I52" s="247">
        <v>1016341.22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43346.5</v>
      </c>
      <c r="F53" s="245">
        <v>433941</v>
      </c>
      <c r="G53" s="246">
        <v>433941</v>
      </c>
      <c r="H53" s="246">
        <f t="shared" si="2"/>
        <v>43346.5</v>
      </c>
      <c r="I53" s="247">
        <v>43346.5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1235674.8599999999</v>
      </c>
      <c r="F54" s="251">
        <f>F50+F51+F52+F53</f>
        <v>1154211.1200000001</v>
      </c>
      <c r="G54" s="252">
        <f>G50+G51+G52+G53</f>
        <v>1020231.5</v>
      </c>
      <c r="H54" s="252">
        <f>H50+H51+H52+H53</f>
        <v>1369654.48</v>
      </c>
      <c r="I54" s="253">
        <f>SUM(I50:I53)</f>
        <v>1335714.2999999998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4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8">
    <tabColor theme="4" tint="0.59999389629810485"/>
  </sheetPr>
  <dimension ref="A1:J244"/>
  <sheetViews>
    <sheetView showGridLines="0" topLeftCell="A32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130</v>
      </c>
      <c r="F2" s="337"/>
      <c r="G2" s="337"/>
      <c r="H2" s="337"/>
      <c r="I2" s="337"/>
    </row>
    <row r="3" spans="1:10" ht="9.75" customHeight="1" x14ac:dyDescent="0.4">
      <c r="A3" s="179"/>
      <c r="B3" s="179"/>
      <c r="C3" s="179"/>
      <c r="D3" s="179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177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63701294</v>
      </c>
      <c r="F6" s="341"/>
      <c r="G6" s="149" t="s">
        <v>3</v>
      </c>
      <c r="H6" s="339">
        <v>1404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78"/>
      <c r="I14" s="178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14246000</v>
      </c>
      <c r="F16" s="326"/>
      <c r="G16" s="6">
        <f>H16+I16</f>
        <v>14829668.449999999</v>
      </c>
      <c r="H16" s="42">
        <v>14829668.449999999</v>
      </c>
      <c r="I16" s="42">
        <v>0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14246000</v>
      </c>
      <c r="F18" s="326"/>
      <c r="G18" s="6">
        <f>H18+I18</f>
        <v>14829668.449999999</v>
      </c>
      <c r="H18" s="42">
        <v>14829668.449999999</v>
      </c>
      <c r="I18" s="42">
        <v>0</v>
      </c>
      <c r="J18" s="4"/>
    </row>
    <row r="19" spans="1:10" ht="19.5" x14ac:dyDescent="0.4">
      <c r="A19" s="33"/>
      <c r="B19" s="3"/>
      <c r="C19" s="3"/>
      <c r="D19" s="3"/>
      <c r="E19" s="176"/>
      <c r="F19" s="177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0</v>
      </c>
      <c r="H20" s="153">
        <f>H18-H16+H17</f>
        <v>0</v>
      </c>
      <c r="I20" s="153">
        <f>I18-I16+I17</f>
        <v>0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0</v>
      </c>
      <c r="H21" s="153">
        <f>H20-H17</f>
        <v>0</v>
      </c>
      <c r="I21" s="153">
        <f>I20-I17</f>
        <v>0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0</v>
      </c>
      <c r="H25" s="157">
        <f>H21</f>
        <v>0</v>
      </c>
      <c r="I25" s="157">
        <f>I21-I26</f>
        <v>0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0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0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0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480000</v>
      </c>
      <c r="G38" s="51">
        <v>261055.18</v>
      </c>
      <c r="H38" s="52"/>
      <c r="I38" s="256">
        <f t="shared" ref="I38:I42" si="0">IF(F38=0,"nerozp.",G38/F38)</f>
        <v>0.54386495833333337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190000</v>
      </c>
      <c r="G39" s="51">
        <v>131464</v>
      </c>
      <c r="H39" s="52"/>
      <c r="I39" s="256">
        <f t="shared" si="0"/>
        <v>0.69191578947368426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165494</v>
      </c>
      <c r="G41" s="51">
        <v>165494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219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37735</v>
      </c>
      <c r="F50" s="239">
        <v>10000</v>
      </c>
      <c r="G50" s="240">
        <v>0</v>
      </c>
      <c r="H50" s="240">
        <f t="shared" ref="H50:H53" si="2">E50+F50-G50</f>
        <v>47735</v>
      </c>
      <c r="I50" s="241">
        <v>47735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196518.45</v>
      </c>
      <c r="F51" s="245">
        <v>175305.52</v>
      </c>
      <c r="G51" s="246">
        <v>198510</v>
      </c>
      <c r="H51" s="246">
        <f t="shared" si="2"/>
        <v>173313.96999999997</v>
      </c>
      <c r="I51" s="247">
        <v>154355.03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609484.18000000005</v>
      </c>
      <c r="F52" s="245">
        <v>157408.07999999999</v>
      </c>
      <c r="G52" s="246">
        <v>160542.76</v>
      </c>
      <c r="H52" s="246">
        <f t="shared" si="2"/>
        <v>606349.5</v>
      </c>
      <c r="I52" s="247">
        <v>389063.65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45086.75</v>
      </c>
      <c r="F53" s="245">
        <v>215494</v>
      </c>
      <c r="G53" s="246">
        <v>215494</v>
      </c>
      <c r="H53" s="246">
        <f t="shared" si="2"/>
        <v>45086.75</v>
      </c>
      <c r="I53" s="247">
        <v>45086.75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888824.38000000012</v>
      </c>
      <c r="F54" s="251">
        <f>F50+F51+F52+F53</f>
        <v>558207.6</v>
      </c>
      <c r="G54" s="252">
        <f>G50+G51+G52+G53</f>
        <v>574546.76</v>
      </c>
      <c r="H54" s="252">
        <f>H50+H51+H52+H53</f>
        <v>872485.22</v>
      </c>
      <c r="I54" s="253">
        <f>SUM(I50:I53)</f>
        <v>636240.43000000005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45:I45"/>
    <mergeCell ref="A34:I34"/>
    <mergeCell ref="B44:I44"/>
    <mergeCell ref="A25:F25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E16:F16"/>
    <mergeCell ref="F47:F48"/>
    <mergeCell ref="E18:F18"/>
    <mergeCell ref="C29:E29"/>
    <mergeCell ref="C32:F32"/>
    <mergeCell ref="B33:F33"/>
  </mergeCells>
  <pageMargins left="0.39370078740157483" right="0" top="0.39370078740157483" bottom="0" header="0.51181102362204722" footer="0"/>
  <pageSetup paperSize="9" scale="75" firstPageNumber="14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9">
    <tabColor theme="4" tint="0.59999389629810485"/>
  </sheetPr>
  <dimension ref="A1:J244"/>
  <sheetViews>
    <sheetView showGridLines="0" topLeftCell="A18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132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178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63701332</v>
      </c>
      <c r="F6" s="341"/>
      <c r="G6" s="149" t="s">
        <v>3</v>
      </c>
      <c r="H6" s="339">
        <v>1405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16727000</v>
      </c>
      <c r="F16" s="326"/>
      <c r="G16" s="6">
        <f>H16+I16</f>
        <v>17679356.109999999</v>
      </c>
      <c r="H16" s="42">
        <v>17679356.109999999</v>
      </c>
      <c r="I16" s="42">
        <v>0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28625.84</v>
      </c>
      <c r="H17" s="105">
        <v>28625.84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16727000</v>
      </c>
      <c r="F18" s="326"/>
      <c r="G18" s="6">
        <f>H18+I18</f>
        <v>17918076.390000001</v>
      </c>
      <c r="H18" s="42">
        <v>17918076.390000001</v>
      </c>
      <c r="I18" s="42">
        <v>0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267346.12000000122</v>
      </c>
      <c r="H20" s="153">
        <f>H18-H16+H17</f>
        <v>267346.12000000122</v>
      </c>
      <c r="I20" s="153">
        <f>I18-I16+I17</f>
        <v>0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238720.28000000122</v>
      </c>
      <c r="H21" s="153">
        <f>H20-H17</f>
        <v>238720.28000000122</v>
      </c>
      <c r="I21" s="153">
        <f>I20-I17</f>
        <v>0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238720.28000000122</v>
      </c>
      <c r="H25" s="157">
        <f>H21</f>
        <v>238720.28000000122</v>
      </c>
      <c r="I25" s="157">
        <f>I21-I26</f>
        <v>0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238720.28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238720.28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0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356000</v>
      </c>
      <c r="G38" s="51">
        <v>194151.14</v>
      </c>
      <c r="H38" s="52"/>
      <c r="I38" s="256">
        <f t="shared" ref="I38:I42" si="0">IF(F38=0,"nerozp.",G38/F38)</f>
        <v>0.5453683707865169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143000</v>
      </c>
      <c r="G39" s="51">
        <v>95188</v>
      </c>
      <c r="H39" s="52"/>
      <c r="I39" s="256">
        <f t="shared" si="0"/>
        <v>0.66565034965034964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88968</v>
      </c>
      <c r="G41" s="51">
        <v>88968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220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188610</v>
      </c>
      <c r="F50" s="239">
        <v>0</v>
      </c>
      <c r="G50" s="240">
        <v>0</v>
      </c>
      <c r="H50" s="240">
        <f t="shared" ref="H50:H53" si="2">E50+F50-G50</f>
        <v>188610</v>
      </c>
      <c r="I50" s="241">
        <v>188610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61792.04</v>
      </c>
      <c r="F51" s="245">
        <v>206415.22</v>
      </c>
      <c r="G51" s="246">
        <v>231154</v>
      </c>
      <c r="H51" s="246">
        <f t="shared" si="2"/>
        <v>37053.260000000009</v>
      </c>
      <c r="I51" s="247">
        <v>16774.78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1286363.45</v>
      </c>
      <c r="F52" s="245">
        <v>400455.6</v>
      </c>
      <c r="G52" s="246">
        <v>452866</v>
      </c>
      <c r="H52" s="246">
        <f t="shared" si="2"/>
        <v>1233953.0499999998</v>
      </c>
      <c r="I52" s="247">
        <v>668219.31000000006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70810</v>
      </c>
      <c r="F53" s="245">
        <v>88968</v>
      </c>
      <c r="G53" s="246">
        <v>88968</v>
      </c>
      <c r="H53" s="246">
        <f t="shared" si="2"/>
        <v>70810</v>
      </c>
      <c r="I53" s="247">
        <v>70810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1607575.49</v>
      </c>
      <c r="F54" s="251">
        <f>F50+F51+F52+F53</f>
        <v>695838.82</v>
      </c>
      <c r="G54" s="252">
        <f>G50+G51+G52+G53</f>
        <v>772988</v>
      </c>
      <c r="H54" s="252">
        <f>H50+H51+H52+H53</f>
        <v>1530426.3099999998</v>
      </c>
      <c r="I54" s="253">
        <f>SUM(I50:I53)</f>
        <v>944414.09000000008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4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4" tint="0.39997558519241921"/>
  </sheetPr>
  <dimension ref="A1:J244"/>
  <sheetViews>
    <sheetView showGridLines="0" topLeftCell="A25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135</v>
      </c>
      <c r="F2" s="337"/>
      <c r="G2" s="337"/>
      <c r="H2" s="337"/>
      <c r="I2" s="337"/>
    </row>
    <row r="3" spans="1:10" ht="9.75" customHeight="1" x14ac:dyDescent="0.4">
      <c r="A3" s="179"/>
      <c r="B3" s="179"/>
      <c r="C3" s="179"/>
      <c r="D3" s="179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154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49558978</v>
      </c>
      <c r="F6" s="341"/>
      <c r="G6" s="149" t="s">
        <v>3</v>
      </c>
      <c r="H6" s="339">
        <v>1037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78"/>
      <c r="I14" s="178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35352000</v>
      </c>
      <c r="F16" s="326"/>
      <c r="G16" s="6">
        <f>H16+I16</f>
        <v>35437584.240000002</v>
      </c>
      <c r="H16" s="42">
        <v>35437584.240000002</v>
      </c>
      <c r="I16" s="42">
        <v>0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35352000</v>
      </c>
      <c r="F18" s="326"/>
      <c r="G18" s="6">
        <f>H18+I18</f>
        <v>35437584.240000002</v>
      </c>
      <c r="H18" s="42">
        <v>35437584.240000002</v>
      </c>
      <c r="I18" s="42">
        <v>0</v>
      </c>
      <c r="J18" s="4"/>
    </row>
    <row r="19" spans="1:10" ht="19.5" x14ac:dyDescent="0.4">
      <c r="A19" s="33"/>
      <c r="B19" s="3"/>
      <c r="C19" s="3"/>
      <c r="D19" s="3"/>
      <c r="E19" s="176"/>
      <c r="F19" s="177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0</v>
      </c>
      <c r="H20" s="153">
        <f>H18-H16+H17</f>
        <v>0</v>
      </c>
      <c r="I20" s="153">
        <f>I18-I16+I17</f>
        <v>0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0</v>
      </c>
      <c r="H21" s="153">
        <f>H20-H17</f>
        <v>0</v>
      </c>
      <c r="I21" s="153">
        <f>I20-I17</f>
        <v>0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0</v>
      </c>
      <c r="H25" s="157">
        <f>H21</f>
        <v>0</v>
      </c>
      <c r="I25" s="157">
        <f>I21-I26</f>
        <v>0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0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0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0</v>
      </c>
      <c r="H33" s="172"/>
      <c r="I33" s="172"/>
      <c r="J33" s="205"/>
    </row>
    <row r="34" spans="1:10" ht="28.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0</v>
      </c>
      <c r="G38" s="51">
        <v>0</v>
      </c>
      <c r="H38" s="52"/>
      <c r="I38" s="256" t="str">
        <f t="shared" ref="I38:I42" si="0">IF(F38=0,"nerozp.",G38/F38)</f>
        <v>nerozp.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110000</v>
      </c>
      <c r="G39" s="51">
        <v>106800</v>
      </c>
      <c r="H39" s="52"/>
      <c r="I39" s="256">
        <f t="shared" si="0"/>
        <v>0.97090909090909094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5000</v>
      </c>
      <c r="G41" s="51">
        <v>5000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75.75" customHeight="1" x14ac:dyDescent="0.2">
      <c r="A44" s="173" t="s">
        <v>56</v>
      </c>
      <c r="B44" s="333" t="s">
        <v>200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169540</v>
      </c>
      <c r="F50" s="239">
        <v>0</v>
      </c>
      <c r="G50" s="240">
        <v>0</v>
      </c>
      <c r="H50" s="240">
        <f t="shared" ref="H50:H53" si="2">E50+F50-G50</f>
        <v>169540</v>
      </c>
      <c r="I50" s="241">
        <v>169540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328221.14</v>
      </c>
      <c r="F51" s="245">
        <v>468981.54</v>
      </c>
      <c r="G51" s="246">
        <v>597820</v>
      </c>
      <c r="H51" s="246">
        <f t="shared" si="2"/>
        <v>199382.67999999993</v>
      </c>
      <c r="I51" s="247">
        <v>530181.63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215630.31</v>
      </c>
      <c r="F52" s="245">
        <v>710021</v>
      </c>
      <c r="G52" s="246">
        <v>0</v>
      </c>
      <c r="H52" s="246">
        <f t="shared" si="2"/>
        <v>925651.31</v>
      </c>
      <c r="I52" s="247">
        <v>925651.31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15619.3</v>
      </c>
      <c r="F53" s="245">
        <v>5004</v>
      </c>
      <c r="G53" s="246">
        <v>5000</v>
      </c>
      <c r="H53" s="246">
        <f t="shared" si="2"/>
        <v>15623.3</v>
      </c>
      <c r="I53" s="247">
        <v>15623.3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729010.75</v>
      </c>
      <c r="F54" s="251">
        <f>F50+F51+F52+F53</f>
        <v>1184006.54</v>
      </c>
      <c r="G54" s="252">
        <f>G50+G51+G52+G53</f>
        <v>602820</v>
      </c>
      <c r="H54" s="252">
        <f>H50+H51+H52+H53</f>
        <v>1310197.29</v>
      </c>
      <c r="I54" s="253">
        <f>SUM(I50:I53)</f>
        <v>1640996.24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H13:I13"/>
    <mergeCell ref="C29:E29"/>
    <mergeCell ref="C32:F32"/>
    <mergeCell ref="B33:F33"/>
    <mergeCell ref="H45:I45"/>
    <mergeCell ref="A34:I34"/>
    <mergeCell ref="B44:I44"/>
    <mergeCell ref="A25:F25"/>
    <mergeCell ref="E11:F11"/>
    <mergeCell ref="E12:F12"/>
    <mergeCell ref="E13:F13"/>
    <mergeCell ref="E16:F16"/>
    <mergeCell ref="E18:F18"/>
  </mergeCells>
  <pageMargins left="0.39370078740157483" right="0" top="0.39370078740157483" bottom="0" header="0.51181102362204722" footer="0"/>
  <pageSetup paperSize="9" scale="75" firstPageNumber="12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3" tint="0.59999389629810485"/>
  </sheetPr>
  <dimension ref="A1:R244"/>
  <sheetViews>
    <sheetView showGridLines="0" topLeftCell="A20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74</v>
      </c>
      <c r="F2" s="337"/>
      <c r="G2" s="337"/>
      <c r="H2" s="337"/>
      <c r="I2" s="337"/>
    </row>
    <row r="3" spans="1:10" ht="9.75" customHeight="1" x14ac:dyDescent="0.4">
      <c r="A3" s="125"/>
      <c r="B3" s="125"/>
      <c r="C3" s="125"/>
      <c r="D3" s="125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155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61985953</v>
      </c>
      <c r="F6" s="341"/>
      <c r="G6" s="149" t="s">
        <v>3</v>
      </c>
      <c r="H6" s="339">
        <v>1038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26"/>
      <c r="I14" s="126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29413000</v>
      </c>
      <c r="F16" s="326"/>
      <c r="G16" s="6">
        <f>H16+I16</f>
        <v>31254244.52</v>
      </c>
      <c r="H16" s="42">
        <v>31199038.27</v>
      </c>
      <c r="I16" s="42">
        <v>55206.25</v>
      </c>
      <c r="J16" s="4"/>
    </row>
    <row r="17" spans="1:18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37710.93</v>
      </c>
      <c r="H17" s="105">
        <v>37710.93</v>
      </c>
      <c r="I17" s="105">
        <v>0</v>
      </c>
      <c r="J17" s="112"/>
    </row>
    <row r="18" spans="1:18" ht="19.5" x14ac:dyDescent="0.4">
      <c r="A18" s="33" t="s">
        <v>65</v>
      </c>
      <c r="B18" s="3"/>
      <c r="C18" s="3"/>
      <c r="D18" s="3"/>
      <c r="E18" s="325">
        <v>29482000</v>
      </c>
      <c r="F18" s="326"/>
      <c r="G18" s="6">
        <f>H18+I18</f>
        <v>31567989.239999998</v>
      </c>
      <c r="H18" s="42">
        <v>31358599.239999998</v>
      </c>
      <c r="I18" s="42">
        <v>209390</v>
      </c>
      <c r="J18" s="4"/>
    </row>
    <row r="19" spans="1:18" ht="19.5" x14ac:dyDescent="0.4">
      <c r="A19" s="33"/>
      <c r="B19" s="3"/>
      <c r="C19" s="3"/>
      <c r="D19" s="3"/>
      <c r="E19" s="123"/>
      <c r="F19" s="124"/>
      <c r="G19" s="5"/>
      <c r="H19" s="42"/>
      <c r="I19" s="42"/>
      <c r="J19" s="4"/>
    </row>
    <row r="20" spans="1:18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351455.6499999988</v>
      </c>
      <c r="H20" s="153">
        <f>H18-H16+H17</f>
        <v>197271.8999999988</v>
      </c>
      <c r="I20" s="153">
        <f>I18-I16+I17</f>
        <v>154183.75</v>
      </c>
      <c r="J20" s="57"/>
    </row>
    <row r="21" spans="1:18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313744.71999999881</v>
      </c>
      <c r="H21" s="153">
        <f>H20-H17</f>
        <v>159560.96999999881</v>
      </c>
      <c r="I21" s="153">
        <f>I20-I17</f>
        <v>154183.75</v>
      </c>
      <c r="J21" s="55"/>
    </row>
    <row r="22" spans="1:18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210"/>
    </row>
    <row r="23" spans="1:18" x14ac:dyDescent="0.2">
      <c r="J23" s="342"/>
      <c r="K23" s="342"/>
      <c r="L23" s="342"/>
      <c r="M23" s="342"/>
      <c r="N23" s="342"/>
      <c r="O23" s="342"/>
      <c r="P23" s="342"/>
      <c r="Q23" s="342"/>
      <c r="R23" s="342"/>
    </row>
    <row r="24" spans="1:18" ht="18.75" x14ac:dyDescent="0.4">
      <c r="A24" s="31" t="s">
        <v>68</v>
      </c>
      <c r="B24" s="36"/>
      <c r="C24" s="32"/>
      <c r="D24" s="36"/>
      <c r="E24" s="36"/>
      <c r="J24" s="302"/>
      <c r="K24" s="302"/>
      <c r="L24" s="302"/>
      <c r="M24" s="302"/>
      <c r="N24" s="302"/>
      <c r="O24" s="302"/>
      <c r="P24" s="302"/>
      <c r="Q24" s="302"/>
      <c r="R24" s="302"/>
    </row>
    <row r="25" spans="1:18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310993.71999999881</v>
      </c>
      <c r="H25" s="157">
        <f>H21</f>
        <v>159560.96999999881</v>
      </c>
      <c r="I25" s="157">
        <f>I21-I26</f>
        <v>151432.75</v>
      </c>
      <c r="J25" s="302"/>
      <c r="K25" s="302"/>
      <c r="L25" s="302"/>
      <c r="M25" s="302"/>
      <c r="N25" s="302"/>
      <c r="O25" s="302"/>
      <c r="P25" s="302"/>
      <c r="Q25" s="302"/>
      <c r="R25" s="302"/>
    </row>
    <row r="26" spans="1:18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2751</v>
      </c>
      <c r="J26" s="55"/>
    </row>
    <row r="27" spans="1:18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8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8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310993.71999999881</v>
      </c>
      <c r="H29" s="161"/>
      <c r="I29" s="160"/>
      <c r="J29" s="55"/>
    </row>
    <row r="30" spans="1:18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3400</v>
      </c>
      <c r="H30" s="161"/>
      <c r="I30" s="160"/>
      <c r="J30" s="57"/>
    </row>
    <row r="31" spans="1:18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307593.71999999881</v>
      </c>
      <c r="H31" s="161"/>
      <c r="I31" s="160"/>
      <c r="J31" s="203"/>
    </row>
    <row r="32" spans="1:18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2751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161537</v>
      </c>
      <c r="H33" s="172"/>
      <c r="I33" s="172"/>
      <c r="J33" s="205"/>
    </row>
    <row r="34" spans="1:10" ht="38.25" customHeight="1" x14ac:dyDescent="0.2">
      <c r="A34" s="332" t="s">
        <v>191</v>
      </c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395000</v>
      </c>
      <c r="G38" s="51">
        <v>218177.28</v>
      </c>
      <c r="H38" s="52"/>
      <c r="I38" s="256">
        <f t="shared" ref="I38:I42" si="0">IF(F38=0,"nerozp.",G38/F38)</f>
        <v>0.55234754430379751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190000</v>
      </c>
      <c r="G39" s="51">
        <v>132124.4</v>
      </c>
      <c r="H39" s="52"/>
      <c r="I39" s="256">
        <f t="shared" si="0"/>
        <v>0.69539157894736836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545000</v>
      </c>
      <c r="G41" s="51">
        <v>545000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46.5" customHeight="1" x14ac:dyDescent="0.2">
      <c r="A44" s="173" t="s">
        <v>56</v>
      </c>
      <c r="B44" s="333" t="s">
        <v>201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9845</v>
      </c>
      <c r="F50" s="239">
        <v>0</v>
      </c>
      <c r="G50" s="240">
        <v>0</v>
      </c>
      <c r="H50" s="240">
        <f t="shared" ref="H50:H53" si="2">E50+F50-G50</f>
        <v>9845</v>
      </c>
      <c r="I50" s="241">
        <v>9845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125415.08</v>
      </c>
      <c r="F51" s="245">
        <v>409194.23999999999</v>
      </c>
      <c r="G51" s="246">
        <v>388424</v>
      </c>
      <c r="H51" s="246">
        <f t="shared" si="2"/>
        <v>146185.31999999995</v>
      </c>
      <c r="I51" s="247">
        <v>105791.14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292282.26</v>
      </c>
      <c r="F52" s="245">
        <v>99205.759999999995</v>
      </c>
      <c r="G52" s="246">
        <v>5000</v>
      </c>
      <c r="H52" s="246">
        <f t="shared" si="2"/>
        <v>386488.02</v>
      </c>
      <c r="I52" s="247">
        <v>386488.02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299585.95</v>
      </c>
      <c r="F53" s="245">
        <v>2155864</v>
      </c>
      <c r="G53" s="246">
        <v>605369.30000000005</v>
      </c>
      <c r="H53" s="246">
        <f t="shared" si="2"/>
        <v>1850080.6500000001</v>
      </c>
      <c r="I53" s="247">
        <v>1850080.65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727128.29</v>
      </c>
      <c r="F54" s="251">
        <f>F50+F51+F52+F53</f>
        <v>2664264</v>
      </c>
      <c r="G54" s="252">
        <f>G50+G51+G52+G53</f>
        <v>998793.3</v>
      </c>
      <c r="H54" s="252">
        <f>H50+H51+H52+H53</f>
        <v>2392598.9900000002</v>
      </c>
      <c r="I54" s="253">
        <f>SUM(I50:I53)</f>
        <v>2352204.81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3">
    <mergeCell ref="E13:F13"/>
    <mergeCell ref="H13:I13"/>
    <mergeCell ref="J23:R25"/>
    <mergeCell ref="F47:F48"/>
    <mergeCell ref="E18:F18"/>
    <mergeCell ref="C29:E29"/>
    <mergeCell ref="C32:F32"/>
    <mergeCell ref="B33:F33"/>
    <mergeCell ref="H45:I45"/>
    <mergeCell ref="A34:I34"/>
    <mergeCell ref="B44:I44"/>
    <mergeCell ref="A25:F25"/>
    <mergeCell ref="E16:F16"/>
    <mergeCell ref="H6:I6"/>
    <mergeCell ref="E6:F6"/>
    <mergeCell ref="E7:I7"/>
    <mergeCell ref="E11:F11"/>
    <mergeCell ref="E12:F12"/>
    <mergeCell ref="A2:D2"/>
    <mergeCell ref="E2:I2"/>
    <mergeCell ref="E3:I3"/>
    <mergeCell ref="E4:I4"/>
    <mergeCell ref="E5:I5"/>
  </mergeCells>
  <pageMargins left="0.39370078740157483" right="0" top="0.39370078740157483" bottom="0" header="0.51181102362204722" footer="0"/>
  <pageSetup paperSize="9" scale="75" firstPageNumber="12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3" tint="0.59999389629810485"/>
  </sheetPr>
  <dimension ref="A1:J244"/>
  <sheetViews>
    <sheetView showGridLines="0" topLeftCell="A24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77</v>
      </c>
      <c r="F2" s="337"/>
      <c r="G2" s="337"/>
      <c r="H2" s="337"/>
      <c r="I2" s="337"/>
    </row>
    <row r="3" spans="1:10" ht="9.75" customHeight="1" x14ac:dyDescent="0.4">
      <c r="A3" s="125"/>
      <c r="B3" s="125"/>
      <c r="C3" s="125"/>
      <c r="D3" s="125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156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842966</v>
      </c>
      <c r="F6" s="341"/>
      <c r="G6" s="149" t="s">
        <v>3</v>
      </c>
      <c r="H6" s="339">
        <v>1108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26"/>
      <c r="I14" s="126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65709000</v>
      </c>
      <c r="F16" s="326"/>
      <c r="G16" s="6">
        <f>H16+I16</f>
        <v>72620046.510000005</v>
      </c>
      <c r="H16" s="42">
        <v>72539698.609999999</v>
      </c>
      <c r="I16" s="42">
        <v>80347.899999999994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65852000</v>
      </c>
      <c r="F18" s="326"/>
      <c r="G18" s="6">
        <f>H18+I18</f>
        <v>72754214.680000007</v>
      </c>
      <c r="H18" s="42">
        <v>72544932.680000007</v>
      </c>
      <c r="I18" s="42">
        <v>209282</v>
      </c>
      <c r="J18" s="4"/>
    </row>
    <row r="19" spans="1:10" ht="19.5" x14ac:dyDescent="0.4">
      <c r="A19" s="33"/>
      <c r="B19" s="3"/>
      <c r="C19" s="3"/>
      <c r="D19" s="3"/>
      <c r="E19" s="123"/>
      <c r="F19" s="124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134168.17000000179</v>
      </c>
      <c r="H20" s="153">
        <f>H18-H16+H17</f>
        <v>5234.0700000077486</v>
      </c>
      <c r="I20" s="153">
        <f>I18-I16+I17</f>
        <v>128934.1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134168.17000000179</v>
      </c>
      <c r="H21" s="153">
        <f>H20-H17</f>
        <v>5234.0700000077486</v>
      </c>
      <c r="I21" s="153">
        <f>I20-I17</f>
        <v>128934.1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134168.17000000179</v>
      </c>
      <c r="H25" s="157">
        <f>H21</f>
        <v>5234.0700000077486</v>
      </c>
      <c r="I25" s="157">
        <f>I21-I26</f>
        <v>128934.1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134168.17000000179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23000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111168.17000000179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1182505.24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60000</v>
      </c>
      <c r="G37" s="51">
        <v>60000</v>
      </c>
      <c r="H37" s="52"/>
      <c r="I37" s="256">
        <f>IF(F37=0,"nerozp.",G37/F37)</f>
        <v>1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4000</v>
      </c>
      <c r="G38" s="51">
        <v>1337.33</v>
      </c>
      <c r="H38" s="52"/>
      <c r="I38" s="256">
        <f t="shared" ref="I38:I42" si="0">IF(F38=0,"nerozp.",G38/F38)</f>
        <v>0.33433249999999998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530000</v>
      </c>
      <c r="G39" s="51">
        <v>467950.47</v>
      </c>
      <c r="H39" s="52"/>
      <c r="I39" s="256">
        <f t="shared" si="0"/>
        <v>0.88292541509433953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625533.74</v>
      </c>
      <c r="G41" s="51">
        <v>625533.74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10</v>
      </c>
      <c r="G42" s="51">
        <v>10</v>
      </c>
      <c r="H42" s="52"/>
      <c r="I42" s="256">
        <f t="shared" si="0"/>
        <v>1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43.5" customHeight="1" x14ac:dyDescent="0.2">
      <c r="A44" s="173" t="s">
        <v>56</v>
      </c>
      <c r="B44" s="333" t="s">
        <v>202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51984.92</v>
      </c>
      <c r="F50" s="239">
        <v>15000</v>
      </c>
      <c r="G50" s="240">
        <v>5150.2</v>
      </c>
      <c r="H50" s="240">
        <f t="shared" ref="H50:H53" si="2">E50+F50-G50</f>
        <v>61834.720000000001</v>
      </c>
      <c r="I50" s="241">
        <v>61834.720000000001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190619.07</v>
      </c>
      <c r="F51" s="245">
        <v>859948</v>
      </c>
      <c r="G51" s="246">
        <v>956338.2</v>
      </c>
      <c r="H51" s="246">
        <f t="shared" si="2"/>
        <v>94228.870000000112</v>
      </c>
      <c r="I51" s="247">
        <v>90460.87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421492.55</v>
      </c>
      <c r="F52" s="245">
        <v>2448217.0299999998</v>
      </c>
      <c r="G52" s="246">
        <v>150831.41</v>
      </c>
      <c r="H52" s="246">
        <f t="shared" si="2"/>
        <v>2718878.1699999995</v>
      </c>
      <c r="I52" s="247">
        <v>2762031.7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38177.019999999997</v>
      </c>
      <c r="F53" s="245">
        <v>625533.74</v>
      </c>
      <c r="G53" s="246">
        <v>626149.74</v>
      </c>
      <c r="H53" s="246">
        <f t="shared" si="2"/>
        <v>37561.020000000019</v>
      </c>
      <c r="I53" s="247">
        <v>37561.019999999997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702273.56</v>
      </c>
      <c r="F54" s="251">
        <f>F50+F51+F52+F53</f>
        <v>3948698.7699999996</v>
      </c>
      <c r="G54" s="252">
        <f>G50+G51+G52+G53</f>
        <v>1738469.5499999998</v>
      </c>
      <c r="H54" s="252">
        <f>H50+H51+H52+H53</f>
        <v>2912502.78</v>
      </c>
      <c r="I54" s="253">
        <f>SUM(I50:I53)</f>
        <v>2951888.31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13:I13"/>
    <mergeCell ref="A2:D2"/>
    <mergeCell ref="E2:I2"/>
    <mergeCell ref="E3:I3"/>
    <mergeCell ref="E4:I4"/>
    <mergeCell ref="E5:I5"/>
    <mergeCell ref="F47:F48"/>
    <mergeCell ref="E18:F18"/>
    <mergeCell ref="H6:I6"/>
    <mergeCell ref="E6:F6"/>
    <mergeCell ref="E7:I7"/>
    <mergeCell ref="E11:F11"/>
    <mergeCell ref="E12:F12"/>
    <mergeCell ref="H45:I45"/>
    <mergeCell ref="A34:I34"/>
    <mergeCell ref="B44:I44"/>
    <mergeCell ref="E16:F16"/>
    <mergeCell ref="A25:F25"/>
    <mergeCell ref="C29:E29"/>
    <mergeCell ref="C32:F32"/>
    <mergeCell ref="B33:F33"/>
    <mergeCell ref="E13:F13"/>
  </mergeCells>
  <pageMargins left="0.39370078740157483" right="0" top="0.39370078740157483" bottom="0" header="0.51181102362204722" footer="0"/>
  <pageSetup paperSize="9" scale="75" firstPageNumber="12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3" tint="0.59999389629810485"/>
  </sheetPr>
  <dimension ref="A1:J244"/>
  <sheetViews>
    <sheetView showGridLines="0" topLeftCell="A25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80</v>
      </c>
      <c r="F2" s="337"/>
      <c r="G2" s="337"/>
      <c r="H2" s="337"/>
      <c r="I2" s="337"/>
    </row>
    <row r="3" spans="1:10" ht="9.75" customHeight="1" x14ac:dyDescent="0.4">
      <c r="A3" s="125"/>
      <c r="B3" s="125"/>
      <c r="C3" s="125"/>
      <c r="D3" s="125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157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70259909</v>
      </c>
      <c r="F6" s="341"/>
      <c r="G6" s="149" t="s">
        <v>3</v>
      </c>
      <c r="H6" s="339">
        <v>1109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26"/>
      <c r="I14" s="126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30723000</v>
      </c>
      <c r="F16" s="326"/>
      <c r="G16" s="6">
        <f>H16+I16</f>
        <v>31167257.280000001</v>
      </c>
      <c r="H16" s="42">
        <v>30940839.16</v>
      </c>
      <c r="I16" s="42">
        <v>226418.12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36796.26</v>
      </c>
      <c r="H17" s="105">
        <v>36796.26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30723000</v>
      </c>
      <c r="F18" s="326"/>
      <c r="G18" s="6">
        <f>H18+I18</f>
        <v>31272559.469999999</v>
      </c>
      <c r="H18" s="42">
        <v>30943212.469999999</v>
      </c>
      <c r="I18" s="42">
        <v>329347</v>
      </c>
      <c r="J18" s="4"/>
    </row>
    <row r="19" spans="1:10" ht="19.5" x14ac:dyDescent="0.4">
      <c r="A19" s="33"/>
      <c r="B19" s="3"/>
      <c r="C19" s="3"/>
      <c r="D19" s="3"/>
      <c r="E19" s="123"/>
      <c r="F19" s="124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142098.44999999763</v>
      </c>
      <c r="H20" s="153">
        <f>H18-H16+H17</f>
        <v>39169.569999998661</v>
      </c>
      <c r="I20" s="153">
        <f>I18-I16+I17</f>
        <v>102928.88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105302.18999999762</v>
      </c>
      <c r="H21" s="153">
        <f>H20-H17</f>
        <v>2373.3099999986589</v>
      </c>
      <c r="I21" s="153">
        <f>I20-I17</f>
        <v>102928.88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105302.18999999762</v>
      </c>
      <c r="H25" s="157">
        <f>H21</f>
        <v>2373.3099999986589</v>
      </c>
      <c r="I25" s="157">
        <f>I21-I26</f>
        <v>102928.88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105302.18999999762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18000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87302.189999997616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202492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1070000</v>
      </c>
      <c r="G38" s="51">
        <v>746639.53</v>
      </c>
      <c r="H38" s="52"/>
      <c r="I38" s="256">
        <f t="shared" ref="I38:I42" si="0">IF(F38=0,"nerozp.",G38/F38)</f>
        <v>0.69779395327102811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330000</v>
      </c>
      <c r="G39" s="51">
        <v>254795.64</v>
      </c>
      <c r="H39" s="52"/>
      <c r="I39" s="256">
        <f t="shared" si="0"/>
        <v>0.77210800000000002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865681</v>
      </c>
      <c r="G41" s="51">
        <v>865681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203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0</v>
      </c>
      <c r="F50" s="239">
        <v>0</v>
      </c>
      <c r="G50" s="240">
        <v>0</v>
      </c>
      <c r="H50" s="240">
        <f t="shared" ref="H50:H53" si="2">E50+F50-G50</f>
        <v>0</v>
      </c>
      <c r="I50" s="241">
        <v>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454412.65</v>
      </c>
      <c r="F51" s="245">
        <v>374805.92</v>
      </c>
      <c r="G51" s="246">
        <v>602126.65</v>
      </c>
      <c r="H51" s="246">
        <f t="shared" si="2"/>
        <v>227091.92000000004</v>
      </c>
      <c r="I51" s="247">
        <v>196795.82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68536.070000000007</v>
      </c>
      <c r="F52" s="245">
        <v>1559830.62</v>
      </c>
      <c r="G52" s="246">
        <v>184075.28</v>
      </c>
      <c r="H52" s="246">
        <f t="shared" si="2"/>
        <v>1444291.4100000001</v>
      </c>
      <c r="I52" s="247">
        <v>1420756.67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47499.19</v>
      </c>
      <c r="F53" s="245">
        <v>1246541.1299999999</v>
      </c>
      <c r="G53" s="246">
        <v>1209476.76</v>
      </c>
      <c r="H53" s="246">
        <f t="shared" si="2"/>
        <v>84563.559999999823</v>
      </c>
      <c r="I53" s="247">
        <v>84563.56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570447.91</v>
      </c>
      <c r="F54" s="251">
        <f>F50+F51+F52+F53</f>
        <v>3181177.67</v>
      </c>
      <c r="G54" s="252">
        <f>G50+G51+G52+G53</f>
        <v>1995678.69</v>
      </c>
      <c r="H54" s="252">
        <f>H50+H51+H52+H53</f>
        <v>1755946.89</v>
      </c>
      <c r="I54" s="253">
        <f>SUM(I50:I53)</f>
        <v>1702116.05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13:I13"/>
    <mergeCell ref="A2:D2"/>
    <mergeCell ref="E2:I2"/>
    <mergeCell ref="E3:I3"/>
    <mergeCell ref="E4:I4"/>
    <mergeCell ref="E5:I5"/>
    <mergeCell ref="F47:F48"/>
    <mergeCell ref="E18:F18"/>
    <mergeCell ref="H6:I6"/>
    <mergeCell ref="E6:F6"/>
    <mergeCell ref="E7:I7"/>
    <mergeCell ref="E11:F11"/>
    <mergeCell ref="E12:F12"/>
    <mergeCell ref="H45:I45"/>
    <mergeCell ref="A34:I34"/>
    <mergeCell ref="B44:I44"/>
    <mergeCell ref="E16:F16"/>
    <mergeCell ref="A25:F25"/>
    <mergeCell ref="C29:E29"/>
    <mergeCell ref="C32:F32"/>
    <mergeCell ref="B33:F33"/>
    <mergeCell ref="E13:F13"/>
  </mergeCells>
  <pageMargins left="0.39370078740157483" right="0" top="0.39370078740157483" bottom="0" header="0.51181102362204722" footer="0"/>
  <pageSetup paperSize="9" scale="75" firstPageNumber="12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3" tint="0.59999389629810485"/>
  </sheetPr>
  <dimension ref="A1:J244"/>
  <sheetViews>
    <sheetView showGridLines="0" topLeftCell="A24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83</v>
      </c>
      <c r="F2" s="337"/>
      <c r="G2" s="337"/>
      <c r="H2" s="337"/>
      <c r="I2" s="337"/>
    </row>
    <row r="3" spans="1:10" ht="9.75" customHeight="1" x14ac:dyDescent="0.4">
      <c r="A3" s="125"/>
      <c r="B3" s="125"/>
      <c r="C3" s="125"/>
      <c r="D3" s="125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158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70259861</v>
      </c>
      <c r="F6" s="341"/>
      <c r="G6" s="149" t="s">
        <v>3</v>
      </c>
      <c r="H6" s="339">
        <v>1110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26"/>
      <c r="I14" s="126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31138000</v>
      </c>
      <c r="F16" s="326"/>
      <c r="G16" s="6">
        <f>H16+I16</f>
        <v>33119179.989999998</v>
      </c>
      <c r="H16" s="42">
        <v>33089068.489999998</v>
      </c>
      <c r="I16" s="42">
        <v>30111.5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31138000</v>
      </c>
      <c r="F18" s="326"/>
      <c r="G18" s="6">
        <f>H18+I18</f>
        <v>33177373.300000001</v>
      </c>
      <c r="H18" s="42">
        <v>33095097.300000001</v>
      </c>
      <c r="I18" s="42">
        <v>82276</v>
      </c>
      <c r="J18" s="4"/>
    </row>
    <row r="19" spans="1:10" ht="19.5" x14ac:dyDescent="0.4">
      <c r="A19" s="33"/>
      <c r="B19" s="3"/>
      <c r="C19" s="3"/>
      <c r="D19" s="3"/>
      <c r="E19" s="123"/>
      <c r="F19" s="124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58193.310000002384</v>
      </c>
      <c r="H20" s="153">
        <f>H18-H16+H17</f>
        <v>6028.8100000023842</v>
      </c>
      <c r="I20" s="153">
        <f>I18-I16+I17</f>
        <v>52164.5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58193.310000002384</v>
      </c>
      <c r="H21" s="153">
        <f>H20-H17</f>
        <v>6028.8100000023842</v>
      </c>
      <c r="I21" s="153">
        <f>I20-I17</f>
        <v>52164.5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58193.310000002384</v>
      </c>
      <c r="H25" s="157">
        <f>H21</f>
        <v>6028.8100000023842</v>
      </c>
      <c r="I25" s="157">
        <f>I21-I26</f>
        <v>52164.5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58193.310000002384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8000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f>G25-G30</f>
        <v>50193.310000002384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2692056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0</v>
      </c>
      <c r="G37" s="51">
        <v>0</v>
      </c>
      <c r="H37" s="52"/>
      <c r="I37" s="256" t="str">
        <f>IF(F37=0,"nerozp.",G37/F37)</f>
        <v>nerozp.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560000</v>
      </c>
      <c r="G38" s="51">
        <v>415211.92</v>
      </c>
      <c r="H38" s="52"/>
      <c r="I38" s="256">
        <f t="shared" ref="I38:I42" si="0">IF(F38=0,"nerozp.",G38/F38)</f>
        <v>0.74144985714285716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330000</v>
      </c>
      <c r="G39" s="51">
        <v>287416.5</v>
      </c>
      <c r="H39" s="52"/>
      <c r="I39" s="256">
        <f t="shared" si="0"/>
        <v>0.87095909090909096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650300</v>
      </c>
      <c r="G41" s="51">
        <v>650300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27" customHeight="1" x14ac:dyDescent="0.2">
      <c r="A44" s="173" t="s">
        <v>56</v>
      </c>
      <c r="B44" s="333" t="s">
        <v>204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0</v>
      </c>
      <c r="F50" s="239">
        <v>0</v>
      </c>
      <c r="G50" s="240">
        <v>0</v>
      </c>
      <c r="H50" s="240">
        <f t="shared" ref="H50:H53" si="2">E50+F50-G50</f>
        <v>0</v>
      </c>
      <c r="I50" s="241">
        <v>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213848.49</v>
      </c>
      <c r="F51" s="245">
        <v>409273.98</v>
      </c>
      <c r="G51" s="246">
        <v>410513</v>
      </c>
      <c r="H51" s="246">
        <f t="shared" si="2"/>
        <v>212609.46999999997</v>
      </c>
      <c r="I51" s="247">
        <v>180268.45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457482.76</v>
      </c>
      <c r="F52" s="245">
        <v>1346783.15</v>
      </c>
      <c r="G52" s="246">
        <v>255617.8</v>
      </c>
      <c r="H52" s="246">
        <f t="shared" si="2"/>
        <v>1548648.1099999999</v>
      </c>
      <c r="I52" s="247">
        <v>1645998.53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2967685.06</v>
      </c>
      <c r="F53" s="245">
        <v>655020</v>
      </c>
      <c r="G53" s="246">
        <v>756736.44</v>
      </c>
      <c r="H53" s="246">
        <f t="shared" si="2"/>
        <v>2865968.62</v>
      </c>
      <c r="I53" s="247">
        <v>2865968.62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3639016.31</v>
      </c>
      <c r="F54" s="251">
        <f>F50+F51+F52+F53</f>
        <v>2411077.13</v>
      </c>
      <c r="G54" s="252">
        <f>G50+G51+G52+G53</f>
        <v>1422867.24</v>
      </c>
      <c r="H54" s="252">
        <f>H50+H51+H52+H53</f>
        <v>4627226.2</v>
      </c>
      <c r="I54" s="253">
        <f>SUM(I50:I53)</f>
        <v>4692235.5999999996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13:I13"/>
    <mergeCell ref="A2:D2"/>
    <mergeCell ref="E2:I2"/>
    <mergeCell ref="E3:I3"/>
    <mergeCell ref="E4:I4"/>
    <mergeCell ref="E5:I5"/>
    <mergeCell ref="F47:F48"/>
    <mergeCell ref="E18:F18"/>
    <mergeCell ref="H6:I6"/>
    <mergeCell ref="E6:F6"/>
    <mergeCell ref="E7:I7"/>
    <mergeCell ref="E11:F11"/>
    <mergeCell ref="E12:F12"/>
    <mergeCell ref="H45:I45"/>
    <mergeCell ref="A34:I34"/>
    <mergeCell ref="B44:I44"/>
    <mergeCell ref="E16:F16"/>
    <mergeCell ref="A25:F25"/>
    <mergeCell ref="C29:E29"/>
    <mergeCell ref="C32:F32"/>
    <mergeCell ref="B33:F33"/>
    <mergeCell ref="E13:F13"/>
  </mergeCells>
  <pageMargins left="0.39370078740157483" right="0" top="0.39370078740157483" bottom="0" header="0.51181102362204722" footer="0"/>
  <pageSetup paperSize="9" scale="75" firstPageNumber="12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4" tint="0.39997558519241921"/>
  </sheetPr>
  <dimension ref="A1:J244"/>
  <sheetViews>
    <sheetView showGridLines="0" topLeftCell="A25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4.42578125" style="7" customWidth="1"/>
    <col min="11" max="16384" width="9.140625" style="4"/>
  </cols>
  <sheetData>
    <row r="1" spans="1:10" ht="19.5" x14ac:dyDescent="0.4">
      <c r="A1" s="46" t="s">
        <v>0</v>
      </c>
      <c r="B1" s="21"/>
      <c r="C1" s="21"/>
      <c r="D1" s="21"/>
      <c r="I1" s="147"/>
    </row>
    <row r="2" spans="1:10" ht="19.5" x14ac:dyDescent="0.4">
      <c r="A2" s="336" t="s">
        <v>1</v>
      </c>
      <c r="B2" s="336"/>
      <c r="C2" s="336"/>
      <c r="D2" s="336"/>
      <c r="E2" s="337" t="s">
        <v>86</v>
      </c>
      <c r="F2" s="337"/>
      <c r="G2" s="337"/>
      <c r="H2" s="337"/>
      <c r="I2" s="337"/>
    </row>
    <row r="3" spans="1:10" ht="9.75" customHeight="1" x14ac:dyDescent="0.4">
      <c r="A3" s="144"/>
      <c r="B3" s="144"/>
      <c r="C3" s="144"/>
      <c r="D3" s="144"/>
      <c r="E3" s="335" t="s">
        <v>23</v>
      </c>
      <c r="F3" s="335"/>
      <c r="G3" s="335"/>
      <c r="H3" s="335"/>
      <c r="I3" s="335"/>
    </row>
    <row r="4" spans="1:10" ht="15.75" x14ac:dyDescent="0.25">
      <c r="A4" s="24" t="s">
        <v>2</v>
      </c>
      <c r="E4" s="338" t="s">
        <v>159</v>
      </c>
      <c r="F4" s="338"/>
      <c r="G4" s="338"/>
      <c r="H4" s="338"/>
      <c r="I4" s="338"/>
    </row>
    <row r="5" spans="1:10" ht="7.5" customHeight="1" x14ac:dyDescent="0.3">
      <c r="A5" s="25"/>
      <c r="E5" s="335" t="s">
        <v>23</v>
      </c>
      <c r="F5" s="335"/>
      <c r="G5" s="335"/>
      <c r="H5" s="335"/>
      <c r="I5" s="335"/>
    </row>
    <row r="6" spans="1:10" ht="19.5" x14ac:dyDescent="0.4">
      <c r="A6" s="23" t="s">
        <v>34</v>
      </c>
      <c r="C6" s="148"/>
      <c r="D6" s="148"/>
      <c r="E6" s="340">
        <v>842893</v>
      </c>
      <c r="F6" s="341"/>
      <c r="G6" s="149" t="s">
        <v>3</v>
      </c>
      <c r="H6" s="339">
        <v>1128</v>
      </c>
      <c r="I6" s="339"/>
    </row>
    <row r="7" spans="1:10" ht="8.25" customHeight="1" x14ac:dyDescent="0.4">
      <c r="A7" s="23"/>
      <c r="E7" s="335" t="s">
        <v>24</v>
      </c>
      <c r="F7" s="335"/>
      <c r="G7" s="335"/>
      <c r="H7" s="335"/>
      <c r="I7" s="335"/>
    </row>
    <row r="8" spans="1:10" ht="19.5" hidden="1" x14ac:dyDescent="0.4">
      <c r="A8" s="23"/>
      <c r="E8" s="150"/>
      <c r="F8" s="150"/>
      <c r="G8" s="150"/>
      <c r="H8" s="26"/>
      <c r="I8" s="150"/>
    </row>
    <row r="9" spans="1:10" ht="30.75" customHeight="1" x14ac:dyDescent="0.4">
      <c r="A9" s="23"/>
      <c r="E9" s="150"/>
      <c r="F9" s="150"/>
      <c r="G9" s="150"/>
      <c r="H9" s="26"/>
      <c r="I9" s="150"/>
    </row>
    <row r="11" spans="1:10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  <c r="J11" s="4"/>
    </row>
    <row r="12" spans="1:10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  <c r="J12" s="4"/>
    </row>
    <row r="13" spans="1:10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  <c r="J13" s="4"/>
    </row>
    <row r="14" spans="1:10" ht="12.75" customHeight="1" x14ac:dyDescent="0.2">
      <c r="A14" s="30"/>
      <c r="B14" s="30"/>
      <c r="C14" s="30"/>
      <c r="D14" s="30"/>
      <c r="E14" s="29"/>
      <c r="F14" s="29"/>
      <c r="G14" s="48"/>
      <c r="H14" s="143"/>
      <c r="I14" s="143"/>
      <c r="J14" s="4"/>
    </row>
    <row r="15" spans="1:10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  <c r="J15" s="4"/>
    </row>
    <row r="16" spans="1:10" ht="19.5" x14ac:dyDescent="0.4">
      <c r="A16" s="33" t="s">
        <v>64</v>
      </c>
      <c r="B16" s="31"/>
      <c r="C16" s="32"/>
      <c r="D16" s="31"/>
      <c r="E16" s="325">
        <v>74544000</v>
      </c>
      <c r="F16" s="326"/>
      <c r="G16" s="6">
        <f>H16+I16</f>
        <v>70685368.36999999</v>
      </c>
      <c r="H16" s="42">
        <v>69136163.019999996</v>
      </c>
      <c r="I16" s="42">
        <v>1549205.35</v>
      </c>
      <c r="J16" s="4"/>
    </row>
    <row r="17" spans="1:10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1620</v>
      </c>
      <c r="H17" s="105">
        <v>680</v>
      </c>
      <c r="I17" s="105">
        <v>940</v>
      </c>
      <c r="J17" s="112"/>
    </row>
    <row r="18" spans="1:10" ht="19.5" x14ac:dyDescent="0.4">
      <c r="A18" s="33" t="s">
        <v>65</v>
      </c>
      <c r="B18" s="3"/>
      <c r="C18" s="3"/>
      <c r="D18" s="3"/>
      <c r="E18" s="325">
        <v>74544000</v>
      </c>
      <c r="F18" s="326"/>
      <c r="G18" s="6">
        <f>H18+I18</f>
        <v>71719392.49000001</v>
      </c>
      <c r="H18" s="42">
        <v>69598024.620000005</v>
      </c>
      <c r="I18" s="42">
        <v>2121367.87</v>
      </c>
      <c r="J18" s="4"/>
    </row>
    <row r="19" spans="1:10" ht="19.5" x14ac:dyDescent="0.4">
      <c r="A19" s="33"/>
      <c r="B19" s="3"/>
      <c r="C19" s="3"/>
      <c r="D19" s="3"/>
      <c r="E19" s="145"/>
      <c r="F19" s="146"/>
      <c r="G19" s="5"/>
      <c r="H19" s="42"/>
      <c r="I19" s="42"/>
      <c r="J19" s="4"/>
    </row>
    <row r="20" spans="1:10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1035644.1200000197</v>
      </c>
      <c r="H20" s="153">
        <f>H18-H16+H17</f>
        <v>462541.60000000894</v>
      </c>
      <c r="I20" s="153">
        <f>I18-I16+I17</f>
        <v>573102.52</v>
      </c>
      <c r="J20" s="57"/>
    </row>
    <row r="21" spans="1:10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1034024.1200000197</v>
      </c>
      <c r="H21" s="153">
        <f>H20-H17</f>
        <v>461861.60000000894</v>
      </c>
      <c r="I21" s="153">
        <f>I20-I17</f>
        <v>572162.52</v>
      </c>
      <c r="J21" s="5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55"/>
    </row>
    <row r="23" spans="1:10" x14ac:dyDescent="0.2">
      <c r="J23" s="55"/>
    </row>
    <row r="24" spans="1:10" ht="18.75" x14ac:dyDescent="0.4">
      <c r="A24" s="31" t="s">
        <v>68</v>
      </c>
      <c r="B24" s="36"/>
      <c r="C24" s="32"/>
      <c r="D24" s="36"/>
      <c r="E24" s="36"/>
      <c r="J24" s="55"/>
    </row>
    <row r="25" spans="1:10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1034024.1200000197</v>
      </c>
      <c r="H25" s="157">
        <f>H21</f>
        <v>461861.60000000894</v>
      </c>
      <c r="I25" s="157">
        <f>I21-I26</f>
        <v>572162.52</v>
      </c>
    </row>
    <row r="26" spans="1:10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  <c r="J26" s="55"/>
    </row>
    <row r="27" spans="1:10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202"/>
    </row>
    <row r="28" spans="1:10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  <c r="J28" s="55"/>
    </row>
    <row r="29" spans="1:10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1034024.12</v>
      </c>
      <c r="H29" s="161"/>
      <c r="I29" s="160"/>
      <c r="J29" s="55"/>
    </row>
    <row r="30" spans="1:10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20000</v>
      </c>
      <c r="H30" s="161"/>
      <c r="I30" s="160"/>
      <c r="J30" s="57"/>
    </row>
    <row r="31" spans="1:10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1014024.12</v>
      </c>
      <c r="H31" s="161"/>
      <c r="I31" s="160"/>
      <c r="J31" s="203"/>
    </row>
    <row r="32" spans="1:10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  <c r="J32" s="57"/>
    </row>
    <row r="33" spans="1:10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5470712.9299999997</v>
      </c>
      <c r="H33" s="172"/>
      <c r="I33" s="172"/>
      <c r="J33" s="205"/>
    </row>
    <row r="34" spans="1:10" ht="38.2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J34" s="18"/>
    </row>
    <row r="35" spans="1:10" ht="18.75" customHeight="1" x14ac:dyDescent="0.4">
      <c r="A35" s="31" t="s">
        <v>40</v>
      </c>
      <c r="B35" s="31" t="s">
        <v>21</v>
      </c>
      <c r="C35" s="31"/>
      <c r="D35" s="36"/>
      <c r="E35" s="50"/>
      <c r="F35" s="3"/>
      <c r="G35" s="215"/>
      <c r="H35" s="30"/>
      <c r="I35" s="30"/>
      <c r="J35" s="202"/>
    </row>
    <row r="36" spans="1:10" ht="18.75" x14ac:dyDescent="0.4">
      <c r="A36" s="31"/>
      <c r="B36" s="31"/>
      <c r="C36" s="31"/>
      <c r="D36" s="36"/>
      <c r="F36" s="37" t="s">
        <v>25</v>
      </c>
      <c r="G36" s="47" t="s">
        <v>5</v>
      </c>
      <c r="H36" s="30"/>
      <c r="I36" s="216" t="s">
        <v>27</v>
      </c>
    </row>
    <row r="37" spans="1:10" ht="16.5" x14ac:dyDescent="0.35">
      <c r="A37" s="217" t="s">
        <v>22</v>
      </c>
      <c r="B37" s="38"/>
      <c r="C37" s="2"/>
      <c r="D37" s="38"/>
      <c r="E37" s="50"/>
      <c r="F37" s="51">
        <v>135800</v>
      </c>
      <c r="G37" s="51">
        <v>135000</v>
      </c>
      <c r="H37" s="52"/>
      <c r="I37" s="256">
        <f>IF(F37=0,"nerozp.",G37/F37)</f>
        <v>0.99410898379970547</v>
      </c>
    </row>
    <row r="38" spans="1:10" ht="16.5" x14ac:dyDescent="0.35">
      <c r="A38" s="217" t="s">
        <v>148</v>
      </c>
      <c r="B38" s="38"/>
      <c r="C38" s="2"/>
      <c r="D38" s="53"/>
      <c r="E38" s="53"/>
      <c r="F38" s="51">
        <v>4010000</v>
      </c>
      <c r="G38" s="51">
        <v>2999712.01</v>
      </c>
      <c r="H38" s="52"/>
      <c r="I38" s="256">
        <f t="shared" ref="I38:I42" si="0">IF(F38=0,"nerozp.",G38/F38)</f>
        <v>0.7480578578553615</v>
      </c>
    </row>
    <row r="39" spans="1:10" ht="16.5" x14ac:dyDescent="0.35">
      <c r="A39" s="217" t="s">
        <v>149</v>
      </c>
      <c r="B39" s="38"/>
      <c r="C39" s="2"/>
      <c r="D39" s="53"/>
      <c r="E39" s="53"/>
      <c r="F39" s="51">
        <v>1100000</v>
      </c>
      <c r="G39" s="51">
        <v>742068.06</v>
      </c>
      <c r="H39" s="52"/>
      <c r="I39" s="256">
        <f t="shared" si="0"/>
        <v>0.67460732727272732</v>
      </c>
    </row>
    <row r="40" spans="1:10" ht="16.5" x14ac:dyDescent="0.35">
      <c r="A40" s="217" t="s">
        <v>59</v>
      </c>
      <c r="B40" s="38"/>
      <c r="C40" s="2"/>
      <c r="D40" s="53"/>
      <c r="E40" s="53"/>
      <c r="F40" s="51">
        <v>0</v>
      </c>
      <c r="G40" s="51">
        <v>0</v>
      </c>
      <c r="H40" s="52"/>
      <c r="I40" s="256" t="str">
        <f t="shared" si="0"/>
        <v>nerozp.</v>
      </c>
    </row>
    <row r="41" spans="1:10" ht="16.5" x14ac:dyDescent="0.35">
      <c r="A41" s="217" t="s">
        <v>57</v>
      </c>
      <c r="B41" s="38"/>
      <c r="C41" s="2"/>
      <c r="D41" s="50"/>
      <c r="E41" s="50"/>
      <c r="F41" s="51">
        <v>1272614.23</v>
      </c>
      <c r="G41" s="51">
        <v>1272614.23</v>
      </c>
      <c r="H41" s="52"/>
      <c r="I41" s="256">
        <f t="shared" si="0"/>
        <v>1</v>
      </c>
    </row>
    <row r="42" spans="1:10" ht="16.5" x14ac:dyDescent="0.35">
      <c r="A42" s="217" t="s">
        <v>150</v>
      </c>
      <c r="B42" s="2"/>
      <c r="C42" s="2"/>
      <c r="D42" s="30"/>
      <c r="E42" s="30"/>
      <c r="F42" s="51">
        <v>0</v>
      </c>
      <c r="G42" s="51">
        <v>0</v>
      </c>
      <c r="H42" s="52"/>
      <c r="I42" s="256" t="str">
        <f t="shared" si="0"/>
        <v>nerozp.</v>
      </c>
    </row>
    <row r="43" spans="1:10" ht="16.5" x14ac:dyDescent="0.35">
      <c r="A43" s="217" t="s">
        <v>151</v>
      </c>
      <c r="B43" s="2"/>
      <c r="C43" s="2"/>
      <c r="D43" s="30"/>
      <c r="E43" s="30"/>
      <c r="F43" s="51">
        <v>0</v>
      </c>
      <c r="G43" s="51">
        <v>0</v>
      </c>
      <c r="H43" s="52"/>
      <c r="I43" s="256" t="str">
        <f t="shared" ref="I43" si="1">IF(F43=0,"nerozp.",G43/F43)</f>
        <v>nerozp.</v>
      </c>
    </row>
    <row r="44" spans="1:10" ht="90.75" customHeight="1" x14ac:dyDescent="0.2">
      <c r="A44" s="173" t="s">
        <v>56</v>
      </c>
      <c r="B44" s="333" t="s">
        <v>205</v>
      </c>
      <c r="C44" s="333"/>
      <c r="D44" s="333"/>
      <c r="E44" s="333"/>
      <c r="F44" s="333"/>
      <c r="G44" s="333"/>
      <c r="H44" s="333"/>
      <c r="I44" s="333"/>
    </row>
    <row r="45" spans="1:10" ht="19.5" thickBot="1" x14ac:dyDescent="0.45">
      <c r="A45" s="31" t="s">
        <v>41</v>
      </c>
      <c r="B45" s="31" t="s">
        <v>16</v>
      </c>
      <c r="C45" s="31"/>
      <c r="D45" s="50"/>
      <c r="E45" s="50"/>
      <c r="F45" s="30"/>
      <c r="G45" s="39"/>
      <c r="H45" s="330" t="s">
        <v>29</v>
      </c>
      <c r="I45" s="330"/>
    </row>
    <row r="46" spans="1:10" ht="18.75" thickTop="1" x14ac:dyDescent="0.35">
      <c r="A46" s="218"/>
      <c r="B46" s="219"/>
      <c r="C46" s="220"/>
      <c r="D46" s="219"/>
      <c r="E46" s="221" t="str">
        <f>CONCATENATE("Stav k 1.1.",'Rekapitulace dle oblasti'!E7)</f>
        <v>Stav k 1.1.2023</v>
      </c>
      <c r="F46" s="222" t="s">
        <v>17</v>
      </c>
      <c r="G46" s="222" t="s">
        <v>18</v>
      </c>
      <c r="H46" s="223" t="s">
        <v>19</v>
      </c>
      <c r="I46" s="224" t="s">
        <v>28</v>
      </c>
    </row>
    <row r="47" spans="1:10" x14ac:dyDescent="0.2">
      <c r="A47" s="225"/>
      <c r="B47" s="174"/>
      <c r="C47" s="174"/>
      <c r="D47" s="174"/>
      <c r="E47" s="226"/>
      <c r="F47" s="327"/>
      <c r="G47" s="227"/>
      <c r="H47" s="228" t="str">
        <f>CONCATENATE("31.12.",'Rekapitulace dle oblasti'!E7)</f>
        <v>31.12.2023</v>
      </c>
      <c r="I47" s="229" t="str">
        <f>CONCATENATE("31.12.",'Rekapitulace dle oblasti'!E7)</f>
        <v>31.12.2023</v>
      </c>
    </row>
    <row r="48" spans="1:10" x14ac:dyDescent="0.2">
      <c r="A48" s="225"/>
      <c r="B48" s="174"/>
      <c r="C48" s="174"/>
      <c r="D48" s="174"/>
      <c r="E48" s="226"/>
      <c r="F48" s="327"/>
      <c r="G48" s="230"/>
      <c r="H48" s="230"/>
      <c r="I48" s="231"/>
      <c r="J48" s="255"/>
    </row>
    <row r="49" spans="1:10" ht="13.5" thickBot="1" x14ac:dyDescent="0.25">
      <c r="A49" s="232"/>
      <c r="B49" s="233"/>
      <c r="C49" s="233"/>
      <c r="D49" s="233"/>
      <c r="E49" s="226"/>
      <c r="F49" s="234"/>
      <c r="G49" s="234"/>
      <c r="H49" s="234"/>
      <c r="I49" s="235"/>
    </row>
    <row r="50" spans="1:10" ht="13.5" thickTop="1" x14ac:dyDescent="0.2">
      <c r="A50" s="236"/>
      <c r="B50" s="237"/>
      <c r="C50" s="237" t="s">
        <v>15</v>
      </c>
      <c r="D50" s="237"/>
      <c r="E50" s="238">
        <v>15000</v>
      </c>
      <c r="F50" s="239">
        <v>20000</v>
      </c>
      <c r="G50" s="240">
        <v>19800</v>
      </c>
      <c r="H50" s="240">
        <f t="shared" ref="H50:H53" si="2">E50+F50-G50</f>
        <v>15200</v>
      </c>
      <c r="I50" s="241">
        <v>15200</v>
      </c>
      <c r="J50" s="206"/>
    </row>
    <row r="51" spans="1:10" x14ac:dyDescent="0.2">
      <c r="A51" s="242"/>
      <c r="B51" s="243"/>
      <c r="C51" s="243" t="s">
        <v>20</v>
      </c>
      <c r="D51" s="243"/>
      <c r="E51" s="244">
        <v>225114.85</v>
      </c>
      <c r="F51" s="245">
        <v>744718</v>
      </c>
      <c r="G51" s="246">
        <v>815490.5</v>
      </c>
      <c r="H51" s="246">
        <f t="shared" si="2"/>
        <v>154342.34999999998</v>
      </c>
      <c r="I51" s="247">
        <v>154342.35</v>
      </c>
      <c r="J51" s="207"/>
    </row>
    <row r="52" spans="1:10" x14ac:dyDescent="0.2">
      <c r="A52" s="242"/>
      <c r="B52" s="243"/>
      <c r="C52" s="243" t="s">
        <v>60</v>
      </c>
      <c r="D52" s="243"/>
      <c r="E52" s="244">
        <v>4260400.76</v>
      </c>
      <c r="F52" s="245">
        <v>2572827.1</v>
      </c>
      <c r="G52" s="246">
        <v>3455990.66</v>
      </c>
      <c r="H52" s="246">
        <f t="shared" si="2"/>
        <v>3377237.1999999993</v>
      </c>
      <c r="I52" s="247">
        <v>3377237.2</v>
      </c>
      <c r="J52" s="207"/>
    </row>
    <row r="53" spans="1:10" x14ac:dyDescent="0.2">
      <c r="A53" s="242"/>
      <c r="B53" s="243"/>
      <c r="C53" s="243" t="s">
        <v>58</v>
      </c>
      <c r="D53" s="243"/>
      <c r="E53" s="244">
        <v>43768.88</v>
      </c>
      <c r="F53" s="245">
        <v>2380665.13</v>
      </c>
      <c r="G53" s="246">
        <v>2268169.88</v>
      </c>
      <c r="H53" s="246">
        <f t="shared" si="2"/>
        <v>156264.12999999989</v>
      </c>
      <c r="I53" s="247">
        <v>156264.13</v>
      </c>
      <c r="J53" s="208"/>
    </row>
    <row r="54" spans="1:10" ht="18.75" thickBot="1" x14ac:dyDescent="0.4">
      <c r="A54" s="248" t="s">
        <v>11</v>
      </c>
      <c r="B54" s="249"/>
      <c r="C54" s="249"/>
      <c r="D54" s="249"/>
      <c r="E54" s="250">
        <f>E50+E51+E52+E53</f>
        <v>4544284.4899999993</v>
      </c>
      <c r="F54" s="251">
        <f>F50+F51+F52+F53</f>
        <v>5718210.2300000004</v>
      </c>
      <c r="G54" s="252">
        <f>G50+G51+G52+G53</f>
        <v>6559451.04</v>
      </c>
      <c r="H54" s="252">
        <f>H50+H51+H52+H53</f>
        <v>3703043.6799999992</v>
      </c>
      <c r="I54" s="253">
        <f>SUM(I50:I53)</f>
        <v>3703043.68</v>
      </c>
      <c r="J54" s="209"/>
    </row>
    <row r="55" spans="1:10" ht="13.5" thickTop="1" x14ac:dyDescent="0.2">
      <c r="G55" s="175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  <mergeCell ref="E16:F16"/>
    <mergeCell ref="E18:F18"/>
    <mergeCell ref="C29:E29"/>
    <mergeCell ref="C32:F32"/>
    <mergeCell ref="B33:F33"/>
    <mergeCell ref="A25:F25"/>
  </mergeCells>
  <pageMargins left="0.39370078740157483" right="0" top="0.39370078740157483" bottom="0" header="0.51181102362204722" footer="0"/>
  <pageSetup paperSize="9" scale="75" firstPageNumber="12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4" tint="0.39997558519241921"/>
  </sheetPr>
  <dimension ref="A1:O246"/>
  <sheetViews>
    <sheetView showGridLines="0" topLeftCell="A17" zoomScaleNormal="100" workbookViewId="0">
      <selection activeCell="L54" sqref="L5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9.140625" style="4"/>
    <col min="11" max="11" width="11.7109375" style="4" bestFit="1" customWidth="1"/>
    <col min="12" max="16384" width="9.140625" style="4"/>
  </cols>
  <sheetData>
    <row r="1" spans="1:15" ht="19.5" x14ac:dyDescent="0.4">
      <c r="A1" s="46" t="s">
        <v>0</v>
      </c>
      <c r="B1" s="21"/>
      <c r="C1" s="21"/>
      <c r="D1" s="21"/>
      <c r="I1" s="147"/>
    </row>
    <row r="2" spans="1:15" ht="19.5" x14ac:dyDescent="0.4">
      <c r="A2" s="336" t="s">
        <v>1</v>
      </c>
      <c r="B2" s="336"/>
      <c r="C2" s="336"/>
      <c r="D2" s="336"/>
      <c r="E2" s="337" t="s">
        <v>88</v>
      </c>
      <c r="F2" s="337"/>
      <c r="G2" s="337"/>
      <c r="H2" s="337"/>
      <c r="I2" s="337"/>
    </row>
    <row r="3" spans="1:15" ht="9.75" customHeight="1" x14ac:dyDescent="0.4">
      <c r="A3" s="179"/>
      <c r="B3" s="179"/>
      <c r="C3" s="179"/>
      <c r="D3" s="179"/>
      <c r="E3" s="335" t="s">
        <v>23</v>
      </c>
      <c r="F3" s="335"/>
      <c r="G3" s="335"/>
      <c r="H3" s="335"/>
      <c r="I3" s="335"/>
    </row>
    <row r="4" spans="1:15" ht="15.75" x14ac:dyDescent="0.25">
      <c r="A4" s="24" t="s">
        <v>2</v>
      </c>
      <c r="E4" s="338" t="s">
        <v>160</v>
      </c>
      <c r="F4" s="338"/>
      <c r="G4" s="338"/>
      <c r="H4" s="338"/>
      <c r="I4" s="338"/>
    </row>
    <row r="5" spans="1:15" ht="7.5" customHeight="1" x14ac:dyDescent="0.3">
      <c r="A5" s="25"/>
      <c r="E5" s="335" t="s">
        <v>23</v>
      </c>
      <c r="F5" s="335"/>
      <c r="G5" s="335"/>
      <c r="H5" s="335"/>
      <c r="I5" s="335"/>
    </row>
    <row r="6" spans="1:15" ht="19.5" x14ac:dyDescent="0.4">
      <c r="A6" s="23" t="s">
        <v>34</v>
      </c>
      <c r="C6" s="148"/>
      <c r="D6" s="148"/>
      <c r="E6" s="340">
        <v>70259941</v>
      </c>
      <c r="F6" s="341"/>
      <c r="G6" s="149" t="s">
        <v>3</v>
      </c>
      <c r="H6" s="339">
        <v>1129</v>
      </c>
      <c r="I6" s="339"/>
    </row>
    <row r="7" spans="1:15" ht="8.25" customHeight="1" x14ac:dyDescent="0.4">
      <c r="A7" s="23"/>
      <c r="E7" s="335" t="s">
        <v>24</v>
      </c>
      <c r="F7" s="335"/>
      <c r="G7" s="335"/>
      <c r="H7" s="335"/>
      <c r="I7" s="335"/>
    </row>
    <row r="8" spans="1:15" ht="19.5" hidden="1" x14ac:dyDescent="0.4">
      <c r="A8" s="23"/>
      <c r="E8" s="150"/>
      <c r="F8" s="150"/>
      <c r="G8" s="150"/>
      <c r="H8" s="26"/>
      <c r="I8" s="150"/>
    </row>
    <row r="9" spans="1:15" ht="30.75" hidden="1" customHeight="1" x14ac:dyDescent="0.4">
      <c r="A9" s="23"/>
      <c r="E9" s="150"/>
      <c r="F9" s="150"/>
      <c r="G9" s="150"/>
      <c r="H9" s="26"/>
      <c r="I9" s="150"/>
    </row>
    <row r="11" spans="1:15" ht="15" customHeight="1" x14ac:dyDescent="0.4">
      <c r="A11" s="27"/>
      <c r="E11" s="323" t="s">
        <v>4</v>
      </c>
      <c r="F11" s="324"/>
      <c r="G11" s="41" t="s">
        <v>5</v>
      </c>
      <c r="H11" s="35" t="s">
        <v>6</v>
      </c>
      <c r="I11" s="35"/>
    </row>
    <row r="12" spans="1:15" ht="15" customHeight="1" x14ac:dyDescent="0.4">
      <c r="A12" s="30"/>
      <c r="B12" s="30"/>
      <c r="C12" s="30"/>
      <c r="D12" s="30"/>
      <c r="E12" s="323" t="s">
        <v>7</v>
      </c>
      <c r="F12" s="324"/>
      <c r="G12" s="41" t="s">
        <v>8</v>
      </c>
      <c r="H12" s="40" t="s">
        <v>9</v>
      </c>
      <c r="I12" s="47" t="s">
        <v>10</v>
      </c>
    </row>
    <row r="13" spans="1:15" ht="12.75" customHeight="1" x14ac:dyDescent="0.2">
      <c r="A13" s="30"/>
      <c r="B13" s="30"/>
      <c r="C13" s="30"/>
      <c r="D13" s="30"/>
      <c r="E13" s="323" t="s">
        <v>11</v>
      </c>
      <c r="F13" s="324"/>
      <c r="G13" s="48"/>
      <c r="H13" s="329" t="s">
        <v>36</v>
      </c>
      <c r="I13" s="329"/>
    </row>
    <row r="14" spans="1:15" ht="12.75" customHeight="1" x14ac:dyDescent="0.2">
      <c r="A14" s="30"/>
      <c r="B14" s="30"/>
      <c r="C14" s="30"/>
      <c r="D14" s="30"/>
      <c r="E14" s="29"/>
      <c r="F14" s="29"/>
      <c r="G14" s="48"/>
      <c r="H14" s="178"/>
      <c r="I14" s="178"/>
    </row>
    <row r="15" spans="1:15" ht="18.75" x14ac:dyDescent="0.4">
      <c r="A15" s="31" t="s">
        <v>37</v>
      </c>
      <c r="B15" s="31"/>
      <c r="C15" s="32"/>
      <c r="D15" s="31"/>
      <c r="E15" s="2"/>
      <c r="F15" s="2"/>
      <c r="G15" s="50"/>
      <c r="H15" s="30"/>
      <c r="I15" s="30"/>
    </row>
    <row r="16" spans="1:15" ht="19.5" x14ac:dyDescent="0.4">
      <c r="A16" s="33" t="s">
        <v>64</v>
      </c>
      <c r="B16" s="31"/>
      <c r="C16" s="32"/>
      <c r="D16" s="31"/>
      <c r="E16" s="325">
        <v>31671000</v>
      </c>
      <c r="F16" s="326"/>
      <c r="G16" s="6">
        <f>H16+I16</f>
        <v>35924339.460000001</v>
      </c>
      <c r="H16" s="42">
        <v>35089227.920000002</v>
      </c>
      <c r="I16" s="42">
        <v>835111.54</v>
      </c>
      <c r="J16" s="343"/>
      <c r="K16" s="343"/>
      <c r="L16" s="343"/>
      <c r="M16" s="343"/>
      <c r="N16" s="343"/>
      <c r="O16" s="343"/>
    </row>
    <row r="17" spans="1:15" ht="18" x14ac:dyDescent="0.35">
      <c r="A17" s="110" t="s">
        <v>6</v>
      </c>
      <c r="B17" s="3"/>
      <c r="C17" s="111" t="s">
        <v>26</v>
      </c>
      <c r="D17" s="3"/>
      <c r="E17" s="3"/>
      <c r="F17" s="3"/>
      <c r="G17" s="105">
        <f>H17+I17</f>
        <v>0</v>
      </c>
      <c r="H17" s="105">
        <v>0</v>
      </c>
      <c r="I17" s="105">
        <v>0</v>
      </c>
      <c r="J17" s="302"/>
      <c r="K17" s="302"/>
      <c r="L17" s="302"/>
      <c r="M17" s="302"/>
      <c r="N17" s="302"/>
      <c r="O17" s="302"/>
    </row>
    <row r="18" spans="1:15" ht="19.5" x14ac:dyDescent="0.4">
      <c r="A18" s="33" t="s">
        <v>65</v>
      </c>
      <c r="B18" s="3"/>
      <c r="C18" s="3"/>
      <c r="D18" s="3"/>
      <c r="E18" s="325">
        <v>31671000</v>
      </c>
      <c r="F18" s="326"/>
      <c r="G18" s="6">
        <f>H18+I18</f>
        <v>37405203.619999997</v>
      </c>
      <c r="H18" s="42">
        <v>36238174.619999997</v>
      </c>
      <c r="I18" s="42">
        <v>1167029</v>
      </c>
    </row>
    <row r="19" spans="1:15" ht="19.5" x14ac:dyDescent="0.4">
      <c r="A19" s="33"/>
      <c r="B19" s="3"/>
      <c r="C19" s="3"/>
      <c r="D19" s="3"/>
      <c r="E19" s="176"/>
      <c r="F19" s="177"/>
      <c r="G19" s="5"/>
      <c r="H19" s="42"/>
      <c r="I19" s="42"/>
    </row>
    <row r="20" spans="1:15" s="154" customFormat="1" ht="15" x14ac:dyDescent="0.3">
      <c r="A20" s="151" t="s">
        <v>66</v>
      </c>
      <c r="B20" s="151"/>
      <c r="C20" s="152"/>
      <c r="D20" s="151"/>
      <c r="E20" s="151"/>
      <c r="F20" s="151"/>
      <c r="G20" s="153">
        <f>G18-G16+G17</f>
        <v>1480864.1599999964</v>
      </c>
      <c r="H20" s="153">
        <f>H18-H16+H17</f>
        <v>1148946.6999999955</v>
      </c>
      <c r="I20" s="153">
        <f>I18-I16+I17</f>
        <v>331917.45999999996</v>
      </c>
    </row>
    <row r="21" spans="1:15" s="154" customFormat="1" ht="15" x14ac:dyDescent="0.3">
      <c r="A21" s="151" t="s">
        <v>67</v>
      </c>
      <c r="B21" s="151"/>
      <c r="C21" s="152"/>
      <c r="D21" s="151"/>
      <c r="E21" s="151"/>
      <c r="F21" s="151"/>
      <c r="G21" s="153">
        <f>G20-G17</f>
        <v>1480864.1599999964</v>
      </c>
      <c r="H21" s="153">
        <f>H20-H17</f>
        <v>1148946.6999999955</v>
      </c>
      <c r="I21" s="153">
        <f>I20-I17</f>
        <v>331917.45999999996</v>
      </c>
    </row>
    <row r="22" spans="1:15" ht="14.25" hidden="1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3" spans="1:15" hidden="1" x14ac:dyDescent="0.2"/>
    <row r="24" spans="1:15" ht="18.75" x14ac:dyDescent="0.4">
      <c r="A24" s="31" t="s">
        <v>68</v>
      </c>
      <c r="B24" s="36"/>
      <c r="C24" s="32"/>
      <c r="D24" s="36"/>
      <c r="E24" s="36"/>
    </row>
    <row r="25" spans="1:15" s="154" customFormat="1" ht="28.5" customHeight="1" x14ac:dyDescent="0.3">
      <c r="A25" s="334" t="s">
        <v>145</v>
      </c>
      <c r="B25" s="334"/>
      <c r="C25" s="334"/>
      <c r="D25" s="334"/>
      <c r="E25" s="334"/>
      <c r="F25" s="334"/>
      <c r="G25" s="156">
        <f>G21-I26</f>
        <v>1480864.1599999964</v>
      </c>
      <c r="H25" s="157">
        <f>H21</f>
        <v>1148946.6999999955</v>
      </c>
      <c r="I25" s="157">
        <f>I21-I26</f>
        <v>331917.45999999996</v>
      </c>
    </row>
    <row r="26" spans="1:15" s="154" customFormat="1" ht="15" x14ac:dyDescent="0.3">
      <c r="A26" s="155" t="s">
        <v>146</v>
      </c>
      <c r="B26" s="152"/>
      <c r="C26" s="152"/>
      <c r="D26" s="152"/>
      <c r="E26" s="152"/>
      <c r="F26" s="152"/>
      <c r="G26" s="156"/>
      <c r="H26" s="254" t="s">
        <v>147</v>
      </c>
      <c r="I26" s="157">
        <v>0</v>
      </c>
    </row>
    <row r="27" spans="1:15" s="154" customFormat="1" x14ac:dyDescent="0.2">
      <c r="A27" s="158"/>
      <c r="B27" s="158"/>
      <c r="C27" s="158"/>
      <c r="D27" s="158"/>
      <c r="E27" s="158"/>
      <c r="F27" s="158"/>
      <c r="G27" s="158"/>
      <c r="H27" s="158"/>
      <c r="I27" s="158"/>
    </row>
    <row r="28" spans="1:15" s="154" customFormat="1" ht="16.5" x14ac:dyDescent="0.35">
      <c r="A28" s="151" t="s">
        <v>38</v>
      </c>
      <c r="B28" s="151" t="s">
        <v>39</v>
      </c>
      <c r="C28" s="151"/>
      <c r="D28" s="159"/>
      <c r="E28" s="159"/>
      <c r="F28" s="160"/>
      <c r="G28" s="153"/>
      <c r="H28" s="161"/>
      <c r="I28" s="160"/>
    </row>
    <row r="29" spans="1:15" s="154" customFormat="1" ht="16.5" customHeight="1" x14ac:dyDescent="0.3">
      <c r="A29" s="151"/>
      <c r="B29" s="151"/>
      <c r="C29" s="328" t="s">
        <v>14</v>
      </c>
      <c r="D29" s="328"/>
      <c r="E29" s="328"/>
      <c r="F29" s="160"/>
      <c r="G29" s="162">
        <f>G30+G31</f>
        <v>1480864.16</v>
      </c>
      <c r="H29" s="161"/>
      <c r="I29" s="160"/>
    </row>
    <row r="30" spans="1:15" s="154" customFormat="1" ht="18.75" x14ac:dyDescent="0.4">
      <c r="A30" s="163"/>
      <c r="B30" s="163"/>
      <c r="C30" s="164"/>
      <c r="D30" s="165"/>
      <c r="E30" s="166" t="s">
        <v>42</v>
      </c>
      <c r="F30" s="167" t="s">
        <v>15</v>
      </c>
      <c r="G30" s="168">
        <v>50000</v>
      </c>
      <c r="H30" s="161"/>
      <c r="I30" s="160"/>
    </row>
    <row r="31" spans="1:15" s="154" customFormat="1" ht="18.75" x14ac:dyDescent="0.4">
      <c r="A31" s="163"/>
      <c r="B31" s="163"/>
      <c r="C31" s="169"/>
      <c r="D31" s="165"/>
      <c r="E31" s="170"/>
      <c r="F31" s="167" t="s">
        <v>60</v>
      </c>
      <c r="G31" s="168">
        <v>1430864.16</v>
      </c>
      <c r="H31" s="161"/>
      <c r="I31" s="160"/>
    </row>
    <row r="32" spans="1:15" s="154" customFormat="1" ht="18.75" x14ac:dyDescent="0.4">
      <c r="A32" s="163"/>
      <c r="B32" s="171"/>
      <c r="C32" s="328" t="s">
        <v>43</v>
      </c>
      <c r="D32" s="328"/>
      <c r="E32" s="328"/>
      <c r="F32" s="328"/>
      <c r="G32" s="162">
        <f>I26</f>
        <v>0</v>
      </c>
      <c r="H32" s="161"/>
      <c r="I32" s="160"/>
    </row>
    <row r="33" spans="1:11" ht="20.25" customHeight="1" x14ac:dyDescent="0.3">
      <c r="A33" s="172"/>
      <c r="B33" s="331" t="str">
        <f>CONCATENATE("b) Výsledek hospod. předcház. účet. období k 31. 12. ",'Rekapitulace dle oblasti'!E7)</f>
        <v>b) Výsledek hospod. předcház. účet. období k 31. 12. 2023</v>
      </c>
      <c r="C33" s="331"/>
      <c r="D33" s="331"/>
      <c r="E33" s="331"/>
      <c r="F33" s="331"/>
      <c r="G33" s="214">
        <v>0</v>
      </c>
      <c r="H33" s="172"/>
      <c r="I33" s="172"/>
    </row>
    <row r="34" spans="1:11" ht="22.5" customHeight="1" x14ac:dyDescent="0.2">
      <c r="A34" s="332"/>
      <c r="B34" s="332"/>
      <c r="C34" s="332"/>
      <c r="D34" s="332"/>
      <c r="E34" s="332"/>
      <c r="F34" s="332"/>
      <c r="G34" s="332"/>
      <c r="H34" s="332"/>
      <c r="I34" s="332"/>
      <c r="K34" s="205"/>
    </row>
    <row r="35" spans="1:11" ht="20.25" customHeigh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11" ht="17.25" customHeight="1" x14ac:dyDescent="0.2">
      <c r="A36" s="332"/>
      <c r="B36" s="332"/>
      <c r="C36" s="332"/>
      <c r="D36" s="332"/>
      <c r="E36" s="332"/>
      <c r="F36" s="332"/>
      <c r="G36" s="332"/>
      <c r="H36" s="332"/>
      <c r="I36" s="332"/>
    </row>
    <row r="37" spans="1:11" ht="18.75" customHeight="1" x14ac:dyDescent="0.4">
      <c r="A37" s="31" t="s">
        <v>40</v>
      </c>
      <c r="B37" s="31" t="s">
        <v>21</v>
      </c>
      <c r="C37" s="31"/>
      <c r="D37" s="36"/>
      <c r="E37" s="50"/>
      <c r="F37" s="3"/>
      <c r="G37" s="215"/>
      <c r="H37" s="30"/>
      <c r="I37" s="30"/>
    </row>
    <row r="38" spans="1:11" ht="18.75" x14ac:dyDescent="0.4">
      <c r="A38" s="31"/>
      <c r="B38" s="31"/>
      <c r="C38" s="31"/>
      <c r="D38" s="36"/>
      <c r="F38" s="37" t="s">
        <v>25</v>
      </c>
      <c r="G38" s="47" t="s">
        <v>5</v>
      </c>
      <c r="H38" s="30"/>
      <c r="I38" s="216" t="s">
        <v>27</v>
      </c>
    </row>
    <row r="39" spans="1:11" ht="16.5" x14ac:dyDescent="0.35">
      <c r="A39" s="217" t="s">
        <v>22</v>
      </c>
      <c r="B39" s="38"/>
      <c r="C39" s="2"/>
      <c r="D39" s="38"/>
      <c r="E39" s="50"/>
      <c r="F39" s="51">
        <v>0</v>
      </c>
      <c r="G39" s="51">
        <v>0</v>
      </c>
      <c r="H39" s="52"/>
      <c r="I39" s="256" t="str">
        <f>IF(F39=0,"nerozp.",G39/F39)</f>
        <v>nerozp.</v>
      </c>
    </row>
    <row r="40" spans="1:11" ht="16.5" x14ac:dyDescent="0.35">
      <c r="A40" s="217" t="s">
        <v>148</v>
      </c>
      <c r="B40" s="38"/>
      <c r="C40" s="2"/>
      <c r="D40" s="53"/>
      <c r="E40" s="53"/>
      <c r="F40" s="51">
        <v>1500000</v>
      </c>
      <c r="G40" s="51">
        <v>1102282.6100000001</v>
      </c>
      <c r="H40" s="52"/>
      <c r="I40" s="256">
        <f t="shared" ref="I40:I44" si="0">IF(F40=0,"nerozp.",G40/F40)</f>
        <v>0.73485507333333344</v>
      </c>
    </row>
    <row r="41" spans="1:11" ht="16.5" x14ac:dyDescent="0.35">
      <c r="A41" s="217" t="s">
        <v>149</v>
      </c>
      <c r="B41" s="38"/>
      <c r="C41" s="2"/>
      <c r="D41" s="53"/>
      <c r="E41" s="53"/>
      <c r="F41" s="51">
        <v>520000</v>
      </c>
      <c r="G41" s="51">
        <v>463079.28</v>
      </c>
      <c r="H41" s="52"/>
      <c r="I41" s="256">
        <f t="shared" si="0"/>
        <v>0.89053707692307693</v>
      </c>
    </row>
    <row r="42" spans="1:11" ht="16.5" x14ac:dyDescent="0.35">
      <c r="A42" s="217" t="s">
        <v>59</v>
      </c>
      <c r="B42" s="38"/>
      <c r="C42" s="2"/>
      <c r="D42" s="53"/>
      <c r="E42" s="53"/>
      <c r="F42" s="51">
        <v>0</v>
      </c>
      <c r="G42" s="51">
        <v>0</v>
      </c>
      <c r="H42" s="52"/>
      <c r="I42" s="256" t="str">
        <f t="shared" si="0"/>
        <v>nerozp.</v>
      </c>
    </row>
    <row r="43" spans="1:11" ht="16.5" x14ac:dyDescent="0.35">
      <c r="A43" s="217" t="s">
        <v>57</v>
      </c>
      <c r="B43" s="38"/>
      <c r="C43" s="2"/>
      <c r="D43" s="50"/>
      <c r="E43" s="50"/>
      <c r="F43" s="51">
        <v>285567.40999999997</v>
      </c>
      <c r="G43" s="51">
        <v>285567.40999999997</v>
      </c>
      <c r="H43" s="52"/>
      <c r="I43" s="256">
        <f t="shared" si="0"/>
        <v>1</v>
      </c>
    </row>
    <row r="44" spans="1:11" ht="16.5" x14ac:dyDescent="0.35">
      <c r="A44" s="217" t="s">
        <v>150</v>
      </c>
      <c r="B44" s="2"/>
      <c r="C44" s="2"/>
      <c r="D44" s="30"/>
      <c r="E44" s="30"/>
      <c r="F44" s="51">
        <v>0</v>
      </c>
      <c r="G44" s="51">
        <v>0</v>
      </c>
      <c r="H44" s="52"/>
      <c r="I44" s="256" t="str">
        <f t="shared" si="0"/>
        <v>nerozp.</v>
      </c>
    </row>
    <row r="45" spans="1:11" ht="16.5" x14ac:dyDescent="0.35">
      <c r="A45" s="217" t="s">
        <v>151</v>
      </c>
      <c r="B45" s="2"/>
      <c r="C45" s="2"/>
      <c r="D45" s="30"/>
      <c r="E45" s="30"/>
      <c r="F45" s="51">
        <v>0</v>
      </c>
      <c r="G45" s="51">
        <v>0</v>
      </c>
      <c r="H45" s="52"/>
      <c r="I45" s="256" t="str">
        <f t="shared" ref="I45" si="1">IF(F45=0,"nerozp.",G45/F45)</f>
        <v>nerozp.</v>
      </c>
    </row>
    <row r="46" spans="1:11" ht="27" customHeight="1" x14ac:dyDescent="0.2">
      <c r="A46" s="173" t="s">
        <v>56</v>
      </c>
      <c r="B46" s="333" t="s">
        <v>190</v>
      </c>
      <c r="C46" s="333"/>
      <c r="D46" s="333"/>
      <c r="E46" s="333"/>
      <c r="F46" s="333"/>
      <c r="G46" s="333"/>
      <c r="H46" s="333"/>
      <c r="I46" s="333"/>
    </row>
    <row r="47" spans="1:11" ht="19.5" thickBot="1" x14ac:dyDescent="0.45">
      <c r="A47" s="31" t="s">
        <v>41</v>
      </c>
      <c r="B47" s="31" t="s">
        <v>16</v>
      </c>
      <c r="C47" s="31"/>
      <c r="D47" s="50"/>
      <c r="E47" s="50"/>
      <c r="F47" s="30"/>
      <c r="G47" s="39"/>
      <c r="H47" s="330" t="s">
        <v>29</v>
      </c>
      <c r="I47" s="330"/>
    </row>
    <row r="48" spans="1:11" ht="18.75" thickTop="1" x14ac:dyDescent="0.35">
      <c r="A48" s="218"/>
      <c r="B48" s="219"/>
      <c r="C48" s="220"/>
      <c r="D48" s="219"/>
      <c r="E48" s="221" t="str">
        <f>CONCATENATE("Stav k 1.1.",'Rekapitulace dle oblasti'!E7)</f>
        <v>Stav k 1.1.2023</v>
      </c>
      <c r="F48" s="222" t="s">
        <v>17</v>
      </c>
      <c r="G48" s="222" t="s">
        <v>18</v>
      </c>
      <c r="H48" s="223" t="s">
        <v>19</v>
      </c>
      <c r="I48" s="224" t="s">
        <v>28</v>
      </c>
    </row>
    <row r="49" spans="1:9" x14ac:dyDescent="0.2">
      <c r="A49" s="225"/>
      <c r="B49" s="174"/>
      <c r="C49" s="174"/>
      <c r="D49" s="174"/>
      <c r="E49" s="226"/>
      <c r="F49" s="327"/>
      <c r="G49" s="227"/>
      <c r="H49" s="228" t="str">
        <f>CONCATENATE("31.12.",'Rekapitulace dle oblasti'!E7)</f>
        <v>31.12.2023</v>
      </c>
      <c r="I49" s="229" t="str">
        <f>CONCATENATE("31.12.",'Rekapitulace dle oblasti'!E7)</f>
        <v>31.12.2023</v>
      </c>
    </row>
    <row r="50" spans="1:9" x14ac:dyDescent="0.2">
      <c r="A50" s="225"/>
      <c r="B50" s="174"/>
      <c r="C50" s="174"/>
      <c r="D50" s="174"/>
      <c r="E50" s="226"/>
      <c r="F50" s="327"/>
      <c r="G50" s="230"/>
      <c r="H50" s="230"/>
      <c r="I50" s="231"/>
    </row>
    <row r="51" spans="1:9" ht="13.5" thickBot="1" x14ac:dyDescent="0.25">
      <c r="A51" s="232"/>
      <c r="B51" s="233"/>
      <c r="C51" s="233"/>
      <c r="D51" s="233"/>
      <c r="E51" s="226"/>
      <c r="F51" s="234"/>
      <c r="G51" s="234"/>
      <c r="H51" s="234"/>
      <c r="I51" s="235"/>
    </row>
    <row r="52" spans="1:9" ht="13.5" thickTop="1" x14ac:dyDescent="0.2">
      <c r="A52" s="236"/>
      <c r="B52" s="237"/>
      <c r="C52" s="237" t="s">
        <v>15</v>
      </c>
      <c r="D52" s="237"/>
      <c r="E52" s="238">
        <v>53351</v>
      </c>
      <c r="F52" s="239">
        <v>15000</v>
      </c>
      <c r="G52" s="240">
        <v>9700</v>
      </c>
      <c r="H52" s="240">
        <f t="shared" ref="H52:H55" si="2">E52+F52-G52</f>
        <v>58651</v>
      </c>
      <c r="I52" s="241">
        <v>58651</v>
      </c>
    </row>
    <row r="53" spans="1:9" x14ac:dyDescent="0.2">
      <c r="A53" s="242"/>
      <c r="B53" s="243"/>
      <c r="C53" s="243" t="s">
        <v>20</v>
      </c>
      <c r="D53" s="243"/>
      <c r="E53" s="244">
        <v>204788.65</v>
      </c>
      <c r="F53" s="245">
        <v>405912</v>
      </c>
      <c r="G53" s="246">
        <v>401080</v>
      </c>
      <c r="H53" s="246">
        <f t="shared" si="2"/>
        <v>209620.65000000002</v>
      </c>
      <c r="I53" s="247">
        <v>204509.65</v>
      </c>
    </row>
    <row r="54" spans="1:9" x14ac:dyDescent="0.2">
      <c r="A54" s="242"/>
      <c r="B54" s="243"/>
      <c r="C54" s="243" t="s">
        <v>60</v>
      </c>
      <c r="D54" s="243"/>
      <c r="E54" s="244">
        <v>1045307.82</v>
      </c>
      <c r="F54" s="245">
        <v>1878164.38</v>
      </c>
      <c r="G54" s="246">
        <v>505184.3</v>
      </c>
      <c r="H54" s="246">
        <f t="shared" si="2"/>
        <v>2418287.9</v>
      </c>
      <c r="I54" s="247">
        <v>2251357.9</v>
      </c>
    </row>
    <row r="55" spans="1:9" x14ac:dyDescent="0.2">
      <c r="A55" s="242"/>
      <c r="B55" s="243"/>
      <c r="C55" s="243" t="s">
        <v>58</v>
      </c>
      <c r="D55" s="243"/>
      <c r="E55" s="244">
        <v>73515.289999999994</v>
      </c>
      <c r="F55" s="245">
        <v>311142.40999999997</v>
      </c>
      <c r="G55" s="246">
        <v>285567.40999999997</v>
      </c>
      <c r="H55" s="246">
        <f t="shared" si="2"/>
        <v>99090.289999999979</v>
      </c>
      <c r="I55" s="247">
        <v>147780.96</v>
      </c>
    </row>
    <row r="56" spans="1:9" ht="18.75" thickBot="1" x14ac:dyDescent="0.4">
      <c r="A56" s="248" t="s">
        <v>11</v>
      </c>
      <c r="B56" s="249"/>
      <c r="C56" s="249"/>
      <c r="D56" s="249"/>
      <c r="E56" s="250">
        <f>E52+E53+E54+E55</f>
        <v>1376962.76</v>
      </c>
      <c r="F56" s="251">
        <f>F52+F53+F54+F55</f>
        <v>2610218.79</v>
      </c>
      <c r="G56" s="252">
        <f>G52+G53+G54+G55</f>
        <v>1201531.71</v>
      </c>
      <c r="H56" s="252">
        <f>H52+H53+H54+H55</f>
        <v>2785649.84</v>
      </c>
      <c r="I56" s="253">
        <f>SUM(I52:I55)</f>
        <v>2662299.5099999998</v>
      </c>
    </row>
    <row r="57" spans="1:9" ht="13.5" thickTop="1" x14ac:dyDescent="0.2">
      <c r="G57" s="175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2" s="4" customFormat="1" x14ac:dyDescent="0.2"/>
    <row r="103" s="4" customFormat="1" x14ac:dyDescent="0.2"/>
    <row r="104" s="4" customFormat="1" x14ac:dyDescent="0.2"/>
    <row r="106" s="4" customFormat="1" x14ac:dyDescent="0.2"/>
    <row r="107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6" s="4" customFormat="1" x14ac:dyDescent="0.2"/>
    <row r="117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7" s="4" customFormat="1" x14ac:dyDescent="0.2"/>
    <row r="128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5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6" s="4" customFormat="1" x14ac:dyDescent="0.2"/>
    <row r="152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90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9" s="4" customFormat="1" x14ac:dyDescent="0.2"/>
    <row r="200" s="4" customFormat="1" x14ac:dyDescent="0.2"/>
    <row r="201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6" s="4" customFormat="1" x14ac:dyDescent="0.2"/>
    <row r="246" s="4" customFormat="1" x14ac:dyDescent="0.2"/>
  </sheetData>
  <mergeCells count="25">
    <mergeCell ref="F49:F50"/>
    <mergeCell ref="J16:O17"/>
    <mergeCell ref="A25:F25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7:I47"/>
    <mergeCell ref="A34:I34"/>
    <mergeCell ref="B46:I46"/>
    <mergeCell ref="E16:F16"/>
    <mergeCell ref="E18:F18"/>
    <mergeCell ref="C29:E29"/>
    <mergeCell ref="C32:F32"/>
    <mergeCell ref="B33:F33"/>
    <mergeCell ref="A35:I35"/>
    <mergeCell ref="A36:I36"/>
  </mergeCells>
  <pageMargins left="0.39370078740157483" right="0" top="0.39370078740157483" bottom="0" header="0.51181102362204722" footer="0"/>
  <pageSetup paperSize="9" scale="75" firstPageNumber="12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32</vt:i4>
      </vt:variant>
    </vt:vector>
  </HeadingPairs>
  <TitlesOfParts>
    <vt:vector size="61" baseType="lpstr">
      <vt:lpstr>Rekapitulace dle oblasti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'Rekapitulace dle oblasti'!A</vt:lpstr>
      <vt:lpstr>'Rekapitulace dle oblasti'!Názvy_tisku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2024-05-21T08:46:59Z</cp:lastPrinted>
  <dcterms:created xsi:type="dcterms:W3CDTF">2008-01-24T08:46:29Z</dcterms:created>
  <dcterms:modified xsi:type="dcterms:W3CDTF">2024-05-28T07:12:12Z</dcterms:modified>
</cp:coreProperties>
</file>