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93984307-E991-4332-9518-557CC67F53F5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kapitulace dle oblasti" sheetId="26" r:id="rId1"/>
    <sheet name="1016" sheetId="25" r:id="rId2"/>
    <sheet name="1017" sheetId="27" r:id="rId3"/>
    <sheet name="1106" sheetId="41" r:id="rId4"/>
    <sheet name="1125" sheetId="42" r:id="rId5"/>
    <sheet name="1126" sheetId="43" r:id="rId6"/>
    <sheet name="1127" sheetId="44" r:id="rId7"/>
    <sheet name="1151" sheetId="45" r:id="rId8"/>
    <sheet name="1161" sheetId="46" r:id="rId9"/>
    <sheet name="1212" sheetId="49" r:id="rId10"/>
    <sheet name="1305" sheetId="50" r:id="rId11"/>
    <sheet name="1402" sheetId="51" r:id="rId1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0">'Rekapitulace dle oblasti'!$A$64599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'1151'!$A$1:$I$54</definedName>
    <definedName name="_xlnm.Print_Area" localSheetId="8">'1161'!$A$1:$I$54</definedName>
    <definedName name="_xlnm.Print_Area" localSheetId="9">'1212'!$A$1:$I$54</definedName>
    <definedName name="_xlnm.Print_Area" localSheetId="10">'1305'!$A$1:$I$54</definedName>
    <definedName name="_xlnm.Print_Area" localSheetId="11">'1402'!$A$1:$I$54</definedName>
    <definedName name="_xlnm.Print_Area" localSheetId="0">'Rekapitulace dle oblasti'!$A$1:$N$37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1" l="1"/>
  <c r="G17" i="51"/>
  <c r="G16" i="51"/>
  <c r="G18" i="50" l="1"/>
  <c r="G17" i="50"/>
  <c r="G16" i="50"/>
  <c r="G18" i="49" l="1"/>
  <c r="G17" i="49"/>
  <c r="G16" i="49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38" i="51" l="1"/>
  <c r="I39" i="51"/>
  <c r="I40" i="51"/>
  <c r="I41" i="51"/>
  <c r="I42" i="51"/>
  <c r="I43" i="51"/>
  <c r="I38" i="50"/>
  <c r="I39" i="50"/>
  <c r="I40" i="50"/>
  <c r="I41" i="50"/>
  <c r="I42" i="50"/>
  <c r="I43" i="50"/>
  <c r="I38" i="49"/>
  <c r="I39" i="49"/>
  <c r="I40" i="49"/>
  <c r="I41" i="49"/>
  <c r="I42" i="49"/>
  <c r="I43" i="49"/>
  <c r="I38" i="46"/>
  <c r="I39" i="46"/>
  <c r="I40" i="46"/>
  <c r="I41" i="46"/>
  <c r="I42" i="46"/>
  <c r="I43" i="46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2"/>
  <c r="I39" i="42"/>
  <c r="I40" i="42"/>
  <c r="I41" i="42"/>
  <c r="I42" i="42"/>
  <c r="I43" i="42"/>
  <c r="I38" i="41"/>
  <c r="I39" i="41"/>
  <c r="I40" i="41"/>
  <c r="I41" i="41"/>
  <c r="I42" i="41"/>
  <c r="I43" i="41"/>
  <c r="I38" i="27"/>
  <c r="I39" i="27"/>
  <c r="I40" i="27"/>
  <c r="I41" i="27"/>
  <c r="I42" i="27"/>
  <c r="I43" i="27"/>
  <c r="I38" i="25"/>
  <c r="I39" i="25"/>
  <c r="I40" i="25"/>
  <c r="I41" i="25"/>
  <c r="I42" i="25"/>
  <c r="I43" i="25"/>
  <c r="I23" i="26" l="1"/>
  <c r="I22" i="26"/>
  <c r="I21" i="26"/>
  <c r="I20" i="26"/>
  <c r="I19" i="26"/>
  <c r="I18" i="26"/>
  <c r="I17" i="26"/>
  <c r="I16" i="26"/>
  <c r="I15" i="26"/>
  <c r="I14" i="26"/>
  <c r="I13" i="26"/>
  <c r="G32" i="51" l="1"/>
  <c r="G32" i="50"/>
  <c r="G32" i="49"/>
  <c r="G32" i="46"/>
  <c r="G32" i="45"/>
  <c r="G32" i="44"/>
  <c r="G32" i="43"/>
  <c r="G32" i="42"/>
  <c r="G32" i="41"/>
  <c r="G32" i="27"/>
  <c r="G32" i="25"/>
  <c r="B23" i="26" l="1"/>
  <c r="B22" i="26"/>
  <c r="B21" i="26"/>
  <c r="B20" i="26"/>
  <c r="B19" i="26"/>
  <c r="B18" i="26"/>
  <c r="B17" i="26"/>
  <c r="B16" i="26"/>
  <c r="B15" i="26"/>
  <c r="B14" i="26"/>
  <c r="B13" i="26"/>
  <c r="B33" i="51" l="1"/>
  <c r="B33" i="50"/>
  <c r="B33" i="49"/>
  <c r="B33" i="46"/>
  <c r="B33" i="45"/>
  <c r="B33" i="44"/>
  <c r="B33" i="43"/>
  <c r="B33" i="42"/>
  <c r="B33" i="41"/>
  <c r="B33" i="27"/>
  <c r="B33" i="25"/>
  <c r="I54" i="51" l="1"/>
  <c r="G54" i="51"/>
  <c r="F54" i="51"/>
  <c r="E54" i="51"/>
  <c r="H53" i="51"/>
  <c r="H52" i="51"/>
  <c r="H51" i="51"/>
  <c r="H50" i="51"/>
  <c r="I47" i="51"/>
  <c r="H47" i="51"/>
  <c r="E46" i="51"/>
  <c r="I37" i="51"/>
  <c r="I54" i="50"/>
  <c r="G54" i="50"/>
  <c r="F54" i="50"/>
  <c r="E54" i="50"/>
  <c r="H53" i="50"/>
  <c r="H52" i="50"/>
  <c r="H51" i="50"/>
  <c r="H50" i="50"/>
  <c r="I47" i="50"/>
  <c r="H47" i="50"/>
  <c r="E46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37" i="49"/>
  <c r="I54" i="46"/>
  <c r="G54" i="46"/>
  <c r="F54" i="46"/>
  <c r="E54" i="46"/>
  <c r="H53" i="46"/>
  <c r="H52" i="46"/>
  <c r="H51" i="46"/>
  <c r="H50" i="46"/>
  <c r="I47" i="46"/>
  <c r="H47" i="46"/>
  <c r="E46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37" i="27"/>
  <c r="I47" i="25"/>
  <c r="H47" i="25"/>
  <c r="E46" i="25"/>
  <c r="I54" i="25"/>
  <c r="G54" i="25"/>
  <c r="F54" i="25"/>
  <c r="E54" i="25"/>
  <c r="H53" i="25"/>
  <c r="H52" i="25"/>
  <c r="H51" i="25"/>
  <c r="H50" i="25"/>
  <c r="I37" i="25"/>
  <c r="H54" i="51" l="1"/>
  <c r="H54" i="50"/>
  <c r="H54" i="49"/>
  <c r="H54" i="46"/>
  <c r="H54" i="45"/>
  <c r="H54" i="44"/>
  <c r="H54" i="43"/>
  <c r="H54" i="42"/>
  <c r="H54" i="41"/>
  <c r="H54" i="27"/>
  <c r="H54" i="25"/>
  <c r="G29" i="27"/>
  <c r="G20" i="27"/>
  <c r="G21" i="27" s="1"/>
  <c r="G25" i="27" s="1"/>
  <c r="I20" i="27" l="1"/>
  <c r="I21" i="27" s="1"/>
  <c r="I25" i="27" s="1"/>
  <c r="H20" i="27"/>
  <c r="H21" i="27" s="1"/>
  <c r="H25" i="27" s="1"/>
  <c r="M14" i="26"/>
  <c r="L14" i="26"/>
  <c r="H14" i="26"/>
  <c r="G14" i="26"/>
  <c r="F14" i="26" l="1"/>
  <c r="L23" i="26"/>
  <c r="F23" i="26"/>
  <c r="E23" i="26"/>
  <c r="G20" i="51" l="1"/>
  <c r="G21" i="51" s="1"/>
  <c r="G25" i="51" s="1"/>
  <c r="G31" i="51" s="1"/>
  <c r="M23" i="26" s="1"/>
  <c r="G23" i="26"/>
  <c r="H20" i="51"/>
  <c r="H21" i="51" s="1"/>
  <c r="H25" i="51" s="1"/>
  <c r="I20" i="51"/>
  <c r="I21" i="51" s="1"/>
  <c r="I25" i="51" s="1"/>
  <c r="G29" i="51" l="1"/>
  <c r="H23" i="26"/>
  <c r="M22" i="26" l="1"/>
  <c r="L22" i="26"/>
  <c r="G22" i="26"/>
  <c r="F22" i="26"/>
  <c r="I20" i="50" l="1"/>
  <c r="I21" i="50" s="1"/>
  <c r="I25" i="50" s="1"/>
  <c r="G20" i="50"/>
  <c r="G21" i="50" s="1"/>
  <c r="E22" i="26"/>
  <c r="H20" i="50"/>
  <c r="H21" i="50" s="1"/>
  <c r="H25" i="50" s="1"/>
  <c r="G29" i="50"/>
  <c r="H22" i="26" l="1"/>
  <c r="G25" i="50"/>
  <c r="M21" i="26"/>
  <c r="L21" i="26"/>
  <c r="G21" i="26"/>
  <c r="F21" i="26"/>
  <c r="E21" i="26"/>
  <c r="H20" i="49" l="1"/>
  <c r="H21" i="49" s="1"/>
  <c r="H25" i="49" s="1"/>
  <c r="G29" i="49"/>
  <c r="G20" i="49"/>
  <c r="G21" i="49" s="1"/>
  <c r="G25" i="49" s="1"/>
  <c r="I20" i="49"/>
  <c r="I21" i="49" s="1"/>
  <c r="I25" i="49" s="1"/>
  <c r="H21" i="26" l="1"/>
  <c r="G20" i="26" l="1"/>
  <c r="F20" i="26"/>
  <c r="E20" i="26"/>
  <c r="H20" i="46" l="1"/>
  <c r="H21" i="46" s="1"/>
  <c r="H25" i="46" s="1"/>
  <c r="L20" i="26"/>
  <c r="G20" i="46"/>
  <c r="G21" i="46" s="1"/>
  <c r="I20" i="46"/>
  <c r="I21" i="46" s="1"/>
  <c r="I25" i="46" s="1"/>
  <c r="H20" i="26" l="1"/>
  <c r="G25" i="46"/>
  <c r="G31" i="46" s="1"/>
  <c r="G19" i="26"/>
  <c r="F19" i="26"/>
  <c r="E19" i="26"/>
  <c r="M20" i="26" l="1"/>
  <c r="G29" i="46"/>
  <c r="H20" i="45"/>
  <c r="H21" i="45" s="1"/>
  <c r="H25" i="45" s="1"/>
  <c r="L19" i="26"/>
  <c r="I20" i="45"/>
  <c r="I21" i="45" s="1"/>
  <c r="I25" i="45" s="1"/>
  <c r="G20" i="45"/>
  <c r="G21" i="45" s="1"/>
  <c r="H19" i="26" l="1"/>
  <c r="G25" i="45"/>
  <c r="G31" i="45" s="1"/>
  <c r="G18" i="26"/>
  <c r="F18" i="26"/>
  <c r="G20" i="44"/>
  <c r="G21" i="44" s="1"/>
  <c r="M19" i="26" l="1"/>
  <c r="G29" i="45"/>
  <c r="H18" i="26"/>
  <c r="G25" i="44"/>
  <c r="G31" i="44" s="1"/>
  <c r="M18" i="26" s="1"/>
  <c r="H20" i="44"/>
  <c r="H21" i="44" s="1"/>
  <c r="H25" i="44" s="1"/>
  <c r="I20" i="44"/>
  <c r="I21" i="44" s="1"/>
  <c r="I25" i="44" s="1"/>
  <c r="L18" i="26"/>
  <c r="G29" i="44" l="1"/>
  <c r="L17" i="26"/>
  <c r="F17" i="26"/>
  <c r="G29" i="43" l="1"/>
  <c r="M17" i="26"/>
  <c r="G20" i="43"/>
  <c r="G21" i="43" s="1"/>
  <c r="H20" i="43"/>
  <c r="H21" i="43" s="1"/>
  <c r="H25" i="43" s="1"/>
  <c r="I20" i="43"/>
  <c r="I21" i="43" s="1"/>
  <c r="I25" i="43" s="1"/>
  <c r="H17" i="26" l="1"/>
  <c r="G25" i="43"/>
  <c r="E18" i="26"/>
  <c r="E17" i="26"/>
  <c r="G17" i="26"/>
  <c r="J22" i="26"/>
  <c r="K22" i="26"/>
  <c r="K21" i="26"/>
  <c r="J21" i="26"/>
  <c r="K20" i="26"/>
  <c r="K19" i="26"/>
  <c r="K18" i="26"/>
  <c r="J18" i="26"/>
  <c r="K17" i="26" l="1"/>
  <c r="J19" i="26"/>
  <c r="J20" i="26"/>
  <c r="J17" i="26"/>
  <c r="E14" i="26" l="1"/>
  <c r="L16" i="26"/>
  <c r="G16" i="26"/>
  <c r="F16" i="26"/>
  <c r="E16" i="26"/>
  <c r="G20" i="42" l="1"/>
  <c r="G21" i="42" s="1"/>
  <c r="G25" i="42" s="1"/>
  <c r="G31" i="42" s="1"/>
  <c r="H20" i="42"/>
  <c r="H21" i="42" s="1"/>
  <c r="H25" i="42" s="1"/>
  <c r="I20" i="42"/>
  <c r="I21" i="42" s="1"/>
  <c r="I25" i="42" s="1"/>
  <c r="M16" i="26" l="1"/>
  <c r="G29" i="42"/>
  <c r="H16" i="26"/>
  <c r="M15" i="26" l="1"/>
  <c r="L15" i="26"/>
  <c r="G15" i="26"/>
  <c r="F15" i="26"/>
  <c r="E15" i="26"/>
  <c r="G29" i="41" l="1"/>
  <c r="G20" i="41"/>
  <c r="G21" i="41" s="1"/>
  <c r="H20" i="41"/>
  <c r="H21" i="41" s="1"/>
  <c r="H25" i="41" s="1"/>
  <c r="I20" i="41"/>
  <c r="I21" i="41" s="1"/>
  <c r="I25" i="41" s="1"/>
  <c r="H15" i="26" l="1"/>
  <c r="G25" i="41"/>
  <c r="G29" i="25"/>
  <c r="G20" i="25"/>
  <c r="G21" i="25" s="1"/>
  <c r="G25" i="25" s="1"/>
  <c r="I20" i="25"/>
  <c r="H20" i="25"/>
  <c r="K23" i="26"/>
  <c r="H21" i="25" l="1"/>
  <c r="I21" i="25"/>
  <c r="J16" i="26"/>
  <c r="K16" i="26"/>
  <c r="K15" i="26"/>
  <c r="J15" i="26"/>
  <c r="K14" i="26"/>
  <c r="J14" i="26"/>
  <c r="J23" i="26"/>
  <c r="I25" i="25" l="1"/>
  <c r="H25" i="25"/>
  <c r="E13" i="26"/>
  <c r="H13" i="26" l="1"/>
  <c r="N24" i="26" l="1"/>
  <c r="L13" i="26"/>
  <c r="L24" i="26" l="1"/>
  <c r="I24" i="26" l="1"/>
  <c r="J13" i="26"/>
  <c r="M13" i="26" l="1"/>
  <c r="M24" i="26" l="1"/>
  <c r="E24" i="26"/>
  <c r="N25" i="26" l="1"/>
  <c r="H29" i="26"/>
  <c r="H34" i="26" l="1"/>
  <c r="G13" i="26" l="1"/>
  <c r="G24" i="26" l="1"/>
  <c r="F13" i="26"/>
  <c r="F24" i="26" s="1"/>
  <c r="H30" i="26" l="1"/>
  <c r="H24" i="26"/>
  <c r="K13" i="26"/>
  <c r="H35" i="26" l="1"/>
  <c r="K24" i="26"/>
  <c r="J24" i="26"/>
  <c r="K25" i="26" l="1"/>
</calcChain>
</file>

<file path=xl/sharedStrings.xml><?xml version="1.0" encoding="utf-8"?>
<sst xmlns="http://schemas.openxmlformats.org/spreadsheetml/2006/main" count="760" uniqueCount="138">
  <si>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</si>
  <si>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</si>
  <si>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</si>
  <si>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</si>
  <si>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</si>
  <si>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</si>
  <si>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</si>
  <si>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</si>
  <si>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</si>
  <si>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</si>
  <si>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</si>
  <si>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</si>
  <si>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</si>
  <si>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</si>
  <si>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</si>
  <si>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</si>
  <si>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</si>
  <si>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</si>
  <si>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</si>
  <si>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</si>
  <si>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</si>
  <si>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</si>
  <si>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</si>
  <si>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</si>
  <si>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</si>
  <si>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</si>
  <si>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</si>
  <si>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</si>
  <si>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</si>
  <si>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</si>
  <si>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</si>
  <si>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</si>
  <si>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</si>
  <si>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</si>
  <si>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</si>
  <si>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</si>
  <si>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</si>
  <si>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</si>
  <si>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</si>
  <si>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</si>
  <si>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</si>
  <si>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</si>
  <si>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</si>
  <si>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</si>
  <si>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</si>
  <si>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</si>
  <si>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</si>
  <si>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</si>
  <si>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</si>
  <si>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</si>
  <si>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</si>
  <si>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</si>
  <si>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</si>
  <si>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</si>
  <si>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</si>
  <si>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</si>
  <si>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</si>
  <si>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</si>
  <si>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</si>
  <si>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</si>
  <si>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</si>
  <si>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</si>
  <si>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</si>
  <si>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Ulice, číslo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</si>
  <si>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</si>
  <si>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</si>
  <si>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</si>
  <si>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</si>
  <si>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</si>
  <si>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</si>
  <si>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</si>
  <si>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</si>
  <si>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</si>
  <si>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</si>
  <si>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</si>
  <si>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</si>
  <si>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</si>
  <si>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</si>
  <si>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</si>
  <si>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</si>
  <si>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</si>
  <si>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</si>
  <si>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</si>
  <si>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</si>
  <si>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</si>
  <si>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</si>
  <si>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</si>
  <si>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nám. Edmunda Husserla 30/1</t>
  </si>
  <si>
    <t>Na Příhonech 425</t>
  </si>
  <si>
    <t>798 52 Konice</t>
  </si>
  <si>
    <t>Balkán 333</t>
  </si>
  <si>
    <t>798 03 Plumlov</t>
  </si>
  <si>
    <t xml:space="preserve"> -  11 organizací se zlepšeným výsledkem hospodaření  v celkové výši  </t>
  </si>
  <si>
    <t xml:space="preserve">Střední škola, Základní škola a Mateřská škola Prostějov, Komenského 10  </t>
  </si>
  <si>
    <t xml:space="preserve">Střední odborná škola průmyslová a Střední odborné učiliště strojírenské, Prostějov, Lidická 4  </t>
  </si>
  <si>
    <t>nám. Edmunda Husserla 30/1, 796 01 Prostějov</t>
  </si>
  <si>
    <t>Základní umělecká škola Konice, Na Příhonech 425</t>
  </si>
  <si>
    <t>Na Příhonech 425, 798 52 Konice</t>
  </si>
  <si>
    <t>Dětský domov a Školní jídelna, Plumlov, Balkán 333</t>
  </si>
  <si>
    <t>Balkán 333, 798 03 Plumlov</t>
  </si>
  <si>
    <t xml:space="preserve"> -  0 organizace s vyrovnaným výsledkem hospodaření</t>
  </si>
  <si>
    <r>
      <t>Z celkového počtu 11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(okres Prostějov) skončilo:</t>
    </r>
  </si>
  <si>
    <t xml:space="preserve"> -   0 organizace se zhoršeným výsledkem hospodaření v celkové výši </t>
  </si>
  <si>
    <t xml:space="preserve"> -  0 organizace se zhoršeným výsledkem hospodaření v celkové výši </t>
  </si>
  <si>
    <t>14. Financování hospodaření příspěvkových organizací Olomouckého kraje</t>
  </si>
  <si>
    <t>a) Příspěvkové organizace v oblasti školství  (Prostějov)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</si>
  <si>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</si>
  <si>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</si>
  <si>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</si>
  <si>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</si>
  <si>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</si>
  <si>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</si>
  <si>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</si>
  <si>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</si>
  <si>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>Komenského 80/10, 796 01 Prostějov</t>
  </si>
  <si>
    <t>Lidická 3313/86, 796 01 Prostějov</t>
  </si>
  <si>
    <t>Kollárova 2602/3, 796 01 Prostějov</t>
  </si>
  <si>
    <t>Vápenice 2986/1, 796 01 Prostějov</t>
  </si>
  <si>
    <t>Lidická 1686/4, 796 01 Prostějov</t>
  </si>
  <si>
    <t>nám. Spojenců 2555/17, 796 01 Prostějov</t>
  </si>
  <si>
    <t>Palackého 159/18, 796 01 Prostějov</t>
  </si>
  <si>
    <t>Vápenice 2985/3, 796 01 Prostějov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</si>
  <si>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602 267,78 Kč.</t>
  </si>
  <si>
    <t xml:space="preserve">Skutečnost pro vyúčtování - za plyn 587.808,46 Kč, rozdíl nedočerpán ve výši 357.191,54 Kč, vrácen na účet KÚ Ol v 1/2024, skutečnost za el. energii 177.850,47 Kč, rozdíl ve výši 87.149,53 Kč vrácen na účet KÚ Ol v 1/2024. </t>
  </si>
  <si>
    <t>Skutečné náklady na energie byly nižší než byl předpoklad za dané období, vratky provedeny formou finančního vypořádání 2024 a zaslány na účet Olomouckého kraje  (plyn - 49 177,93 Kč a el. energie 200 000,- Kč).</t>
  </si>
  <si>
    <t>)*V částce 100 tis. Kč je zahrnuta jak odměna za DČ (6 900,-Kč), tak i odměny zaměstnancům školní jídelny</t>
  </si>
  <si>
    <t xml:space="preserve"> -   0 organizace s vyrovnaným výsledkem hospodaření</t>
  </si>
  <si>
    <t xml:space="preserve">      Mgr. Fidrová Olga, MBA</t>
  </si>
  <si>
    <t>PSČ Město</t>
  </si>
  <si>
    <t>Skutečné náklady na energie byly nižší než byl předpoklad za dané období, vratka provedena formou finančního vypořádání 2024 a zaslána na účet Olomouckého kraje (el. energie 250 511,93 Kč). U spotřeby plynu je promítnuto časové rozlišení.</t>
  </si>
  <si>
    <t>Skutečné náklady na energie byly nižší než byl předpoklad za dané období, vratky provedeny formou finančního vypořádání 2024 a zaslány na účet Olomouckého kraje  (plyn - 336 540,35 Kč a el.energii 111 321,50 Kč).</t>
  </si>
  <si>
    <t>Skutečné náklady na energie byly nižší než byl předpoklad za dané období, vratky provedeny formou finančního vypořádání 2024 a zaslány na účet Olomouckého kraje (plyn - 414 950,47 Kč a el. energie 302 836,59 Kč).</t>
  </si>
  <si>
    <t>Skutečné náklady na energie byly nižší než byl předpoklad za dané období, vratky provedeny formou finančního vypořádání 2024 a zaslány na účet Olomouckého kraje (plyn - 852 590,48 Kč a el. energie 209 425,15 Kč).</t>
  </si>
  <si>
    <t>Skutečné náklady na energie byly nižší než byl předpoklad za dané období, vratky provedeny formou finančního vypořádání 2024 a zaslány na účet Olomouckého kraje (plyn - 316 127,89 Kč a el. energie 96 491,- Kč).</t>
  </si>
  <si>
    <t>Skutečné náklady na energie byly nižší než byl předpoklad za dané období, vratky provedeny formou finančního vypořádání 2024 a zaslány na účet Olomouckého kraje (plyn - 109 232,45 Kč a el. energie 55 344,- Kč).</t>
  </si>
  <si>
    <t xml:space="preserve">Na účet 5020320 (Plyn) je zachycen nejen plyn na vytápění budovy, ale je zde naúčtována i plynová náplň do flambovacího vozíku pro učební obor "Číšník" ve výši 1093,97 Kč, která se platila z UZ 300. Z dotace UZ 311 tak bylo skutečně čerpáno 297 952,36 Kč a vratka UZ 311 činila 52 047,64 Kč a vratka za el.energii - 140 872,35 Kč.                                                                                                         Poskytnuté dotace nebyly plně vyčerpány z důvodu odhadů spotřeb, které jsou ovlivněny počasím. </t>
  </si>
  <si>
    <t>Skutečné náklady na energie byly nižší než byl předpoklad za dané období, vratky provedeny formou finančního vypořádání 2024 a zaslány na účet Olomouckého kraje (plyn - 68 158,95 Kč a el. energie 12 071,- Kč).</t>
  </si>
  <si>
    <t>Skutečné náklady na energie byly nižší než byl předpoklad za dané období, vratky provedeny formou finančního vypořádání 2024 a zaslány na účet Olomouckého kraje (plyn - 209 708,11 Kč a el. energie 145 799,- Kč).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</si>
</sst>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4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9" xfId="0" applyFont="1" applyFill="1" applyBorder="1"/>
    <xf numFmtId="0" fontId="5" fillId="0" borderId="20" xfId="0" applyFont="1" applyFill="1" applyBorder="1"/>
    <xf numFmtId="0" fontId="6" fillId="0" borderId="21" xfId="0" applyFont="1" applyFill="1" applyBorder="1"/>
    <xf numFmtId="0" fontId="21" fillId="0" borderId="18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" xfId="0" applyNumberFormat="1" applyFont="1" applyFill="1" applyBorder="1"/>
    <xf numFmtId="4" fontId="26" fillId="0" borderId="2" xfId="0" applyNumberFormat="1" applyFont="1" applyFill="1" applyBorder="1"/>
    <xf numFmtId="4" fontId="26" fillId="0" borderId="3" xfId="0" applyNumberFormat="1" applyFont="1" applyFill="1" applyBorder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4" xfId="0" applyFont="1" applyFill="1" applyBorder="1" applyAlignment="1">
      <alignment vertical="top" wrapText="1"/>
    </xf>
    <xf numFmtId="0" fontId="26" fillId="0" borderId="26" xfId="0" applyFont="1" applyFill="1" applyBorder="1" applyAlignment="1">
      <alignment vertical="top" wrapText="1" shrinkToFit="1"/>
    </xf>
    <xf numFmtId="0" fontId="26" fillId="0" borderId="26" xfId="0" applyFont="1" applyFill="1" applyBorder="1" applyAlignment="1">
      <alignment wrapText="1"/>
    </xf>
    <xf numFmtId="0" fontId="5" fillId="0" borderId="28" xfId="0" applyFont="1" applyFill="1" applyBorder="1" applyAlignment="1">
      <alignment horizontal="center"/>
    </xf>
    <xf numFmtId="0" fontId="1" fillId="0" borderId="32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4" fontId="26" fillId="0" borderId="34" xfId="0" applyNumberFormat="1" applyFont="1" applyFill="1" applyBorder="1"/>
    <xf numFmtId="0" fontId="26" fillId="0" borderId="27" xfId="0" applyFont="1" applyFill="1" applyBorder="1" applyAlignment="1">
      <alignment horizontal="left"/>
    </xf>
    <xf numFmtId="2" fontId="2" fillId="0" borderId="36" xfId="0" applyNumberFormat="1" applyFont="1" applyFill="1" applyBorder="1"/>
    <xf numFmtId="4" fontId="26" fillId="0" borderId="37" xfId="0" applyNumberFormat="1" applyFont="1" applyFill="1" applyBorder="1"/>
    <xf numFmtId="4" fontId="26" fillId="0" borderId="38" xfId="0" applyNumberFormat="1" applyFont="1" applyFill="1" applyBorder="1"/>
    <xf numFmtId="2" fontId="26" fillId="0" borderId="35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29" xfId="0" applyFont="1" applyFill="1" applyBorder="1"/>
    <xf numFmtId="0" fontId="6" fillId="0" borderId="39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1" xfId="0" applyNumberFormat="1" applyFont="1" applyFill="1" applyBorder="1"/>
    <xf numFmtId="4" fontId="2" fillId="0" borderId="39" xfId="0" applyNumberFormat="1" applyFont="1" applyFill="1" applyBorder="1"/>
    <xf numFmtId="4" fontId="2" fillId="0" borderId="30" xfId="0" applyNumberFormat="1" applyFont="1" applyFill="1" applyBorder="1"/>
    <xf numFmtId="4" fontId="2" fillId="0" borderId="4" xfId="0" applyNumberFormat="1" applyFont="1" applyFill="1" applyBorder="1"/>
    <xf numFmtId="4" fontId="2" fillId="0" borderId="30" xfId="0" applyNumberFormat="1" applyFont="1" applyFill="1" applyBorder="1" applyAlignment="1">
      <alignment horizontal="right"/>
    </xf>
    <xf numFmtId="4" fontId="2" fillId="0" borderId="14" xfId="0" applyNumberFormat="1" applyFont="1" applyFill="1" applyBorder="1"/>
    <xf numFmtId="4" fontId="2" fillId="0" borderId="45" xfId="0" applyNumberFormat="1" applyFont="1" applyFill="1" applyBorder="1"/>
    <xf numFmtId="4" fontId="2" fillId="0" borderId="16" xfId="0" applyNumberFormat="1" applyFont="1" applyFill="1" applyBorder="1"/>
    <xf numFmtId="4" fontId="2" fillId="0" borderId="41" xfId="0" applyNumberFormat="1" applyFont="1" applyFill="1" applyBorder="1"/>
    <xf numFmtId="4" fontId="2" fillId="0" borderId="16" xfId="0" applyNumberFormat="1" applyFont="1" applyFill="1" applyBorder="1" applyAlignment="1">
      <alignment horizontal="right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5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4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0" fontId="1" fillId="0" borderId="46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vertical="center" wrapText="1"/>
    </xf>
    <xf numFmtId="0" fontId="1" fillId="0" borderId="49" xfId="1" applyFont="1" applyFill="1" applyBorder="1"/>
    <xf numFmtId="0" fontId="1" fillId="0" borderId="41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vertical="center"/>
    </xf>
    <xf numFmtId="0" fontId="1" fillId="0" borderId="44" xfId="1" applyFont="1" applyFill="1" applyBorder="1"/>
    <xf numFmtId="0" fontId="1" fillId="0" borderId="51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vertical="center" wrapText="1"/>
    </xf>
    <xf numFmtId="0" fontId="1" fillId="0" borderId="23" xfId="1" applyFont="1" applyFill="1" applyBorder="1"/>
    <xf numFmtId="0" fontId="1" fillId="0" borderId="52" xfId="1" applyFont="1" applyFill="1" applyBorder="1" applyAlignment="1">
      <alignment vertical="center"/>
    </xf>
    <xf numFmtId="0" fontId="1" fillId="0" borderId="33" xfId="1" applyFont="1" applyFill="1" applyBorder="1" applyAlignment="1">
      <alignment horizontal="left" vertical="center" wrapText="1"/>
    </xf>
    <xf numFmtId="0" fontId="1" fillId="0" borderId="0" xfId="1" applyFont="1" applyFill="1" applyBorder="1"/>
    <xf numFmtId="0" fontId="1" fillId="0" borderId="33" xfId="1" applyFont="1" applyFill="1" applyBorder="1" applyAlignment="1">
      <alignment vertical="center"/>
    </xf>
    <xf numFmtId="0" fontId="1" fillId="0" borderId="55" xfId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2" fillId="0" borderId="40" xfId="0" applyNumberFormat="1" applyFont="1" applyFill="1" applyBorder="1"/>
    <xf numFmtId="4" fontId="2" fillId="0" borderId="17" xfId="0" applyNumberFormat="1" applyFont="1" applyFill="1" applyBorder="1"/>
    <xf numFmtId="4" fontId="32" fillId="0" borderId="39" xfId="0" applyNumberFormat="1" applyFont="1" applyFill="1" applyBorder="1" applyAlignment="1">
      <alignment horizontal="right"/>
    </xf>
    <xf numFmtId="4" fontId="32" fillId="0" borderId="45" xfId="0" applyNumberFormat="1" applyFont="1" applyFill="1" applyBorder="1" applyAlignment="1">
      <alignment horizontal="right"/>
    </xf>
    <xf numFmtId="0" fontId="33" fillId="0" borderId="0" xfId="0" applyFont="1" applyFill="1" applyBorder="1"/>
    <xf numFmtId="4" fontId="33" fillId="0" borderId="0" xfId="0" applyNumberFormat="1" applyFont="1" applyFill="1" applyBorder="1" applyAlignment="1">
      <alignment horizontal="right" shrinkToFit="1"/>
    </xf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36" fillId="0" borderId="0" xfId="0" applyFont="1" applyFill="1"/>
    <xf numFmtId="0" fontId="19" fillId="0" borderId="0" xfId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0" fillId="0" borderId="0" xfId="0" applyFont="1" applyAlignment="1" applyProtection="1">
      <alignment vertical="top" wrapText="1" shrinkToFit="1"/>
      <protection hidden="1"/>
    </xf>
    <xf numFmtId="0" fontId="6" fillId="0" borderId="0" xfId="0" applyFont="1" applyFill="1"/>
    <xf numFmtId="0" fontId="19" fillId="0" borderId="21" xfId="1" applyFont="1" applyFill="1" applyBorder="1" applyAlignment="1">
      <alignment wrapText="1"/>
    </xf>
    <xf numFmtId="0" fontId="19" fillId="0" borderId="53" xfId="1" applyFont="1" applyFill="1" applyBorder="1" applyAlignment="1">
      <alignment wrapText="1"/>
    </xf>
    <xf numFmtId="0" fontId="19" fillId="0" borderId="48" xfId="1" applyNumberFormat="1" applyFont="1" applyFill="1" applyBorder="1" applyAlignment="1"/>
    <xf numFmtId="0" fontId="19" fillId="0" borderId="50" xfId="1" applyNumberFormat="1" applyFont="1" applyFill="1" applyBorder="1"/>
    <xf numFmtId="0" fontId="19" fillId="0" borderId="53" xfId="1" applyFont="1" applyFill="1" applyBorder="1"/>
    <xf numFmtId="0" fontId="19" fillId="0" borderId="43" xfId="1" applyFont="1" applyFill="1" applyBorder="1"/>
    <xf numFmtId="0" fontId="19" fillId="0" borderId="21" xfId="1" applyFont="1" applyFill="1" applyBorder="1"/>
    <xf numFmtId="0" fontId="19" fillId="0" borderId="54" xfId="1" applyFont="1" applyFill="1" applyBorder="1"/>
    <xf numFmtId="4" fontId="24" fillId="4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2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12" fillId="0" borderId="57" xfId="0" applyFont="1" applyBorder="1" applyProtection="1">
      <protection hidden="1"/>
    </xf>
    <xf numFmtId="0" fontId="1" fillId="0" borderId="58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left"/>
      <protection hidden="1"/>
    </xf>
    <xf numFmtId="0" fontId="1" fillId="0" borderId="60" xfId="0" applyFont="1" applyBorder="1" applyAlignment="1" applyProtection="1">
      <alignment horizontal="left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175" fontId="1" fillId="0" borderId="63" xfId="0" applyNumberFormat="1" applyFont="1" applyBorder="1" applyAlignment="1" applyProtection="1">
      <alignment horizontal="right"/>
      <protection hidden="1"/>
    </xf>
    <xf numFmtId="175" fontId="1" fillId="0" borderId="64" xfId="0" applyNumberFormat="1" applyFont="1" applyBorder="1" applyAlignment="1" applyProtection="1">
      <alignment horizontal="right"/>
      <protection hidden="1"/>
    </xf>
    <xf numFmtId="0" fontId="1" fillId="0" borderId="63" xfId="0" applyFont="1" applyBorder="1" applyAlignment="1" applyProtection="1">
      <alignment horizontal="center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Fill="1" applyBorder="1" applyProtection="1">
      <protection hidden="1"/>
    </xf>
    <xf numFmtId="0" fontId="1" fillId="0" borderId="70" xfId="0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/>
      <protection hidden="1"/>
    </xf>
    <xf numFmtId="4" fontId="1" fillId="0" borderId="72" xfId="0" applyNumberFormat="1" applyFont="1" applyFill="1" applyBorder="1" applyAlignment="1" applyProtection="1">
      <alignment horizontal="right"/>
      <protection hidden="1"/>
    </xf>
    <xf numFmtId="4" fontId="1" fillId="0" borderId="73" xfId="0" applyNumberFormat="1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 shrinkToFit="1"/>
      <protection hidden="1"/>
    </xf>
    <xf numFmtId="0" fontId="1" fillId="0" borderId="75" xfId="0" applyFont="1" applyFill="1" applyBorder="1" applyProtection="1">
      <protection hidden="1"/>
    </xf>
    <xf numFmtId="0" fontId="1" fillId="0" borderId="76" xfId="0" applyFont="1" applyFill="1" applyBorder="1" applyProtection="1"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/>
      <protection hidden="1"/>
    </xf>
    <xf numFmtId="4" fontId="1" fillId="0" borderId="79" xfId="0" applyNumberFormat="1" applyFont="1" applyFill="1" applyBorder="1" applyProtection="1">
      <protection hidden="1"/>
    </xf>
    <xf numFmtId="4" fontId="1" fillId="0" borderId="80" xfId="0" applyNumberFormat="1" applyFont="1" applyFill="1" applyBorder="1" applyAlignment="1" applyProtection="1">
      <alignment horizontal="right" shrinkToFit="1"/>
      <protection hidden="1"/>
    </xf>
    <xf numFmtId="0" fontId="12" fillId="0" borderId="65" xfId="0" applyFont="1" applyFill="1" applyBorder="1" applyProtection="1">
      <protection hidden="1"/>
    </xf>
    <xf numFmtId="0" fontId="10" fillId="0" borderId="66" xfId="0" applyFont="1" applyFill="1" applyBorder="1" applyProtection="1">
      <protection hidden="1"/>
    </xf>
    <xf numFmtId="4" fontId="10" fillId="0" borderId="81" xfId="0" applyNumberFormat="1" applyFont="1" applyFill="1" applyBorder="1" applyProtection="1">
      <protection hidden="1"/>
    </xf>
    <xf numFmtId="4" fontId="10" fillId="0" borderId="82" xfId="0" applyNumberFormat="1" applyFont="1" applyFill="1" applyBorder="1" applyProtection="1">
      <protection hidden="1"/>
    </xf>
    <xf numFmtId="4" fontId="10" fillId="0" borderId="83" xfId="0" applyNumberFormat="1" applyFont="1" applyFill="1" applyBorder="1" applyProtection="1">
      <protection hidden="1"/>
    </xf>
    <xf numFmtId="4" fontId="10" fillId="0" borderId="84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4" fontId="26" fillId="2" borderId="2" xfId="0" applyNumberFormat="1" applyFont="1" applyFill="1" applyBorder="1"/>
    <xf numFmtId="4" fontId="0" fillId="2" borderId="0" xfId="0" applyNumberFormat="1" applyFill="1" applyBorder="1"/>
    <xf numFmtId="4" fontId="33" fillId="2" borderId="0" xfId="0" applyNumberFormat="1" applyFont="1" applyFill="1" applyBorder="1" applyAlignment="1">
      <alignment horizontal="right"/>
    </xf>
    <xf numFmtId="0" fontId="33" fillId="2" borderId="0" xfId="0" applyFont="1" applyFill="1" applyBorder="1"/>
    <xf numFmtId="0" fontId="11" fillId="2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19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0" fontId="0" fillId="2" borderId="0" xfId="0" applyFill="1"/>
    <xf numFmtId="4" fontId="19" fillId="2" borderId="0" xfId="0" applyNumberFormat="1" applyFont="1" applyFill="1" applyAlignment="1">
      <alignment shrinkToFit="1"/>
    </xf>
    <xf numFmtId="4" fontId="2" fillId="2" borderId="4" xfId="0" applyNumberFormat="1" applyFont="1" applyFill="1" applyBorder="1"/>
    <xf numFmtId="4" fontId="2" fillId="2" borderId="41" xfId="0" applyNumberFormat="1" applyFont="1" applyFill="1" applyBorder="1"/>
    <xf numFmtId="0" fontId="40" fillId="0" borderId="0" xfId="0" applyFont="1" applyFill="1"/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 shrinkToFi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0" fillId="0" borderId="0" xfId="0" applyAlignment="1">
      <alignment horizontal="justify" vertical="top" wrapText="1" shrinkToFit="1"/>
    </xf>
    <xf numFmtId="0" fontId="35" fillId="0" borderId="0" xfId="25" applyFont="1" applyFill="1" applyAlignment="1" applyProtection="1">
      <alignment horizontal="left" wrapText="1"/>
      <protection hidden="1"/>
    </xf>
    <xf numFmtId="0" fontId="1" fillId="0" borderId="63" xfId="0" applyFont="1" applyBorder="1" applyAlignment="1" applyProtection="1">
      <alignment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2" fillId="0" borderId="0" xfId="25" applyFont="1" applyFill="1" applyBorder="1" applyAlignment="1" applyProtection="1">
      <alignment horizontal="justify" wrapText="1"/>
      <protection hidden="1"/>
    </xf>
    <xf numFmtId="0" fontId="2" fillId="0" borderId="0" xfId="0" applyFont="1" applyAlignment="1">
      <alignment horizontal="justify" wrapText="1"/>
    </xf>
    <xf numFmtId="0" fontId="24" fillId="0" borderId="0" xfId="0" applyFont="1" applyFill="1" applyAlignment="1" applyProtection="1">
      <alignment horizontal="left" wrapText="1" shrinkToFit="1"/>
      <protection hidden="1"/>
    </xf>
    <xf numFmtId="0" fontId="24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/>
      <protection locked="0"/>
    </xf>
  </cellXfs>
  <cellStyles count="26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5" xr:uid="{00000000-0005-0000-0000-000017000000}"/>
    <cellStyle name="Normální 9" xfId="24" xr:uid="{00000000-0005-0000-0000-000018000000}"/>
    <cellStyle name="Styl 1" xfId="22" xr:uid="{00000000-0005-0000-0000-00001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O632"/>
  <sheetViews>
    <sheetView showGridLines="0" tabSelected="1" zoomScaleNormal="100" workbookViewId="0">
      <selection activeCell="B18" sqref="B18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5.425781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6384" width="9.140625" style="8"/>
  </cols>
  <sheetData>
    <row r="1" spans="1:14" ht="20.100000000000001" customHeight="1" x14ac:dyDescent="0.3">
      <c r="A1" s="260" t="s">
        <v>104</v>
      </c>
      <c r="B1" s="261"/>
      <c r="C1" s="261"/>
      <c r="D1" s="261"/>
      <c r="E1" s="261"/>
      <c r="F1" s="261"/>
      <c r="G1" s="262"/>
      <c r="H1" s="262"/>
    </row>
    <row r="2" spans="1:14" ht="18.75" customHeight="1" x14ac:dyDescent="0.3">
      <c r="A2" s="267" t="s">
        <v>105</v>
      </c>
      <c r="B2" s="268"/>
      <c r="C2" s="268"/>
      <c r="D2" s="268"/>
      <c r="E2" s="266"/>
      <c r="F2" s="266"/>
      <c r="G2" s="266"/>
      <c r="H2" s="266"/>
      <c r="I2" s="266"/>
      <c r="J2" s="266"/>
      <c r="K2" s="266"/>
      <c r="L2" s="266"/>
      <c r="N2" s="95"/>
    </row>
    <row r="3" spans="1:14" ht="20.2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N3" s="95"/>
    </row>
    <row r="4" spans="1:14" ht="14.25" x14ac:dyDescent="0.2">
      <c r="A4" s="9" t="s">
        <v>35</v>
      </c>
      <c r="B4" s="7"/>
      <c r="D4" s="11"/>
    </row>
    <row r="5" spans="1:14" ht="14.25" x14ac:dyDescent="0.2">
      <c r="A5" s="9"/>
      <c r="B5" s="4" t="s">
        <v>127</v>
      </c>
      <c r="D5" s="11"/>
    </row>
    <row r="6" spans="1:14" ht="3" customHeight="1" x14ac:dyDescent="0.2">
      <c r="B6" s="7"/>
    </row>
    <row r="7" spans="1:14" ht="15.75" x14ac:dyDescent="0.25">
      <c r="B7" s="259"/>
      <c r="C7" s="259"/>
      <c r="D7" s="239" t="s">
        <v>106</v>
      </c>
      <c r="E7" s="240">
        <v>2023</v>
      </c>
      <c r="H7" s="12"/>
      <c r="I7" s="12"/>
    </row>
    <row r="8" spans="1:14" ht="13.5" thickBot="1" x14ac:dyDescent="0.25">
      <c r="K8" s="47"/>
      <c r="N8" s="19" t="s">
        <v>61</v>
      </c>
    </row>
    <row r="9" spans="1:14" ht="16.5" customHeight="1" thickTop="1" x14ac:dyDescent="0.25">
      <c r="A9" s="13" t="s">
        <v>3</v>
      </c>
      <c r="B9" s="52" t="s">
        <v>54</v>
      </c>
      <c r="C9" s="53" t="s">
        <v>30</v>
      </c>
      <c r="D9" s="54"/>
      <c r="E9" s="104" t="s">
        <v>12</v>
      </c>
      <c r="F9" s="108"/>
      <c r="G9" s="105" t="s">
        <v>13</v>
      </c>
      <c r="H9" s="269" t="s">
        <v>44</v>
      </c>
      <c r="I9" s="270"/>
      <c r="J9" s="270"/>
      <c r="K9" s="270"/>
      <c r="L9" s="271" t="s">
        <v>45</v>
      </c>
      <c r="M9" s="272"/>
      <c r="N9" s="273"/>
    </row>
    <row r="10" spans="1:14" ht="16.5" customHeight="1" x14ac:dyDescent="0.25">
      <c r="A10" s="55"/>
      <c r="B10" s="56"/>
      <c r="C10" s="57"/>
      <c r="D10" s="58"/>
      <c r="E10" s="102" t="s">
        <v>11</v>
      </c>
      <c r="F10" s="109"/>
      <c r="G10" s="103" t="s">
        <v>11</v>
      </c>
      <c r="H10" s="79"/>
      <c r="I10" s="80"/>
      <c r="J10" s="81"/>
      <c r="K10" s="81"/>
      <c r="L10" s="274" t="s">
        <v>46</v>
      </c>
      <c r="M10" s="275"/>
      <c r="N10" s="276"/>
    </row>
    <row r="11" spans="1:14" ht="33.75" customHeight="1" x14ac:dyDescent="0.25">
      <c r="A11" s="55"/>
      <c r="B11" s="56"/>
      <c r="C11" s="57"/>
      <c r="D11" s="58"/>
      <c r="E11" s="59"/>
      <c r="F11" s="110" t="s">
        <v>69</v>
      </c>
      <c r="G11" s="82"/>
      <c r="H11" s="277" t="s">
        <v>47</v>
      </c>
      <c r="I11" s="279" t="s">
        <v>48</v>
      </c>
      <c r="J11" s="281" t="s">
        <v>49</v>
      </c>
      <c r="K11" s="282"/>
      <c r="L11" s="283" t="s">
        <v>50</v>
      </c>
      <c r="M11" s="284"/>
      <c r="N11" s="285" t="s">
        <v>51</v>
      </c>
    </row>
    <row r="12" spans="1:14" ht="16.5" thickBot="1" x14ac:dyDescent="0.3">
      <c r="A12" s="14"/>
      <c r="B12" s="60"/>
      <c r="C12" s="15" t="s">
        <v>63</v>
      </c>
      <c r="D12" s="16" t="s">
        <v>128</v>
      </c>
      <c r="E12" s="61"/>
      <c r="F12" s="107"/>
      <c r="G12" s="83"/>
      <c r="H12" s="278"/>
      <c r="I12" s="280"/>
      <c r="J12" s="98" t="s">
        <v>31</v>
      </c>
      <c r="K12" s="98" t="s">
        <v>32</v>
      </c>
      <c r="L12" s="97" t="s">
        <v>15</v>
      </c>
      <c r="M12" s="96" t="s">
        <v>60</v>
      </c>
      <c r="N12" s="286"/>
    </row>
    <row r="13" spans="1:14" ht="28.5" customHeight="1" thickTop="1" x14ac:dyDescent="0.2">
      <c r="A13" s="155">
        <v>1016</v>
      </c>
      <c r="B13" s="156" t="str">
        <f>'1016'!$E$2</f>
        <v xml:space="preserve">Střední škola, Základní škola a Mateřská škola Prostějov, Komenského 10  </v>
      </c>
      <c r="C13" s="193" t="s">
        <v>70</v>
      </c>
      <c r="D13" s="157" t="s">
        <v>71</v>
      </c>
      <c r="E13" s="115">
        <f>'1016'!G16</f>
        <v>78735365.760000005</v>
      </c>
      <c r="F13" s="116">
        <f>'1016'!G17</f>
        <v>80750.539999999994</v>
      </c>
      <c r="G13" s="117">
        <f>'1016'!G18</f>
        <v>78821259.170000002</v>
      </c>
      <c r="H13" s="118">
        <f>'1016'!G21</f>
        <v>85893.409999996409</v>
      </c>
      <c r="I13" s="117">
        <f>'1016'!I26</f>
        <v>0</v>
      </c>
      <c r="J13" s="119">
        <f t="shared" ref="J13:J23" si="0">IF((H13&lt;0),0,(IF((H13-I13)&lt;0,0,(H13-I13))))</f>
        <v>85893.409999996409</v>
      </c>
      <c r="K13" s="116">
        <f t="shared" ref="K13:K23" si="1">IF((H13&lt;0),(H13-I13),(IF((H13-I13)&lt;0,(H13-I13),0)))</f>
        <v>0</v>
      </c>
      <c r="L13" s="257">
        <f>'1016'!G30</f>
        <v>0</v>
      </c>
      <c r="M13" s="117">
        <f>'1016'!G31</f>
        <v>85893.41</v>
      </c>
      <c r="N13" s="175"/>
    </row>
    <row r="14" spans="1:14" ht="28.5" customHeight="1" x14ac:dyDescent="0.2">
      <c r="A14" s="158">
        <v>1017</v>
      </c>
      <c r="B14" s="159" t="str">
        <f>'1017'!$E$2</f>
        <v>Dětský domov a Školní jídelna Prostějov</v>
      </c>
      <c r="C14" s="194" t="s">
        <v>73</v>
      </c>
      <c r="D14" s="160" t="s">
        <v>71</v>
      </c>
      <c r="E14" s="120">
        <f>'1017'!G16</f>
        <v>36977527.579999998</v>
      </c>
      <c r="F14" s="121">
        <f>'1017'!G17</f>
        <v>0</v>
      </c>
      <c r="G14" s="122">
        <f>'1017'!G18</f>
        <v>36978959.920000002</v>
      </c>
      <c r="H14" s="123">
        <f>'1017'!G21</f>
        <v>1432.3400000035763</v>
      </c>
      <c r="I14" s="122">
        <f>'1017'!I26</f>
        <v>0</v>
      </c>
      <c r="J14" s="124">
        <f t="shared" si="0"/>
        <v>1432.3400000035763</v>
      </c>
      <c r="K14" s="121">
        <f t="shared" si="1"/>
        <v>0</v>
      </c>
      <c r="L14" s="258">
        <f>'1017'!G30</f>
        <v>0</v>
      </c>
      <c r="M14" s="122">
        <f>'1017'!G31</f>
        <v>1432.34</v>
      </c>
      <c r="N14" s="176"/>
    </row>
    <row r="15" spans="1:14" ht="28.5" customHeight="1" x14ac:dyDescent="0.2">
      <c r="A15" s="161">
        <v>1106</v>
      </c>
      <c r="B15" s="162" t="str">
        <f>'1106'!$E$2</f>
        <v>Gymnázium Jiřího Wolkera, Prostějov, Kollárova 3</v>
      </c>
      <c r="C15" s="194" t="s">
        <v>75</v>
      </c>
      <c r="D15" s="163" t="s">
        <v>71</v>
      </c>
      <c r="E15" s="120">
        <f>'1106'!G16</f>
        <v>73935761</v>
      </c>
      <c r="F15" s="121">
        <f>'1106'!G17</f>
        <v>0</v>
      </c>
      <c r="G15" s="122">
        <f>'1106'!G18</f>
        <v>73961480.840000004</v>
      </c>
      <c r="H15" s="123">
        <f>'1106'!G21</f>
        <v>25719.840000003576</v>
      </c>
      <c r="I15" s="122">
        <f>'1106'!I26</f>
        <v>0</v>
      </c>
      <c r="J15" s="124">
        <f t="shared" si="0"/>
        <v>25719.840000003576</v>
      </c>
      <c r="K15" s="121">
        <f t="shared" si="1"/>
        <v>0</v>
      </c>
      <c r="L15" s="258">
        <f>'1106'!G30</f>
        <v>0</v>
      </c>
      <c r="M15" s="122">
        <f>'1106'!G31</f>
        <v>25719.84</v>
      </c>
      <c r="N15" s="176"/>
    </row>
    <row r="16" spans="1:14" ht="28.5" customHeight="1" x14ac:dyDescent="0.2">
      <c r="A16" s="161">
        <v>1125</v>
      </c>
      <c r="B16" s="164" t="str">
        <f>'1125'!$E$2</f>
        <v>Střední škola designu a módy, Prostějov</v>
      </c>
      <c r="C16" s="194" t="s">
        <v>77</v>
      </c>
      <c r="D16" s="163" t="s">
        <v>78</v>
      </c>
      <c r="E16" s="120">
        <f>'1125'!G16</f>
        <v>51034955.899999999</v>
      </c>
      <c r="F16" s="121">
        <f>'1125'!G17</f>
        <v>79386.009999999995</v>
      </c>
      <c r="G16" s="122">
        <f>'1125'!G18</f>
        <v>51641225.68</v>
      </c>
      <c r="H16" s="123">
        <f>'1125'!G21</f>
        <v>606269.78000000119</v>
      </c>
      <c r="I16" s="122">
        <f>'1125'!I26</f>
        <v>4002</v>
      </c>
      <c r="J16" s="124">
        <f t="shared" si="0"/>
        <v>602267.78000000119</v>
      </c>
      <c r="K16" s="121">
        <f t="shared" si="1"/>
        <v>0</v>
      </c>
      <c r="L16" s="258">
        <f>'1125'!G30</f>
        <v>100000</v>
      </c>
      <c r="M16" s="122">
        <f>'1125'!G31</f>
        <v>502267.78000000119</v>
      </c>
      <c r="N16" s="176"/>
    </row>
    <row r="17" spans="1:14" ht="36.6" customHeight="1" x14ac:dyDescent="0.2">
      <c r="A17" s="158">
        <v>1126</v>
      </c>
      <c r="B17" s="165" t="str">
        <f>'1126'!$E$2</f>
        <v xml:space="preserve">Střední odborná škola průmyslová a Střední odborné učiliště strojírenské, Prostějov, Lidická 4  </v>
      </c>
      <c r="C17" s="195" t="s">
        <v>79</v>
      </c>
      <c r="D17" s="160" t="s">
        <v>71</v>
      </c>
      <c r="E17" s="120">
        <f>'1126'!G16</f>
        <v>41520507.710000001</v>
      </c>
      <c r="F17" s="121">
        <f>'1126'!G17</f>
        <v>0</v>
      </c>
      <c r="G17" s="121">
        <f>'1126'!G18</f>
        <v>41523716.109999999</v>
      </c>
      <c r="H17" s="123">
        <f>'1126'!G21</f>
        <v>3208.3999999985099</v>
      </c>
      <c r="I17" s="122">
        <f>'1126'!I26</f>
        <v>0</v>
      </c>
      <c r="J17" s="124">
        <f t="shared" ref="J17:J22" si="2">IF((H17&lt;0),0,(IF((H17-I17)&lt;0,0,(H17-I17))))</f>
        <v>3208.3999999985099</v>
      </c>
      <c r="K17" s="121">
        <f t="shared" ref="K17:K22" si="3">IF((H17&lt;0),(H17-I17),(IF((H17-I17)&lt;0,(H17-I17),0)))</f>
        <v>0</v>
      </c>
      <c r="L17" s="258">
        <f>'1126'!G30</f>
        <v>0</v>
      </c>
      <c r="M17" s="122">
        <f>'1126'!G31</f>
        <v>3208.4</v>
      </c>
      <c r="N17" s="176"/>
    </row>
    <row r="18" spans="1:14" ht="28.5" customHeight="1" x14ac:dyDescent="0.2">
      <c r="A18" s="158">
        <v>1127</v>
      </c>
      <c r="B18" s="162" t="str">
        <f>'1127'!$E$2</f>
        <v>Švehlova střední škola polytechnická Prostějov</v>
      </c>
      <c r="C18" s="191" t="s">
        <v>81</v>
      </c>
      <c r="D18" s="160" t="s">
        <v>71</v>
      </c>
      <c r="E18" s="120">
        <f>'1127'!G16</f>
        <v>103638380.52</v>
      </c>
      <c r="F18" s="121">
        <f>'1127'!G17</f>
        <v>0</v>
      </c>
      <c r="G18" s="122">
        <f>'1127'!G18</f>
        <v>103791399.2</v>
      </c>
      <c r="H18" s="123">
        <f>'1127'!G21</f>
        <v>153018.68000000715</v>
      </c>
      <c r="I18" s="122">
        <f>'1127'!I26</f>
        <v>0</v>
      </c>
      <c r="J18" s="124">
        <f t="shared" si="2"/>
        <v>153018.68000000715</v>
      </c>
      <c r="K18" s="121">
        <f t="shared" si="3"/>
        <v>0</v>
      </c>
      <c r="L18" s="258">
        <f>'1127'!G30</f>
        <v>18000</v>
      </c>
      <c r="M18" s="122">
        <f>'1127'!G31</f>
        <v>135018.68000000715</v>
      </c>
      <c r="N18" s="176"/>
    </row>
    <row r="19" spans="1:14" ht="28.5" customHeight="1" x14ac:dyDescent="0.2">
      <c r="A19" s="158">
        <v>1151</v>
      </c>
      <c r="B19" s="162" t="str">
        <f>'1151'!$E$2</f>
        <v>Obchodní akademie, Prostějov, Palackého 18</v>
      </c>
      <c r="C19" s="196" t="s">
        <v>83</v>
      </c>
      <c r="D19" s="166" t="s">
        <v>71</v>
      </c>
      <c r="E19" s="120">
        <f>'1151'!G16</f>
        <v>27282275.940000001</v>
      </c>
      <c r="F19" s="121">
        <f>'1151'!G17</f>
        <v>39334.959999999999</v>
      </c>
      <c r="G19" s="122">
        <f>'1151'!G18</f>
        <v>27393627.059999999</v>
      </c>
      <c r="H19" s="123">
        <f>'1151'!G21</f>
        <v>111351.11999999732</v>
      </c>
      <c r="I19" s="122">
        <f>'1151'!I26</f>
        <v>0</v>
      </c>
      <c r="J19" s="124">
        <f t="shared" si="2"/>
        <v>111351.11999999732</v>
      </c>
      <c r="K19" s="121">
        <f t="shared" si="3"/>
        <v>0</v>
      </c>
      <c r="L19" s="258">
        <f>'1151'!G30</f>
        <v>8000</v>
      </c>
      <c r="M19" s="122">
        <f>'1151'!G31</f>
        <v>103351.11999999732</v>
      </c>
      <c r="N19" s="176"/>
    </row>
    <row r="20" spans="1:14" ht="28.5" customHeight="1" x14ac:dyDescent="0.2">
      <c r="A20" s="158">
        <v>1161</v>
      </c>
      <c r="B20" s="162" t="str">
        <f>'1161'!$E$2</f>
        <v>Střední zdravotnická škola, Prostějov, Vápenice 3</v>
      </c>
      <c r="C20" s="197" t="s">
        <v>85</v>
      </c>
      <c r="D20" s="160" t="s">
        <v>71</v>
      </c>
      <c r="E20" s="120">
        <f>'1161'!G16</f>
        <v>29751360.23</v>
      </c>
      <c r="F20" s="121">
        <f>'1161'!G17</f>
        <v>48528.03</v>
      </c>
      <c r="G20" s="122">
        <f>'1161'!G18</f>
        <v>29893262.52</v>
      </c>
      <c r="H20" s="123">
        <f>'1161'!G21</f>
        <v>141902.28999999911</v>
      </c>
      <c r="I20" s="122">
        <f>'1161'!I26</f>
        <v>0</v>
      </c>
      <c r="J20" s="124">
        <f t="shared" si="2"/>
        <v>141902.28999999911</v>
      </c>
      <c r="K20" s="121">
        <f t="shared" si="3"/>
        <v>0</v>
      </c>
      <c r="L20" s="258">
        <f>'1161'!G30</f>
        <v>18000</v>
      </c>
      <c r="M20" s="122">
        <f>'1161'!G31</f>
        <v>123902.28999999911</v>
      </c>
      <c r="N20" s="176"/>
    </row>
    <row r="21" spans="1:14" ht="28.5" customHeight="1" x14ac:dyDescent="0.2">
      <c r="A21" s="158">
        <v>1212</v>
      </c>
      <c r="B21" s="167" t="str">
        <f>'1212'!$E$2</f>
        <v>Střední odborná škola Prostějov</v>
      </c>
      <c r="C21" s="192" t="s">
        <v>87</v>
      </c>
      <c r="D21" s="160" t="s">
        <v>71</v>
      </c>
      <c r="E21" s="120">
        <f>'1212'!G16</f>
        <v>44435052.689999998</v>
      </c>
      <c r="F21" s="121">
        <f>'1212'!G17</f>
        <v>84209.65</v>
      </c>
      <c r="G21" s="122">
        <f>'1212'!G18</f>
        <v>44620126.380000003</v>
      </c>
      <c r="H21" s="123">
        <f>'1212'!G21</f>
        <v>185073.6900000051</v>
      </c>
      <c r="I21" s="122">
        <f>'1212'!I26</f>
        <v>0</v>
      </c>
      <c r="J21" s="124">
        <f t="shared" si="2"/>
        <v>185073.6900000051</v>
      </c>
      <c r="K21" s="121">
        <f t="shared" si="3"/>
        <v>0</v>
      </c>
      <c r="L21" s="258">
        <f>'1212'!G30</f>
        <v>0</v>
      </c>
      <c r="M21" s="122">
        <f>'1212'!G31</f>
        <v>185073.69</v>
      </c>
      <c r="N21" s="176"/>
    </row>
    <row r="22" spans="1:14" ht="28.5" customHeight="1" x14ac:dyDescent="0.2">
      <c r="A22" s="158">
        <v>1305</v>
      </c>
      <c r="B22" s="162" t="str">
        <f>'1305'!$E$2</f>
        <v>Základní umělecká škola Konice, Na Příhonech 425</v>
      </c>
      <c r="C22" s="195" t="s">
        <v>88</v>
      </c>
      <c r="D22" s="160" t="s">
        <v>89</v>
      </c>
      <c r="E22" s="120">
        <f>'1305'!G16</f>
        <v>16484854.5</v>
      </c>
      <c r="F22" s="121">
        <f>'1305'!G17</f>
        <v>0</v>
      </c>
      <c r="G22" s="122">
        <f>'1305'!G18</f>
        <v>16598904.369999999</v>
      </c>
      <c r="H22" s="123">
        <f>'1305'!G21</f>
        <v>114049.86999999918</v>
      </c>
      <c r="I22" s="122">
        <f>'1305'!I26</f>
        <v>0</v>
      </c>
      <c r="J22" s="124">
        <f t="shared" si="2"/>
        <v>114049.86999999918</v>
      </c>
      <c r="K22" s="121">
        <f t="shared" si="3"/>
        <v>0</v>
      </c>
      <c r="L22" s="258">
        <f>'1305'!G30</f>
        <v>0</v>
      </c>
      <c r="M22" s="122">
        <f>'1305'!G31</f>
        <v>114049.87</v>
      </c>
      <c r="N22" s="176"/>
    </row>
    <row r="23" spans="1:14" ht="28.5" customHeight="1" thickBot="1" x14ac:dyDescent="0.25">
      <c r="A23" s="158">
        <v>1402</v>
      </c>
      <c r="B23" s="162" t="str">
        <f>'1402'!$E$2</f>
        <v>Dětský domov a Školní jídelna, Plumlov, Balkán 333</v>
      </c>
      <c r="C23" s="198" t="s">
        <v>90</v>
      </c>
      <c r="D23" s="168" t="s">
        <v>91</v>
      </c>
      <c r="E23" s="120">
        <f>'1402'!G16</f>
        <v>26392095.920000002</v>
      </c>
      <c r="F23" s="121">
        <f>'1402'!G17</f>
        <v>0</v>
      </c>
      <c r="G23" s="122">
        <f>'1402'!G18</f>
        <v>26496067.699999999</v>
      </c>
      <c r="H23" s="173">
        <f>'1402'!G21</f>
        <v>103971.77999999747</v>
      </c>
      <c r="I23" s="174">
        <f>'1402'!I26</f>
        <v>0</v>
      </c>
      <c r="J23" s="124">
        <f t="shared" si="0"/>
        <v>103971.77999999747</v>
      </c>
      <c r="K23" s="121">
        <f t="shared" si="1"/>
        <v>0</v>
      </c>
      <c r="L23" s="258">
        <f>'1402'!G30</f>
        <v>0</v>
      </c>
      <c r="M23" s="122">
        <f>'1402'!G31</f>
        <v>103971.77999999747</v>
      </c>
      <c r="N23" s="176"/>
    </row>
    <row r="24" spans="1:14" ht="15.75" thickTop="1" x14ac:dyDescent="0.25">
      <c r="A24" s="93" t="s">
        <v>52</v>
      </c>
      <c r="B24" s="94"/>
      <c r="C24" s="62"/>
      <c r="D24" s="62"/>
      <c r="E24" s="73">
        <f t="shared" ref="E24:N24" si="4">SUM(E13:E23)</f>
        <v>530188137.75</v>
      </c>
      <c r="F24" s="75">
        <f t="shared" si="4"/>
        <v>332209.18999999994</v>
      </c>
      <c r="G24" s="74">
        <f t="shared" si="4"/>
        <v>531720028.94999999</v>
      </c>
      <c r="H24" s="63">
        <f t="shared" si="4"/>
        <v>1531891.2000000086</v>
      </c>
      <c r="I24" s="77">
        <f t="shared" si="4"/>
        <v>4002</v>
      </c>
      <c r="J24" s="87">
        <f t="shared" si="4"/>
        <v>1527889.2000000086</v>
      </c>
      <c r="K24" s="75">
        <f t="shared" si="4"/>
        <v>0</v>
      </c>
      <c r="L24" s="73">
        <f t="shared" si="4"/>
        <v>144000</v>
      </c>
      <c r="M24" s="90">
        <f t="shared" si="4"/>
        <v>1383889.200000002</v>
      </c>
      <c r="N24" s="91">
        <f t="shared" si="4"/>
        <v>0</v>
      </c>
    </row>
    <row r="25" spans="1:14" ht="15.75" customHeight="1" thickBot="1" x14ac:dyDescent="0.25">
      <c r="A25" s="64"/>
      <c r="B25" s="65"/>
      <c r="C25" s="17"/>
      <c r="D25" s="17"/>
      <c r="E25" s="66"/>
      <c r="F25" s="43"/>
      <c r="G25" s="42"/>
      <c r="H25" s="41"/>
      <c r="I25" s="42"/>
      <c r="J25" s="88" t="s">
        <v>33</v>
      </c>
      <c r="K25" s="76">
        <f>J24+K24</f>
        <v>1527889.2000000086</v>
      </c>
      <c r="L25" s="92" t="s">
        <v>53</v>
      </c>
      <c r="M25" s="89"/>
      <c r="N25" s="67">
        <f>L24+M24+N24</f>
        <v>1527889.200000002</v>
      </c>
    </row>
    <row r="26" spans="1:14" ht="15" thickTop="1" x14ac:dyDescent="0.2">
      <c r="A26" s="18"/>
      <c r="B26" s="68"/>
      <c r="C26" s="20"/>
      <c r="D26" s="20"/>
      <c r="E26" s="74"/>
      <c r="F26" s="74"/>
      <c r="G26" s="74"/>
      <c r="H26" s="74"/>
      <c r="I26" s="74"/>
      <c r="J26" s="244"/>
      <c r="K26" s="244"/>
      <c r="L26" s="244"/>
      <c r="M26" s="244"/>
      <c r="N26" s="245"/>
    </row>
    <row r="27" spans="1:14" ht="14.25" x14ac:dyDescent="0.2">
      <c r="A27" s="18"/>
      <c r="B27" s="68"/>
      <c r="C27" s="177"/>
      <c r="D27" s="177"/>
      <c r="E27" s="178"/>
      <c r="F27" s="178"/>
      <c r="G27" s="178"/>
      <c r="H27" s="178"/>
      <c r="I27" s="178"/>
      <c r="J27" s="246"/>
      <c r="K27" s="246"/>
      <c r="L27" s="246"/>
      <c r="M27" s="246"/>
      <c r="N27" s="247"/>
    </row>
    <row r="28" spans="1:14" ht="14.25" x14ac:dyDescent="0.2">
      <c r="A28" s="68" t="s">
        <v>101</v>
      </c>
      <c r="B28" s="68"/>
      <c r="C28" s="68"/>
      <c r="D28" s="68"/>
      <c r="E28" s="69"/>
      <c r="F28" s="69"/>
      <c r="G28" s="70"/>
      <c r="H28" s="70"/>
      <c r="I28" s="70"/>
      <c r="J28" s="248"/>
      <c r="K28" s="249"/>
      <c r="L28" s="250"/>
      <c r="M28" s="251"/>
      <c r="N28" s="245"/>
    </row>
    <row r="29" spans="1:14" ht="14.25" customHeight="1" x14ac:dyDescent="0.2">
      <c r="A29" s="68"/>
      <c r="B29" s="78"/>
      <c r="C29" s="78" t="s">
        <v>92</v>
      </c>
      <c r="D29" s="78"/>
      <c r="E29" s="78"/>
      <c r="F29" s="78"/>
      <c r="G29" s="78"/>
      <c r="H29" s="106">
        <f>SUMIF(H13:H23,"&gt;0")</f>
        <v>1531891.2000000086</v>
      </c>
      <c r="I29" s="78" t="s">
        <v>62</v>
      </c>
      <c r="J29" s="252"/>
      <c r="K29" s="253"/>
      <c r="L29" s="254"/>
      <c r="M29" s="255"/>
      <c r="N29" s="249"/>
    </row>
    <row r="30" spans="1:14" ht="14.25" customHeight="1" x14ac:dyDescent="0.2">
      <c r="A30" s="68"/>
      <c r="B30" s="78"/>
      <c r="C30" s="78" t="s">
        <v>102</v>
      </c>
      <c r="D30" s="84"/>
      <c r="E30" s="85"/>
      <c r="F30" s="85"/>
      <c r="G30" s="85"/>
      <c r="H30" s="106">
        <f>SUMIF(H13:H23,"&lt;0")</f>
        <v>0</v>
      </c>
      <c r="I30" s="78" t="s">
        <v>62</v>
      </c>
      <c r="J30" s="252"/>
      <c r="K30" s="256"/>
      <c r="L30" s="249"/>
      <c r="M30" s="255"/>
      <c r="N30" s="249"/>
    </row>
    <row r="31" spans="1:14" ht="14.25" customHeight="1" x14ac:dyDescent="0.2">
      <c r="A31" s="68"/>
      <c r="B31" s="78"/>
      <c r="C31" s="78" t="s">
        <v>126</v>
      </c>
      <c r="D31" s="84"/>
      <c r="E31" s="85"/>
      <c r="F31" s="85"/>
      <c r="G31" s="85"/>
      <c r="H31" s="78"/>
      <c r="I31" s="78"/>
      <c r="J31" s="252"/>
      <c r="K31" s="253"/>
      <c r="L31" s="249"/>
      <c r="M31" s="255"/>
      <c r="N31" s="249"/>
    </row>
    <row r="32" spans="1:14" ht="14.25" x14ac:dyDescent="0.2">
      <c r="A32" s="68"/>
      <c r="B32" s="78"/>
      <c r="C32" s="78"/>
      <c r="D32" s="78"/>
      <c r="E32" s="78"/>
      <c r="F32" s="78"/>
      <c r="G32" s="78"/>
      <c r="H32" s="78"/>
      <c r="I32" s="78"/>
      <c r="J32" s="252"/>
      <c r="K32" s="249"/>
      <c r="L32" s="249"/>
      <c r="M32" s="255"/>
      <c r="N32" s="249"/>
    </row>
    <row r="33" spans="1:15" ht="14.25" x14ac:dyDescent="0.2">
      <c r="A33" s="68" t="s">
        <v>55</v>
      </c>
      <c r="B33" s="78"/>
      <c r="C33" s="78"/>
      <c r="D33" s="78"/>
      <c r="E33" s="78"/>
      <c r="F33" s="78"/>
      <c r="G33" s="78"/>
      <c r="H33" s="78"/>
      <c r="I33" s="78"/>
      <c r="J33" s="252"/>
      <c r="K33" s="249"/>
      <c r="L33" s="249"/>
      <c r="M33" s="255"/>
      <c r="N33" s="249"/>
    </row>
    <row r="34" spans="1:15" ht="14.25" x14ac:dyDescent="0.2">
      <c r="A34" s="70"/>
      <c r="B34" s="70"/>
      <c r="C34" s="18" t="s">
        <v>92</v>
      </c>
      <c r="D34" s="71"/>
      <c r="E34" s="70"/>
      <c r="F34" s="70"/>
      <c r="G34" s="70"/>
      <c r="H34" s="106">
        <f>SUMIF(J13:J23,"&gt;0")</f>
        <v>1527889.2000000086</v>
      </c>
      <c r="I34" s="4" t="s">
        <v>62</v>
      </c>
      <c r="J34" s="252"/>
      <c r="K34" s="253"/>
      <c r="L34" s="254"/>
      <c r="M34" s="255"/>
      <c r="N34" s="249"/>
    </row>
    <row r="35" spans="1:15" s="7" customFormat="1" ht="14.25" x14ac:dyDescent="0.2">
      <c r="A35" s="70"/>
      <c r="B35" s="70"/>
      <c r="C35" s="4" t="s">
        <v>103</v>
      </c>
      <c r="D35" s="4"/>
      <c r="E35" s="4"/>
      <c r="F35" s="4"/>
      <c r="G35" s="4"/>
      <c r="H35" s="106">
        <f>SUMIF(K13:K23,"&lt;0")</f>
        <v>0</v>
      </c>
      <c r="I35" s="4" t="s">
        <v>62</v>
      </c>
      <c r="J35" s="252"/>
      <c r="K35" s="256"/>
      <c r="L35" s="255"/>
      <c r="M35" s="255"/>
      <c r="N35" s="249"/>
      <c r="O35" s="12"/>
    </row>
    <row r="36" spans="1:15" x14ac:dyDescent="0.2">
      <c r="C36" s="18" t="s">
        <v>100</v>
      </c>
      <c r="D36" s="86"/>
      <c r="E36" s="4"/>
      <c r="F36" s="4"/>
      <c r="G36" s="4"/>
      <c r="J36" s="252"/>
      <c r="K36" s="253"/>
      <c r="L36" s="255"/>
      <c r="M36" s="255"/>
      <c r="N36" s="249"/>
    </row>
    <row r="37" spans="1:15" s="7" customFormat="1" ht="15" x14ac:dyDescent="0.2">
      <c r="A37" s="72"/>
      <c r="B37" s="72"/>
      <c r="C37" s="10"/>
      <c r="D37" s="10"/>
      <c r="J37" s="255"/>
      <c r="K37" s="255"/>
      <c r="L37" s="251"/>
      <c r="M37" s="251"/>
      <c r="N37" s="251"/>
    </row>
    <row r="38" spans="1:15" s="7" customFormat="1" ht="15.75" x14ac:dyDescent="0.25">
      <c r="A38" s="263"/>
      <c r="B38" s="264"/>
      <c r="C38" s="10"/>
      <c r="D38" s="10"/>
      <c r="L38" s="8"/>
      <c r="M38" s="8"/>
      <c r="N38" s="8"/>
    </row>
    <row r="39" spans="1:15" s="7" customFormat="1" ht="35.25" customHeight="1" x14ac:dyDescent="0.2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</row>
    <row r="40" spans="1:15" s="7" customFormat="1" ht="27" customHeight="1" x14ac:dyDescent="0.2">
      <c r="A40" s="266"/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</row>
    <row r="41" spans="1:15" s="10" customFormat="1" ht="15" x14ac:dyDescent="0.2">
      <c r="A41" s="72"/>
      <c r="B41" s="72"/>
      <c r="E41" s="7"/>
      <c r="F41" s="7"/>
      <c r="G41" s="7"/>
      <c r="H41" s="7"/>
      <c r="I41" s="7"/>
      <c r="J41" s="7"/>
      <c r="K41" s="7"/>
      <c r="L41" s="8"/>
      <c r="M41" s="8"/>
      <c r="N41" s="8"/>
    </row>
    <row r="42" spans="1:15" s="10" customFormat="1" ht="15" x14ac:dyDescent="0.2">
      <c r="A42" s="72"/>
      <c r="B42" s="72"/>
      <c r="E42" s="7"/>
      <c r="F42" s="7"/>
      <c r="G42" s="7"/>
      <c r="H42" s="7"/>
      <c r="I42" s="7"/>
      <c r="J42" s="7"/>
      <c r="K42" s="7"/>
      <c r="L42" s="8"/>
      <c r="M42" s="8"/>
      <c r="N42" s="8"/>
    </row>
    <row r="43" spans="1:15" s="10" customFormat="1" ht="15" x14ac:dyDescent="0.2">
      <c r="A43" s="72"/>
      <c r="B43" s="72"/>
      <c r="E43" s="7"/>
      <c r="F43" s="7"/>
      <c r="G43" s="7"/>
      <c r="H43" s="7"/>
      <c r="I43" s="7"/>
      <c r="J43" s="7"/>
      <c r="K43" s="7"/>
      <c r="L43" s="8"/>
      <c r="M43" s="8"/>
      <c r="N43" s="8"/>
    </row>
    <row r="44" spans="1:15" s="10" customFormat="1" ht="15" x14ac:dyDescent="0.2">
      <c r="A44" s="72"/>
      <c r="B44" s="72"/>
      <c r="E44" s="7"/>
      <c r="F44" s="7"/>
      <c r="G44" s="7"/>
      <c r="H44" s="7"/>
      <c r="I44" s="7"/>
      <c r="J44" s="7"/>
      <c r="K44" s="7"/>
      <c r="L44" s="8"/>
      <c r="M44" s="8"/>
      <c r="N44" s="8"/>
    </row>
    <row r="45" spans="1:15" s="10" customFormat="1" ht="15" x14ac:dyDescent="0.2">
      <c r="A45" s="72"/>
      <c r="B45" s="72"/>
      <c r="E45" s="7"/>
      <c r="F45" s="7"/>
      <c r="G45" s="7"/>
      <c r="H45" s="7"/>
      <c r="I45" s="7"/>
      <c r="J45" s="7"/>
      <c r="K45" s="7"/>
      <c r="L45" s="8"/>
      <c r="M45" s="8"/>
      <c r="N45" s="8"/>
    </row>
    <row r="46" spans="1:15" s="10" customFormat="1" ht="15" x14ac:dyDescent="0.2">
      <c r="A46" s="72"/>
      <c r="B46" s="72"/>
      <c r="E46" s="7"/>
      <c r="F46" s="7"/>
      <c r="G46" s="7"/>
      <c r="H46" s="7"/>
      <c r="I46" s="7"/>
      <c r="J46" s="7"/>
      <c r="K46" s="7"/>
      <c r="L46" s="8"/>
      <c r="M46" s="8"/>
      <c r="N46" s="8"/>
    </row>
    <row r="47" spans="1:15" s="10" customFormat="1" ht="15" x14ac:dyDescent="0.2">
      <c r="A47" s="72"/>
      <c r="B47" s="72"/>
      <c r="E47" s="7"/>
      <c r="F47" s="7"/>
      <c r="G47" s="7"/>
      <c r="H47" s="7"/>
      <c r="I47" s="7"/>
      <c r="J47" s="7"/>
      <c r="K47" s="7"/>
      <c r="L47" s="8"/>
      <c r="M47" s="8"/>
      <c r="N47" s="8"/>
    </row>
    <row r="48" spans="1:15" s="10" customFormat="1" ht="15" x14ac:dyDescent="0.2">
      <c r="A48" s="72"/>
      <c r="B48" s="72"/>
      <c r="E48" s="7"/>
      <c r="F48" s="7"/>
      <c r="G48" s="7"/>
      <c r="H48" s="7"/>
      <c r="I48" s="7"/>
      <c r="J48" s="7"/>
      <c r="K48" s="7"/>
      <c r="L48" s="8"/>
      <c r="M48" s="8"/>
      <c r="N48" s="8"/>
    </row>
    <row r="49" spans="1:14" s="10" customFormat="1" ht="15" x14ac:dyDescent="0.2">
      <c r="A49" s="72"/>
      <c r="B49" s="72"/>
      <c r="E49" s="7"/>
      <c r="F49" s="7"/>
      <c r="G49" s="7"/>
      <c r="H49" s="7"/>
      <c r="I49" s="7"/>
      <c r="J49" s="7"/>
      <c r="K49" s="7"/>
      <c r="L49" s="8"/>
      <c r="M49" s="8"/>
      <c r="N49" s="8"/>
    </row>
    <row r="50" spans="1:14" s="10" customFormat="1" ht="15" x14ac:dyDescent="0.2">
      <c r="A50" s="72"/>
      <c r="B50" s="72"/>
      <c r="E50" s="7"/>
      <c r="F50" s="7"/>
      <c r="G50" s="7"/>
      <c r="H50" s="7"/>
      <c r="I50" s="7"/>
      <c r="J50" s="7"/>
      <c r="K50" s="7"/>
      <c r="L50" s="8"/>
      <c r="M50" s="8"/>
      <c r="N50" s="8"/>
    </row>
    <row r="51" spans="1:14" s="10" customFormat="1" ht="15" x14ac:dyDescent="0.2">
      <c r="A51" s="72"/>
      <c r="B51" s="72"/>
      <c r="E51" s="7"/>
      <c r="F51" s="7"/>
      <c r="G51" s="7"/>
      <c r="H51" s="7"/>
      <c r="I51" s="7"/>
      <c r="J51" s="7"/>
      <c r="K51" s="7"/>
      <c r="L51" s="8"/>
      <c r="M51" s="8"/>
      <c r="N51" s="8"/>
    </row>
    <row r="52" spans="1:14" s="10" customFormat="1" ht="15" x14ac:dyDescent="0.2">
      <c r="A52" s="72"/>
      <c r="B52" s="72"/>
      <c r="E52" s="7"/>
      <c r="F52" s="7"/>
      <c r="G52" s="7"/>
      <c r="H52" s="7"/>
      <c r="I52" s="7"/>
      <c r="J52" s="7"/>
      <c r="K52" s="7"/>
      <c r="L52" s="8"/>
      <c r="M52" s="8"/>
      <c r="N52" s="8"/>
    </row>
    <row r="53" spans="1:14" s="10" customFormat="1" ht="15" x14ac:dyDescent="0.2">
      <c r="A53" s="72"/>
      <c r="B53" s="72"/>
      <c r="E53" s="7"/>
      <c r="F53" s="7"/>
      <c r="G53" s="7"/>
      <c r="H53" s="7"/>
      <c r="I53" s="7"/>
      <c r="J53" s="7"/>
      <c r="K53" s="7"/>
      <c r="L53" s="8"/>
      <c r="M53" s="8"/>
      <c r="N53" s="8"/>
    </row>
    <row r="54" spans="1:14" s="10" customFormat="1" ht="15" x14ac:dyDescent="0.2">
      <c r="A54" s="72"/>
      <c r="B54" s="72"/>
      <c r="E54" s="7"/>
      <c r="F54" s="7"/>
      <c r="G54" s="7"/>
      <c r="H54" s="7"/>
      <c r="I54" s="7"/>
      <c r="J54" s="7"/>
      <c r="K54" s="7"/>
      <c r="L54" s="8"/>
      <c r="M54" s="8"/>
      <c r="N54" s="8"/>
    </row>
    <row r="55" spans="1:14" s="10" customFormat="1" ht="15" x14ac:dyDescent="0.2">
      <c r="A55" s="72"/>
      <c r="B55" s="72"/>
      <c r="E55" s="7"/>
      <c r="F55" s="7"/>
      <c r="G55" s="7"/>
      <c r="H55" s="7"/>
      <c r="I55" s="7"/>
      <c r="J55" s="7"/>
      <c r="K55" s="7"/>
      <c r="L55" s="8"/>
      <c r="M55" s="8"/>
      <c r="N55" s="8"/>
    </row>
    <row r="56" spans="1:14" s="10" customFormat="1" ht="15" x14ac:dyDescent="0.2">
      <c r="A56" s="72"/>
      <c r="B56" s="72"/>
      <c r="E56" s="7"/>
      <c r="F56" s="7"/>
      <c r="G56" s="7"/>
      <c r="H56" s="7"/>
      <c r="I56" s="7"/>
      <c r="J56" s="7"/>
      <c r="K56" s="7"/>
      <c r="L56" s="8"/>
      <c r="M56" s="8"/>
      <c r="N56" s="8"/>
    </row>
    <row r="57" spans="1:14" s="10" customFormat="1" ht="15" x14ac:dyDescent="0.2">
      <c r="A57" s="72"/>
      <c r="B57" s="72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14" s="10" customFormat="1" ht="15" x14ac:dyDescent="0.2">
      <c r="A58" s="72"/>
      <c r="B58" s="72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4" s="10" customFormat="1" ht="15" x14ac:dyDescent="0.2">
      <c r="A59" s="72"/>
      <c r="B59" s="72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4" s="10" customFormat="1" ht="15" x14ac:dyDescent="0.2">
      <c r="A60" s="72"/>
      <c r="B60" s="72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4" s="10" customFormat="1" ht="15" x14ac:dyDescent="0.2">
      <c r="A61" s="72"/>
      <c r="B61" s="72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4" s="10" customFormat="1" ht="15" x14ac:dyDescent="0.2">
      <c r="A62" s="72"/>
      <c r="B62" s="72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4" s="10" customFormat="1" ht="15" x14ac:dyDescent="0.2">
      <c r="A63" s="72"/>
      <c r="B63" s="72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4" s="10" customFormat="1" ht="15" x14ac:dyDescent="0.2">
      <c r="A64" s="72"/>
      <c r="B64" s="72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2"/>
      <c r="B65" s="72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2"/>
      <c r="B66" s="72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2"/>
      <c r="B67" s="72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2"/>
      <c r="B68" s="72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2"/>
      <c r="B69" s="72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2"/>
      <c r="B70" s="72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2"/>
      <c r="B71" s="72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2"/>
      <c r="B72" s="72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2"/>
      <c r="B73" s="72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2"/>
      <c r="B74" s="72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2"/>
      <c r="B75" s="72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2"/>
      <c r="B76" s="72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2"/>
      <c r="B77" s="72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2"/>
      <c r="B78" s="72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2"/>
      <c r="B79" s="72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2"/>
      <c r="B80" s="72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2"/>
      <c r="B81" s="72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2"/>
      <c r="B82" s="72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2"/>
      <c r="B83" s="72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2"/>
      <c r="B84" s="72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2"/>
      <c r="B85" s="72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2"/>
      <c r="B86" s="72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2"/>
      <c r="B87" s="72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2"/>
      <c r="B88" s="72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2"/>
      <c r="B89" s="72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2"/>
      <c r="B90" s="72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2"/>
      <c r="B91" s="72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2"/>
      <c r="B92" s="72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2"/>
      <c r="B93" s="72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2"/>
      <c r="B94" s="72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2"/>
      <c r="B95" s="72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2"/>
      <c r="B96" s="72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2"/>
      <c r="B97" s="72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2"/>
      <c r="B98" s="72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2"/>
      <c r="B99" s="72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2"/>
      <c r="B100" s="72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2"/>
      <c r="B101" s="72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2"/>
      <c r="B102" s="72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2"/>
      <c r="B103" s="72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2"/>
      <c r="B104" s="72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2"/>
      <c r="B105" s="72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2"/>
      <c r="B106" s="72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2"/>
      <c r="B107" s="72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2"/>
      <c r="B108" s="72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2"/>
      <c r="B109" s="72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2"/>
      <c r="B110" s="72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2"/>
      <c r="B111" s="72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2"/>
      <c r="B112" s="72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2"/>
      <c r="B113" s="72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2"/>
      <c r="B114" s="72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2"/>
      <c r="B115" s="72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2"/>
      <c r="B116" s="72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2"/>
      <c r="B117" s="72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2"/>
      <c r="B118" s="72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2"/>
      <c r="B119" s="72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2"/>
      <c r="B120" s="72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2"/>
      <c r="B121" s="72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2"/>
      <c r="B122" s="72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2"/>
      <c r="B123" s="72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2"/>
      <c r="B124" s="72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2"/>
      <c r="B125" s="72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2"/>
      <c r="B126" s="72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2"/>
      <c r="B127" s="72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2"/>
      <c r="B128" s="72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2"/>
      <c r="B129" s="72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2"/>
      <c r="B130" s="72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2"/>
      <c r="B131" s="72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2"/>
      <c r="B132" s="72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2"/>
      <c r="B133" s="72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2"/>
      <c r="B134" s="72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2"/>
      <c r="B135" s="72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2"/>
      <c r="B136" s="72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2"/>
      <c r="B137" s="72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2"/>
      <c r="B138" s="72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2"/>
      <c r="B139" s="72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2"/>
      <c r="B140" s="72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2"/>
      <c r="B141" s="72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2"/>
      <c r="B142" s="72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2"/>
      <c r="B143" s="72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2"/>
      <c r="B144" s="72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2"/>
      <c r="B145" s="72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2"/>
      <c r="B146" s="72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2"/>
      <c r="B147" s="72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2"/>
      <c r="B148" s="72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2"/>
      <c r="B149" s="72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2"/>
      <c r="B150" s="72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2"/>
      <c r="B151" s="72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2"/>
      <c r="B152" s="72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2"/>
      <c r="B153" s="72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2"/>
      <c r="B154" s="72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2"/>
      <c r="B155" s="72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2"/>
      <c r="B156" s="72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2"/>
      <c r="B157" s="72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2"/>
      <c r="B158" s="72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2"/>
      <c r="B159" s="72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2"/>
      <c r="B160" s="72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2"/>
      <c r="B161" s="72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2"/>
      <c r="B162" s="72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2"/>
      <c r="B163" s="72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2"/>
      <c r="B164" s="72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2"/>
      <c r="B165" s="72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2"/>
      <c r="B166" s="72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2"/>
      <c r="B167" s="72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2"/>
      <c r="B168" s="72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2"/>
      <c r="B169" s="72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2"/>
      <c r="B170" s="72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2"/>
      <c r="B171" s="72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2"/>
      <c r="B172" s="72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2"/>
      <c r="B173" s="72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2"/>
      <c r="B174" s="72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2"/>
      <c r="B175" s="72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2"/>
      <c r="B176" s="72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2"/>
      <c r="B177" s="72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2"/>
      <c r="B178" s="72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2"/>
      <c r="B179" s="72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2"/>
      <c r="B180" s="72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2"/>
      <c r="B181" s="72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2"/>
      <c r="B182" s="72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2"/>
      <c r="B183" s="72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2"/>
      <c r="B184" s="72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2"/>
      <c r="B185" s="72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2"/>
      <c r="B186" s="72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2"/>
      <c r="B187" s="72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2"/>
      <c r="B188" s="72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2"/>
      <c r="B189" s="72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2"/>
      <c r="B190" s="72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2"/>
      <c r="B191" s="72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2"/>
      <c r="B192" s="72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2"/>
      <c r="B193" s="72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2"/>
      <c r="B194" s="72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2"/>
      <c r="B195" s="72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2"/>
      <c r="B196" s="72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2"/>
      <c r="B197" s="72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2"/>
      <c r="B198" s="72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2"/>
      <c r="B199" s="72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2"/>
      <c r="B200" s="72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2"/>
      <c r="B201" s="72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2"/>
      <c r="B202" s="72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2"/>
      <c r="B203" s="72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2"/>
      <c r="B204" s="72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2"/>
      <c r="B205" s="72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2"/>
      <c r="B206" s="72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2"/>
      <c r="B207" s="72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2"/>
      <c r="B208" s="72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2"/>
      <c r="B209" s="72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2"/>
      <c r="B210" s="72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2"/>
      <c r="B211" s="72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2"/>
      <c r="B212" s="72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2"/>
      <c r="B213" s="72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2"/>
      <c r="B214" s="72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2"/>
      <c r="B215" s="72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2"/>
      <c r="B216" s="72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2"/>
      <c r="B217" s="72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2"/>
      <c r="B218" s="72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2"/>
      <c r="B219" s="72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2"/>
      <c r="B220" s="72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2"/>
      <c r="B221" s="72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2"/>
      <c r="B222" s="72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2"/>
      <c r="B223" s="72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2"/>
      <c r="B224" s="72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2"/>
      <c r="B225" s="72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2"/>
      <c r="B226" s="72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2"/>
      <c r="B227" s="72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2"/>
      <c r="B228" s="72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2"/>
      <c r="B229" s="72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2"/>
      <c r="B230" s="72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2"/>
      <c r="B231" s="72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2"/>
      <c r="B232" s="72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2"/>
      <c r="B233" s="72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2"/>
      <c r="B234" s="72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2"/>
      <c r="B235" s="72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2"/>
      <c r="B236" s="72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2"/>
      <c r="B237" s="72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2"/>
      <c r="B238" s="72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2"/>
      <c r="B239" s="72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2"/>
      <c r="B240" s="72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2"/>
      <c r="B241" s="72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2"/>
      <c r="B242" s="72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2"/>
      <c r="B243" s="72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2"/>
      <c r="B244" s="72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2"/>
      <c r="B245" s="72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2"/>
      <c r="B246" s="72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2"/>
      <c r="B247" s="72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2"/>
      <c r="B248" s="72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2"/>
      <c r="B249" s="72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2"/>
      <c r="B250" s="72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2"/>
      <c r="B251" s="72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2"/>
      <c r="B252" s="72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2"/>
      <c r="B253" s="72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2"/>
      <c r="B254" s="72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2"/>
      <c r="B255" s="72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2"/>
      <c r="B256" s="72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2"/>
      <c r="B257" s="72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2"/>
      <c r="B258" s="72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2"/>
      <c r="B259" s="72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2"/>
      <c r="B260" s="72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2"/>
      <c r="B261" s="72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2"/>
      <c r="B262" s="72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2"/>
      <c r="B263" s="72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2"/>
      <c r="B264" s="72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2"/>
      <c r="B265" s="72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2"/>
      <c r="B266" s="72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2"/>
      <c r="B267" s="72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2"/>
      <c r="B268" s="72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2"/>
      <c r="B269" s="72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2"/>
      <c r="B270" s="72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2"/>
      <c r="B271" s="72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2"/>
      <c r="B272" s="72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2"/>
      <c r="B273" s="72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2"/>
      <c r="B274" s="72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2"/>
      <c r="B275" s="72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2"/>
      <c r="B276" s="72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2"/>
      <c r="B277" s="72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2"/>
      <c r="B278" s="72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2"/>
      <c r="B279" s="72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2"/>
      <c r="B280" s="72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2"/>
      <c r="B281" s="72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2"/>
      <c r="B282" s="72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2"/>
      <c r="B283" s="72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2"/>
      <c r="B284" s="72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2"/>
      <c r="B285" s="72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2"/>
      <c r="B286" s="72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2"/>
      <c r="B287" s="72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2"/>
      <c r="B288" s="72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2"/>
      <c r="B289" s="72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2"/>
      <c r="B290" s="72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2"/>
      <c r="B291" s="72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2"/>
      <c r="B292" s="72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2"/>
      <c r="B293" s="72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2"/>
      <c r="B294" s="72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2"/>
      <c r="B295" s="72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2"/>
      <c r="B296" s="72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2"/>
      <c r="B297" s="72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2"/>
      <c r="B298" s="72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2"/>
      <c r="B299" s="72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2"/>
      <c r="B300" s="72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2"/>
      <c r="B301" s="72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2"/>
      <c r="B302" s="72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2"/>
      <c r="B303" s="72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2"/>
      <c r="B304" s="72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2"/>
      <c r="B305" s="72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2"/>
      <c r="B306" s="72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2"/>
      <c r="B307" s="72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2"/>
      <c r="B308" s="72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2"/>
      <c r="B309" s="72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2"/>
      <c r="B310" s="72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2"/>
      <c r="B311" s="72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2"/>
      <c r="B312" s="72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2"/>
      <c r="B313" s="72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2"/>
      <c r="B314" s="72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2"/>
      <c r="B315" s="72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2"/>
      <c r="B316" s="72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2"/>
      <c r="B317" s="72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2"/>
      <c r="B318" s="72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2"/>
      <c r="B319" s="72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2"/>
      <c r="B320" s="72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2"/>
      <c r="B321" s="72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2"/>
      <c r="B322" s="72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2"/>
      <c r="B323" s="72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2"/>
      <c r="B324" s="72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2"/>
      <c r="B325" s="72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2"/>
      <c r="B326" s="72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2"/>
      <c r="B327" s="72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2"/>
      <c r="B328" s="72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2"/>
      <c r="B329" s="72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2"/>
      <c r="B330" s="72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2"/>
      <c r="B331" s="72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2"/>
      <c r="B332" s="72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2"/>
      <c r="B333" s="72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2"/>
      <c r="B334" s="72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2"/>
      <c r="B335" s="72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2"/>
      <c r="B336" s="72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2"/>
      <c r="B337" s="72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2"/>
      <c r="B338" s="72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2"/>
      <c r="B339" s="72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2"/>
      <c r="B340" s="72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2"/>
      <c r="B341" s="72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2"/>
      <c r="B342" s="72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2"/>
      <c r="B343" s="72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2"/>
      <c r="B344" s="72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2"/>
      <c r="B345" s="72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2"/>
      <c r="B346" s="72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2"/>
      <c r="B347" s="72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2"/>
      <c r="B348" s="72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2"/>
      <c r="B349" s="72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2"/>
      <c r="B350" s="72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2"/>
      <c r="B351" s="72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2"/>
      <c r="B352" s="72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2"/>
      <c r="B353" s="72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2"/>
      <c r="B354" s="72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2"/>
      <c r="B355" s="72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2"/>
      <c r="B356" s="72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2"/>
      <c r="B357" s="72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2"/>
      <c r="B358" s="72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2"/>
      <c r="B359" s="72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2"/>
      <c r="B360" s="72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2"/>
      <c r="B361" s="72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2"/>
      <c r="B362" s="72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2"/>
      <c r="B363" s="72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2"/>
      <c r="B364" s="72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2"/>
      <c r="B365" s="72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2"/>
      <c r="B366" s="72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2"/>
      <c r="B367" s="72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2"/>
      <c r="B368" s="72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2"/>
      <c r="B369" s="72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2"/>
      <c r="B370" s="72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2"/>
      <c r="B371" s="72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2"/>
      <c r="B372" s="72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2"/>
      <c r="B373" s="72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2"/>
      <c r="B374" s="72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2"/>
      <c r="B375" s="72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2"/>
      <c r="B376" s="72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2"/>
      <c r="B377" s="72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2"/>
      <c r="B378" s="72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2"/>
      <c r="B379" s="72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2"/>
      <c r="B380" s="72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2"/>
      <c r="B381" s="72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2"/>
      <c r="B382" s="72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2"/>
      <c r="B383" s="72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2"/>
      <c r="B384" s="72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2"/>
      <c r="B385" s="72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2"/>
      <c r="B386" s="72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2"/>
      <c r="B387" s="72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2"/>
      <c r="B388" s="72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2"/>
      <c r="B389" s="72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2"/>
      <c r="B390" s="72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2"/>
      <c r="B391" s="72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2"/>
      <c r="B392" s="72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2"/>
      <c r="B393" s="72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2"/>
      <c r="B394" s="72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2"/>
      <c r="B395" s="72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2"/>
      <c r="B396" s="72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2"/>
      <c r="B397" s="72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2"/>
      <c r="B398" s="72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2"/>
      <c r="B399" s="72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2"/>
      <c r="B400" s="72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2"/>
      <c r="B401" s="72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2"/>
      <c r="B402" s="72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2"/>
      <c r="B403" s="72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2"/>
      <c r="B404" s="72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2"/>
      <c r="B405" s="72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2"/>
      <c r="B406" s="72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2"/>
      <c r="B407" s="72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2"/>
      <c r="B408" s="72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2"/>
      <c r="B409" s="72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2"/>
      <c r="B410" s="72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2"/>
      <c r="B411" s="72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2"/>
      <c r="B412" s="72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2"/>
      <c r="B413" s="72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2"/>
      <c r="B414" s="72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2"/>
      <c r="B415" s="72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2"/>
      <c r="B416" s="72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2"/>
      <c r="B417" s="72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2"/>
      <c r="B418" s="72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2"/>
      <c r="B419" s="72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2"/>
      <c r="B420" s="72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2"/>
      <c r="B421" s="72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2"/>
      <c r="B422" s="72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2"/>
      <c r="B423" s="72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2"/>
      <c r="B424" s="72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2"/>
      <c r="B425" s="72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2"/>
      <c r="B426" s="72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2"/>
      <c r="B427" s="72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2"/>
      <c r="B428" s="72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2"/>
      <c r="B429" s="72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2"/>
      <c r="B430" s="72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2"/>
      <c r="B431" s="72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2"/>
      <c r="B432" s="72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2"/>
      <c r="B433" s="72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2"/>
      <c r="B434" s="72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2"/>
      <c r="B435" s="72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2"/>
      <c r="B436" s="72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2"/>
      <c r="B437" s="72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2"/>
      <c r="B438" s="72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2"/>
      <c r="B439" s="72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2"/>
      <c r="B440" s="72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2"/>
      <c r="B441" s="72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2"/>
      <c r="B442" s="72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2"/>
      <c r="B443" s="72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2"/>
      <c r="B444" s="72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2"/>
      <c r="B445" s="72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2"/>
      <c r="B446" s="72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2"/>
      <c r="B447" s="72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2"/>
      <c r="B448" s="72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2"/>
      <c r="B449" s="72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2"/>
      <c r="B450" s="72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2"/>
      <c r="B451" s="72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2"/>
      <c r="B452" s="72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2"/>
      <c r="B453" s="72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2"/>
      <c r="B454" s="72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2"/>
      <c r="B455" s="72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2"/>
      <c r="B456" s="72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2"/>
      <c r="B457" s="72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2"/>
      <c r="B458" s="72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2"/>
      <c r="B459" s="72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2"/>
      <c r="B460" s="72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2"/>
      <c r="B461" s="72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2"/>
      <c r="B462" s="72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2"/>
      <c r="B463" s="72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2"/>
      <c r="B464" s="72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2"/>
      <c r="B465" s="72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2"/>
      <c r="B466" s="72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2"/>
      <c r="B467" s="72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2"/>
      <c r="B468" s="72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2"/>
      <c r="B469" s="72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2"/>
      <c r="B470" s="72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2"/>
      <c r="B471" s="72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2"/>
      <c r="B472" s="72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2"/>
      <c r="B473" s="72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2"/>
      <c r="B474" s="72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2"/>
      <c r="B475" s="72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2"/>
      <c r="B476" s="72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2"/>
      <c r="B477" s="72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2"/>
      <c r="B478" s="72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2"/>
      <c r="B479" s="72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2"/>
      <c r="B480" s="72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2"/>
      <c r="B481" s="72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2"/>
      <c r="B482" s="72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2"/>
      <c r="B483" s="72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2"/>
      <c r="B484" s="72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2"/>
      <c r="B485" s="72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2"/>
      <c r="B486" s="72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2"/>
      <c r="B487" s="72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2"/>
      <c r="B488" s="72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2"/>
      <c r="B489" s="72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2"/>
      <c r="B490" s="72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2"/>
      <c r="B491" s="72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2"/>
      <c r="B492" s="72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2"/>
      <c r="B493" s="72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2"/>
      <c r="B494" s="72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2"/>
      <c r="B495" s="72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2"/>
      <c r="B496" s="72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2"/>
      <c r="B497" s="72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2"/>
      <c r="B498" s="72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2"/>
      <c r="B499" s="72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2"/>
      <c r="B500" s="72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2"/>
      <c r="B501" s="72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2"/>
      <c r="B502" s="72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2"/>
      <c r="B503" s="72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2"/>
      <c r="B504" s="72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2"/>
      <c r="B505" s="72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2"/>
      <c r="B506" s="72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2"/>
      <c r="B507" s="72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2"/>
      <c r="B508" s="72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2"/>
      <c r="B509" s="72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2"/>
      <c r="B510" s="72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2"/>
      <c r="B511" s="72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2"/>
      <c r="B512" s="72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2"/>
      <c r="B513" s="72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2"/>
      <c r="B514" s="72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2"/>
      <c r="B515" s="72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2"/>
      <c r="B516" s="72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2"/>
      <c r="B517" s="72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2"/>
      <c r="B518" s="72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2"/>
      <c r="B519" s="72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2"/>
      <c r="B520" s="72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2"/>
      <c r="B521" s="72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2"/>
      <c r="B522" s="72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2"/>
      <c r="B523" s="72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2"/>
      <c r="B524" s="72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2"/>
      <c r="B525" s="72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2"/>
      <c r="B526" s="72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2"/>
      <c r="B527" s="72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2"/>
      <c r="B528" s="72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2"/>
      <c r="B529" s="72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2"/>
      <c r="B530" s="72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2"/>
      <c r="B531" s="72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2"/>
      <c r="B532" s="72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2"/>
      <c r="B533" s="72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2"/>
      <c r="B534" s="72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2"/>
      <c r="B535" s="72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2"/>
      <c r="B536" s="72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2"/>
      <c r="B537" s="72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2"/>
      <c r="B538" s="72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2"/>
      <c r="B539" s="72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2"/>
      <c r="B540" s="72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2"/>
      <c r="B541" s="72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2"/>
      <c r="B542" s="72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2"/>
      <c r="B543" s="72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2"/>
      <c r="B544" s="72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2"/>
      <c r="B545" s="72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2"/>
      <c r="B546" s="72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2"/>
      <c r="B547" s="72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2"/>
      <c r="B548" s="72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2"/>
      <c r="B549" s="72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2"/>
      <c r="B550" s="72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2"/>
      <c r="B551" s="72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2"/>
      <c r="B552" s="72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2"/>
      <c r="B553" s="72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2"/>
      <c r="B554" s="72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2"/>
      <c r="B555" s="72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2"/>
      <c r="B556" s="72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2"/>
      <c r="B557" s="72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2"/>
      <c r="B558" s="72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2"/>
      <c r="B559" s="72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2"/>
      <c r="B560" s="72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2"/>
      <c r="B561" s="72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2"/>
      <c r="B562" s="72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2"/>
      <c r="B563" s="72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2"/>
      <c r="B564" s="72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2"/>
      <c r="B565" s="72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2"/>
      <c r="B566" s="72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2"/>
      <c r="B567" s="72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2"/>
      <c r="B568" s="72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2"/>
      <c r="B569" s="72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2"/>
      <c r="B570" s="72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2"/>
      <c r="B571" s="72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2"/>
      <c r="B572" s="72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2"/>
      <c r="B573" s="72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2"/>
      <c r="B574" s="72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2"/>
      <c r="B575" s="72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2"/>
      <c r="B576" s="72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2"/>
      <c r="B577" s="72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2"/>
      <c r="B578" s="72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2"/>
      <c r="B579" s="72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2"/>
      <c r="B580" s="72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2"/>
      <c r="B581" s="72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2"/>
      <c r="B582" s="72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2"/>
      <c r="B583" s="72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2"/>
      <c r="B584" s="72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2"/>
      <c r="B585" s="72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2"/>
      <c r="B586" s="72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2"/>
      <c r="B587" s="72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2"/>
      <c r="B588" s="72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2"/>
      <c r="B589" s="72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2"/>
      <c r="B590" s="72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2"/>
      <c r="B591" s="72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2"/>
      <c r="B592" s="72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2"/>
      <c r="B593" s="72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2"/>
      <c r="B594" s="72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2"/>
      <c r="B595" s="72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2"/>
      <c r="B596" s="72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2"/>
      <c r="B597" s="72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2"/>
      <c r="B598" s="72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2"/>
      <c r="B599" s="72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2"/>
      <c r="B600" s="72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2"/>
      <c r="B601" s="72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2"/>
      <c r="B602" s="72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2"/>
      <c r="B603" s="72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2"/>
      <c r="B604" s="72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2"/>
      <c r="B605" s="72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2"/>
      <c r="B606" s="72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2"/>
      <c r="B607" s="72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2"/>
      <c r="B608" s="72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2"/>
      <c r="B609" s="72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2"/>
      <c r="B610" s="72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2"/>
      <c r="B611" s="72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2"/>
      <c r="B612" s="72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2"/>
      <c r="B613" s="72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2"/>
      <c r="B614" s="72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2"/>
      <c r="B615" s="72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2"/>
      <c r="B616" s="72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2"/>
      <c r="B617" s="72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2"/>
      <c r="B618" s="72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2"/>
      <c r="B619" s="72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2"/>
      <c r="B620" s="72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2"/>
      <c r="B621" s="72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2"/>
      <c r="B622" s="72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2"/>
      <c r="B623" s="72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2"/>
      <c r="B624" s="72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2"/>
      <c r="B625" s="72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2"/>
      <c r="B626" s="72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2"/>
      <c r="B627" s="72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2"/>
      <c r="B628" s="72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2"/>
      <c r="B629" s="72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2"/>
      <c r="B630" s="72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2"/>
      <c r="B631" s="72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2"/>
      <c r="B632" s="72"/>
      <c r="E632" s="7"/>
      <c r="F632" s="7"/>
      <c r="G632" s="7"/>
      <c r="H632" s="7"/>
      <c r="I632" s="7"/>
      <c r="J632" s="7"/>
      <c r="K632" s="7"/>
      <c r="L632" s="8"/>
      <c r="M632" s="8"/>
      <c r="N632" s="8"/>
    </row>
  </sheetData>
  <mergeCells count="12">
    <mergeCell ref="A1:H1"/>
    <mergeCell ref="A38:B38"/>
    <mergeCell ref="A39:N40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" header="0.51181102362204722" footer="0"/>
  <pageSetup paperSize="9" scale="75" firstPageNumber="105" orientation="landscape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4" tint="0.39997558519241921"/>
  </sheetPr>
  <dimension ref="A1:J244"/>
  <sheetViews>
    <sheetView showGridLines="0" topLeftCell="A21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86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95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544612</v>
      </c>
      <c r="F6" s="303"/>
      <c r="G6" s="127" t="s">
        <v>3</v>
      </c>
      <c r="H6" s="301">
        <v>1212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39011000</v>
      </c>
      <c r="F16" s="305"/>
      <c r="G16" s="6">
        <f>H16+I16</f>
        <v>44435052.689999998</v>
      </c>
      <c r="H16" s="40">
        <v>44381293.960000001</v>
      </c>
      <c r="I16" s="40">
        <v>53758.73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84209.65</v>
      </c>
      <c r="H17" s="99">
        <v>84209.65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39011000</v>
      </c>
      <c r="F18" s="305"/>
      <c r="G18" s="6">
        <f>H18+I18</f>
        <v>44620126.380000003</v>
      </c>
      <c r="H18" s="40">
        <v>44495175.380000003</v>
      </c>
      <c r="I18" s="40">
        <v>124951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269283.34000000509</v>
      </c>
      <c r="H20" s="131">
        <f>H18-H16+H17</f>
        <v>198091.07000000178</v>
      </c>
      <c r="I20" s="131">
        <f>I18-I16+I17</f>
        <v>71192.26999999999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185073.6900000051</v>
      </c>
      <c r="H21" s="131">
        <f>H20-H17</f>
        <v>113881.42000000179</v>
      </c>
      <c r="I21" s="131">
        <f>I20-I17</f>
        <v>71192.26999999999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185073.6900000051</v>
      </c>
      <c r="H25" s="135">
        <f>H21</f>
        <v>113881.42000000179</v>
      </c>
      <c r="I25" s="135">
        <f>I21-I26</f>
        <v>71192.26999999999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185073.69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v>185073.69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817472.44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385000</v>
      </c>
      <c r="G37" s="49">
        <v>193100</v>
      </c>
      <c r="H37" s="50"/>
      <c r="I37" s="243">
        <f>IF(F37=0,"nerozp.",G37/F37)</f>
        <v>0.50155844155844154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350000</v>
      </c>
      <c r="G38" s="49">
        <v>299046.33</v>
      </c>
      <c r="H38" s="50"/>
      <c r="I38" s="243">
        <f t="shared" ref="I38:I42" si="0">IF(F38=0,"nerozp.",G38/F38)</f>
        <v>0.85441808571428579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599000</v>
      </c>
      <c r="G39" s="49">
        <v>458127.65</v>
      </c>
      <c r="H39" s="50"/>
      <c r="I39" s="243">
        <f t="shared" si="0"/>
        <v>0.76482078464106851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162431</v>
      </c>
      <c r="G41" s="49">
        <v>162431.35999999999</v>
      </c>
      <c r="H41" s="50"/>
      <c r="I41" s="243">
        <f t="shared" si="0"/>
        <v>1.0000022163257012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64.5" customHeight="1" x14ac:dyDescent="0.2">
      <c r="A44" s="152" t="s">
        <v>56</v>
      </c>
      <c r="B44" s="313" t="s">
        <v>135</v>
      </c>
      <c r="C44" s="313"/>
      <c r="D44" s="313"/>
      <c r="E44" s="313"/>
      <c r="F44" s="313"/>
      <c r="G44" s="313"/>
      <c r="H44" s="313"/>
      <c r="I44" s="313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69184</v>
      </c>
      <c r="F50" s="224">
        <v>0</v>
      </c>
      <c r="G50" s="225">
        <v>0</v>
      </c>
      <c r="H50" s="225">
        <f t="shared" ref="H50:H53" si="2">E50+F50-G50</f>
        <v>69184</v>
      </c>
      <c r="I50" s="226">
        <v>69184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400128.55</v>
      </c>
      <c r="F51" s="230">
        <v>538849.22</v>
      </c>
      <c r="G51" s="231">
        <v>541867</v>
      </c>
      <c r="H51" s="231">
        <f t="shared" si="2"/>
        <v>397110.77</v>
      </c>
      <c r="I51" s="232">
        <v>360134.55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2464578.59</v>
      </c>
      <c r="F52" s="230">
        <v>106168.97</v>
      </c>
      <c r="G52" s="231">
        <v>387258.83</v>
      </c>
      <c r="H52" s="231">
        <f t="shared" si="2"/>
        <v>2183488.73</v>
      </c>
      <c r="I52" s="232">
        <v>2183488.73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479795.47</v>
      </c>
      <c r="F53" s="230">
        <v>185994.59</v>
      </c>
      <c r="G53" s="231">
        <v>542002.31000000006</v>
      </c>
      <c r="H53" s="231">
        <f t="shared" si="2"/>
        <v>123787.74999999988</v>
      </c>
      <c r="I53" s="232">
        <v>123787.75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3413686.6099999994</v>
      </c>
      <c r="F54" s="236">
        <f>F50+F51+F52+F53</f>
        <v>831012.77999999991</v>
      </c>
      <c r="G54" s="237">
        <f>G50+G51+G52+G53</f>
        <v>1471128.1400000001</v>
      </c>
      <c r="H54" s="237">
        <f>H50+H51+H52+H53</f>
        <v>2773571.25</v>
      </c>
      <c r="I54" s="238">
        <f>SUM(I50:I53)</f>
        <v>2736595.03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1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theme="4" tint="0.39997558519241921"/>
  </sheetPr>
  <dimension ref="A1:J244"/>
  <sheetViews>
    <sheetView showGridLines="0" topLeftCell="A29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96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97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402320</v>
      </c>
      <c r="F6" s="303"/>
      <c r="G6" s="127" t="s">
        <v>3</v>
      </c>
      <c r="H6" s="301">
        <v>1305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15261000</v>
      </c>
      <c r="F16" s="305"/>
      <c r="G16" s="6">
        <f>H16+I16</f>
        <v>16484854.5</v>
      </c>
      <c r="H16" s="40">
        <v>16470964.5</v>
      </c>
      <c r="I16" s="40">
        <v>13890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15261000</v>
      </c>
      <c r="F18" s="305"/>
      <c r="G18" s="6">
        <f>H18+I18</f>
        <v>16598904.369999999</v>
      </c>
      <c r="H18" s="40">
        <v>16585014.369999999</v>
      </c>
      <c r="I18" s="40">
        <v>13890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114049.86999999918</v>
      </c>
      <c r="H20" s="131">
        <f>H18-H16+H17</f>
        <v>114049.86999999918</v>
      </c>
      <c r="I20" s="131">
        <f>I18-I16+I17</f>
        <v>0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114049.86999999918</v>
      </c>
      <c r="H21" s="131">
        <f>H20-H17</f>
        <v>114049.86999999918</v>
      </c>
      <c r="I21" s="131">
        <f>I20-I17</f>
        <v>0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114049.86999999918</v>
      </c>
      <c r="H25" s="135">
        <f>H21</f>
        <v>114049.86999999918</v>
      </c>
      <c r="I25" s="135">
        <f>I21-I26</f>
        <v>0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114049.87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v>114049.87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0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220000</v>
      </c>
      <c r="G38" s="49">
        <v>151841.04999999999</v>
      </c>
      <c r="H38" s="50"/>
      <c r="I38" s="243">
        <f t="shared" ref="I38:I42" si="0">IF(F38=0,"nerozp.",G38/F38)</f>
        <v>0.69018659090909085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55000</v>
      </c>
      <c r="G39" s="49">
        <v>42929.01</v>
      </c>
      <c r="H39" s="50"/>
      <c r="I39" s="243">
        <f t="shared" si="0"/>
        <v>0.78052745454545458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0</v>
      </c>
      <c r="G41" s="49">
        <v>0</v>
      </c>
      <c r="H41" s="50"/>
      <c r="I41" s="243" t="str">
        <f t="shared" si="0"/>
        <v>nerozp.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33.75" customHeight="1" x14ac:dyDescent="0.2">
      <c r="A44" s="152" t="s">
        <v>56</v>
      </c>
      <c r="B44" s="296" t="s">
        <v>136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62484</v>
      </c>
      <c r="F50" s="224">
        <v>0</v>
      </c>
      <c r="G50" s="225">
        <v>0</v>
      </c>
      <c r="H50" s="225">
        <f t="shared" ref="H50:H53" si="2">E50+F50-G50</f>
        <v>62484</v>
      </c>
      <c r="I50" s="226">
        <v>62484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456584.12</v>
      </c>
      <c r="F51" s="230">
        <v>215167.96</v>
      </c>
      <c r="G51" s="231">
        <v>255996</v>
      </c>
      <c r="H51" s="231">
        <f t="shared" si="2"/>
        <v>415756.07999999996</v>
      </c>
      <c r="I51" s="232">
        <v>397994.48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1485500.53</v>
      </c>
      <c r="F52" s="230">
        <v>6581.23</v>
      </c>
      <c r="G52" s="231">
        <v>579253.31999999995</v>
      </c>
      <c r="H52" s="231">
        <f t="shared" si="2"/>
        <v>912828.44000000006</v>
      </c>
      <c r="I52" s="232">
        <v>912828.44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177232.81</v>
      </c>
      <c r="F53" s="230">
        <v>0</v>
      </c>
      <c r="G53" s="231">
        <v>0</v>
      </c>
      <c r="H53" s="231">
        <f t="shared" si="2"/>
        <v>177232.81</v>
      </c>
      <c r="I53" s="232">
        <v>177232.81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2181801.46</v>
      </c>
      <c r="F54" s="236">
        <f>F50+F51+F52+F53</f>
        <v>221749.19</v>
      </c>
      <c r="G54" s="237">
        <f>G50+G51+G52+G53</f>
        <v>835249.32</v>
      </c>
      <c r="H54" s="237">
        <f>H50+H51+H52+H53</f>
        <v>1568301.33</v>
      </c>
      <c r="I54" s="238">
        <f>SUM(I50:I53)</f>
        <v>1550539.73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1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theme="4" tint="0.39997558519241921"/>
  </sheetPr>
  <dimension ref="A1:I244"/>
  <sheetViews>
    <sheetView showGridLines="0" topLeftCell="A25" zoomScaleNormal="100" workbookViewId="0">
      <selection activeCell="D57" sqref="D5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25"/>
    </row>
    <row r="2" spans="1:9" ht="19.5" x14ac:dyDescent="0.4">
      <c r="A2" s="298" t="s">
        <v>1</v>
      </c>
      <c r="B2" s="298"/>
      <c r="C2" s="298"/>
      <c r="D2" s="298"/>
      <c r="E2" s="299" t="s">
        <v>98</v>
      </c>
      <c r="F2" s="299"/>
      <c r="G2" s="299"/>
      <c r="H2" s="299"/>
      <c r="I2" s="299"/>
    </row>
    <row r="3" spans="1:9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9" ht="15.75" x14ac:dyDescent="0.25">
      <c r="A4" s="23" t="s">
        <v>2</v>
      </c>
      <c r="E4" s="300" t="s">
        <v>99</v>
      </c>
      <c r="F4" s="300"/>
      <c r="G4" s="300"/>
      <c r="H4" s="300"/>
      <c r="I4" s="300"/>
    </row>
    <row r="5" spans="1:9" ht="7.5" customHeight="1" x14ac:dyDescent="0.3">
      <c r="A5" s="24"/>
      <c r="E5" s="297" t="s">
        <v>23</v>
      </c>
      <c r="F5" s="297"/>
      <c r="G5" s="297"/>
      <c r="H5" s="297"/>
      <c r="I5" s="297"/>
    </row>
    <row r="6" spans="1:9" ht="19.5" x14ac:dyDescent="0.4">
      <c r="A6" s="22" t="s">
        <v>34</v>
      </c>
      <c r="C6" s="126"/>
      <c r="D6" s="126"/>
      <c r="E6" s="302">
        <v>47922320</v>
      </c>
      <c r="F6" s="303"/>
      <c r="G6" s="127" t="s">
        <v>3</v>
      </c>
      <c r="H6" s="301">
        <v>1402</v>
      </c>
      <c r="I6" s="301"/>
    </row>
    <row r="7" spans="1:9" ht="8.25" customHeight="1" x14ac:dyDescent="0.4">
      <c r="A7" s="22"/>
      <c r="E7" s="297" t="s">
        <v>24</v>
      </c>
      <c r="F7" s="297"/>
      <c r="G7" s="297"/>
      <c r="H7" s="297"/>
      <c r="I7" s="297"/>
    </row>
    <row r="8" spans="1:9" ht="19.5" hidden="1" x14ac:dyDescent="0.4">
      <c r="A8" s="22"/>
      <c r="E8" s="128"/>
      <c r="F8" s="128"/>
      <c r="G8" s="128"/>
      <c r="H8" s="25"/>
      <c r="I8" s="128"/>
    </row>
    <row r="9" spans="1:9" ht="30.75" customHeight="1" x14ac:dyDescent="0.4">
      <c r="A9" s="22"/>
      <c r="E9" s="128"/>
      <c r="F9" s="128"/>
      <c r="G9" s="128"/>
      <c r="H9" s="25"/>
      <c r="I9" s="128"/>
    </row>
    <row r="11" spans="1:9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04">
        <v>24854000</v>
      </c>
      <c r="F16" s="305"/>
      <c r="G16" s="6">
        <f>H16+I16</f>
        <v>26392095.920000002</v>
      </c>
      <c r="H16" s="40">
        <v>26382893.920000002</v>
      </c>
      <c r="I16" s="40">
        <v>9202</v>
      </c>
    </row>
    <row r="17" spans="1:9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</row>
    <row r="18" spans="1:9" ht="19.5" x14ac:dyDescent="0.4">
      <c r="A18" s="32" t="s">
        <v>65</v>
      </c>
      <c r="B18" s="3"/>
      <c r="C18" s="3"/>
      <c r="D18" s="3"/>
      <c r="E18" s="304">
        <v>24855000</v>
      </c>
      <c r="F18" s="305"/>
      <c r="G18" s="6">
        <f>H18+I18</f>
        <v>26496067.699999999</v>
      </c>
      <c r="H18" s="40">
        <v>26474865.699999999</v>
      </c>
      <c r="I18" s="40">
        <v>21202</v>
      </c>
    </row>
    <row r="19" spans="1:9" ht="19.5" x14ac:dyDescent="0.4">
      <c r="A19" s="32"/>
      <c r="B19" s="3"/>
      <c r="C19" s="3"/>
      <c r="D19" s="3"/>
      <c r="E19" s="111"/>
      <c r="F19" s="112"/>
      <c r="G19" s="5"/>
      <c r="H19" s="40"/>
      <c r="I19" s="40"/>
    </row>
    <row r="20" spans="1:9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103971.77999999747</v>
      </c>
      <c r="H20" s="131">
        <f>H18-H16+H17</f>
        <v>91971.779999997467</v>
      </c>
      <c r="I20" s="131">
        <f>I18-I16+I17</f>
        <v>12000</v>
      </c>
    </row>
    <row r="21" spans="1:9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103971.77999999747</v>
      </c>
      <c r="H21" s="131">
        <f>H20-H17</f>
        <v>91971.779999997467</v>
      </c>
      <c r="I21" s="131">
        <f>I20-I17</f>
        <v>12000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103971.77999999747</v>
      </c>
      <c r="H25" s="135">
        <f>H21</f>
        <v>91971.779999997467</v>
      </c>
      <c r="I25" s="135">
        <f>I21-I26</f>
        <v>12000</v>
      </c>
    </row>
    <row r="26" spans="1:9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</row>
    <row r="27" spans="1:9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</row>
    <row r="28" spans="1:9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</row>
    <row r="29" spans="1:9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103971.77999999747</v>
      </c>
      <c r="H29" s="139"/>
      <c r="I29" s="138"/>
    </row>
    <row r="30" spans="1:9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</row>
    <row r="31" spans="1:9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f>G25</f>
        <v>103971.77999999747</v>
      </c>
      <c r="H31" s="139"/>
      <c r="I31" s="138"/>
    </row>
    <row r="32" spans="1:9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</row>
    <row r="33" spans="1:9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0</v>
      </c>
      <c r="H33" s="150"/>
      <c r="I33" s="150"/>
    </row>
    <row r="34" spans="1:9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9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9" ht="16.5" x14ac:dyDescent="0.35">
      <c r="A38" s="202" t="s">
        <v>110</v>
      </c>
      <c r="B38" s="36"/>
      <c r="C38" s="2"/>
      <c r="D38" s="51"/>
      <c r="E38" s="51"/>
      <c r="F38" s="49">
        <v>850000</v>
      </c>
      <c r="G38" s="49">
        <v>640291.89</v>
      </c>
      <c r="H38" s="50"/>
      <c r="I38" s="243">
        <f t="shared" ref="I38:I42" si="0">IF(F38=0,"nerozp.",G38/F38)</f>
        <v>0.75328457647058822</v>
      </c>
    </row>
    <row r="39" spans="1:9" ht="16.5" x14ac:dyDescent="0.35">
      <c r="A39" s="202" t="s">
        <v>111</v>
      </c>
      <c r="B39" s="36"/>
      <c r="C39" s="2"/>
      <c r="D39" s="51"/>
      <c r="E39" s="51"/>
      <c r="F39" s="49">
        <v>385000</v>
      </c>
      <c r="G39" s="49">
        <v>239201</v>
      </c>
      <c r="H39" s="50"/>
      <c r="I39" s="243">
        <f t="shared" si="0"/>
        <v>0.62130129870129869</v>
      </c>
    </row>
    <row r="40" spans="1:9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9" ht="16.5" x14ac:dyDescent="0.35">
      <c r="A41" s="202" t="s">
        <v>57</v>
      </c>
      <c r="B41" s="36"/>
      <c r="C41" s="2"/>
      <c r="D41" s="48"/>
      <c r="E41" s="48"/>
      <c r="F41" s="49">
        <v>728780.5</v>
      </c>
      <c r="G41" s="49">
        <v>728780.5</v>
      </c>
      <c r="H41" s="50"/>
      <c r="I41" s="243">
        <f t="shared" si="0"/>
        <v>1</v>
      </c>
    </row>
    <row r="42" spans="1:9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9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9" ht="33.75" customHeight="1" x14ac:dyDescent="0.2">
      <c r="A44" s="152" t="s">
        <v>56</v>
      </c>
      <c r="B44" s="296" t="s">
        <v>137</v>
      </c>
      <c r="C44" s="296"/>
      <c r="D44" s="296"/>
      <c r="E44" s="296"/>
      <c r="F44" s="296"/>
      <c r="G44" s="296"/>
      <c r="H44" s="296"/>
      <c r="I44" s="296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9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9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9" x14ac:dyDescent="0.2">
      <c r="A48" s="210"/>
      <c r="B48" s="153"/>
      <c r="C48" s="153"/>
      <c r="D48" s="153"/>
      <c r="E48" s="211"/>
      <c r="F48" s="291"/>
      <c r="G48" s="215"/>
      <c r="H48" s="215"/>
      <c r="I48" s="216"/>
    </row>
    <row r="49" spans="1:9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9" ht="13.5" thickTop="1" x14ac:dyDescent="0.2">
      <c r="A50" s="221"/>
      <c r="B50" s="222"/>
      <c r="C50" s="222" t="s">
        <v>15</v>
      </c>
      <c r="D50" s="222"/>
      <c r="E50" s="223">
        <v>86170</v>
      </c>
      <c r="F50" s="224">
        <v>0</v>
      </c>
      <c r="G50" s="225">
        <v>0</v>
      </c>
      <c r="H50" s="225">
        <f t="shared" ref="H50:H53" si="2">E50+F50-G50</f>
        <v>86170</v>
      </c>
      <c r="I50" s="226">
        <v>86170</v>
      </c>
    </row>
    <row r="51" spans="1:9" x14ac:dyDescent="0.2">
      <c r="A51" s="227"/>
      <c r="B51" s="228"/>
      <c r="C51" s="228" t="s">
        <v>20</v>
      </c>
      <c r="D51" s="228"/>
      <c r="E51" s="229">
        <v>695448.79</v>
      </c>
      <c r="F51" s="230">
        <v>304612.98</v>
      </c>
      <c r="G51" s="231">
        <v>390450</v>
      </c>
      <c r="H51" s="231">
        <f t="shared" si="2"/>
        <v>609611.77</v>
      </c>
      <c r="I51" s="232">
        <v>580723.79</v>
      </c>
    </row>
    <row r="52" spans="1:9" x14ac:dyDescent="0.2">
      <c r="A52" s="227"/>
      <c r="B52" s="228"/>
      <c r="C52" s="228" t="s">
        <v>60</v>
      </c>
      <c r="D52" s="228"/>
      <c r="E52" s="229">
        <v>2915075.41</v>
      </c>
      <c r="F52" s="230">
        <v>365016.55</v>
      </c>
      <c r="G52" s="231">
        <v>185613</v>
      </c>
      <c r="H52" s="231">
        <f t="shared" si="2"/>
        <v>3094478.96</v>
      </c>
      <c r="I52" s="232">
        <v>2295668.42</v>
      </c>
    </row>
    <row r="53" spans="1:9" x14ac:dyDescent="0.2">
      <c r="A53" s="227"/>
      <c r="B53" s="228"/>
      <c r="C53" s="228" t="s">
        <v>58</v>
      </c>
      <c r="D53" s="228"/>
      <c r="E53" s="229">
        <v>328243.94</v>
      </c>
      <c r="F53" s="230">
        <v>814366.5</v>
      </c>
      <c r="G53" s="231">
        <v>814280.5</v>
      </c>
      <c r="H53" s="231">
        <f t="shared" si="2"/>
        <v>328329.93999999994</v>
      </c>
      <c r="I53" s="232">
        <v>328329.94</v>
      </c>
    </row>
    <row r="54" spans="1:9" ht="18.75" thickBot="1" x14ac:dyDescent="0.4">
      <c r="A54" s="233" t="s">
        <v>11</v>
      </c>
      <c r="B54" s="234"/>
      <c r="C54" s="234"/>
      <c r="D54" s="234"/>
      <c r="E54" s="235">
        <f>E50+E51+E52+E53</f>
        <v>4024938.14</v>
      </c>
      <c r="F54" s="236">
        <f>F50+F51+F52+F53</f>
        <v>1483996.03</v>
      </c>
      <c r="G54" s="237">
        <f>G50+G51+G52+G53</f>
        <v>1390343.5</v>
      </c>
      <c r="H54" s="237">
        <f>H50+H51+H52+H53</f>
        <v>4118590.67</v>
      </c>
      <c r="I54" s="238">
        <f>SUM(I50:I53)</f>
        <v>3290892.15</v>
      </c>
    </row>
    <row r="55" spans="1:9" ht="13.5" thickTop="1" x14ac:dyDescent="0.2">
      <c r="G55" s="154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1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39997558519241921"/>
  </sheetPr>
  <dimension ref="A1:R244"/>
  <sheetViews>
    <sheetView showGridLines="0" topLeftCell="A25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93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114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47921374</v>
      </c>
      <c r="F6" s="303"/>
      <c r="G6" s="127" t="s">
        <v>3</v>
      </c>
      <c r="H6" s="301">
        <v>1016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70552000</v>
      </c>
      <c r="F16" s="305"/>
      <c r="G16" s="6">
        <f>H16+I16</f>
        <v>78735365.760000005</v>
      </c>
      <c r="H16" s="40">
        <v>78721744.760000005</v>
      </c>
      <c r="I16" s="40">
        <v>13621</v>
      </c>
      <c r="J16" s="4"/>
    </row>
    <row r="17" spans="1:18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80750.539999999994</v>
      </c>
      <c r="H17" s="99">
        <v>80750.539999999994</v>
      </c>
      <c r="I17" s="99">
        <v>0</v>
      </c>
      <c r="J17" s="180"/>
    </row>
    <row r="18" spans="1:18" ht="19.5" x14ac:dyDescent="0.4">
      <c r="A18" s="32" t="s">
        <v>65</v>
      </c>
      <c r="B18" s="3"/>
      <c r="C18" s="3"/>
      <c r="D18" s="3"/>
      <c r="E18" s="304">
        <v>70552000</v>
      </c>
      <c r="F18" s="305"/>
      <c r="G18" s="6">
        <f>H18+I18</f>
        <v>78821259.170000002</v>
      </c>
      <c r="H18" s="40">
        <v>78754961.170000002</v>
      </c>
      <c r="I18" s="40">
        <v>66298</v>
      </c>
      <c r="J18" s="4"/>
    </row>
    <row r="19" spans="1:18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8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166643.9499999964</v>
      </c>
      <c r="H20" s="131">
        <f>H18-H16+H17</f>
        <v>113966.94999999642</v>
      </c>
      <c r="I20" s="131">
        <f>I18-I16+I17</f>
        <v>52677</v>
      </c>
      <c r="J20" s="181"/>
    </row>
    <row r="21" spans="1:18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85893.409999996409</v>
      </c>
      <c r="H21" s="131">
        <f>H20-H17</f>
        <v>33216.409999996424</v>
      </c>
      <c r="I21" s="131">
        <f>I20-I17</f>
        <v>52677</v>
      </c>
      <c r="J21" s="182"/>
    </row>
    <row r="22" spans="1:18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8" x14ac:dyDescent="0.2">
      <c r="J23" s="182"/>
    </row>
    <row r="24" spans="1:18" ht="18.75" x14ac:dyDescent="0.4">
      <c r="A24" s="30" t="s">
        <v>68</v>
      </c>
      <c r="B24" s="34"/>
      <c r="C24" s="31"/>
      <c r="D24" s="34"/>
      <c r="E24" s="34"/>
      <c r="J24" s="182"/>
    </row>
    <row r="25" spans="1:18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85893.409999996409</v>
      </c>
      <c r="H25" s="135">
        <f>H21</f>
        <v>33216.409999996424</v>
      </c>
      <c r="I25" s="135">
        <f>I21-I26</f>
        <v>52677</v>
      </c>
      <c r="J25" s="287"/>
      <c r="K25" s="288"/>
      <c r="L25" s="288"/>
      <c r="M25" s="288"/>
      <c r="N25" s="288"/>
      <c r="O25" s="288"/>
      <c r="P25" s="288"/>
      <c r="Q25" s="288"/>
      <c r="R25" s="289"/>
    </row>
    <row r="26" spans="1:18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266"/>
      <c r="K26" s="266"/>
      <c r="L26" s="266"/>
      <c r="M26" s="266"/>
      <c r="N26" s="266"/>
      <c r="O26" s="266"/>
      <c r="P26" s="266"/>
      <c r="Q26" s="266"/>
      <c r="R26" s="266"/>
    </row>
    <row r="27" spans="1:18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266"/>
      <c r="K27" s="266"/>
      <c r="L27" s="266"/>
      <c r="M27" s="266"/>
      <c r="N27" s="266"/>
      <c r="O27" s="266"/>
      <c r="P27" s="266"/>
      <c r="Q27" s="266"/>
      <c r="R27" s="266"/>
    </row>
    <row r="28" spans="1:18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8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85893.41</v>
      </c>
      <c r="H29" s="139"/>
      <c r="I29" s="138"/>
      <c r="J29" s="182"/>
    </row>
    <row r="30" spans="1:18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  <c r="J30" s="181"/>
    </row>
    <row r="31" spans="1:18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v>85893.41</v>
      </c>
      <c r="H31" s="139"/>
      <c r="I31" s="138"/>
      <c r="J31" s="184"/>
    </row>
    <row r="32" spans="1:18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415098.56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1800000</v>
      </c>
      <c r="G38" s="49">
        <v>1065822.21</v>
      </c>
      <c r="H38" s="50"/>
      <c r="I38" s="243">
        <f t="shared" ref="I38:I42" si="0">IF(F38=0,"nerozp.",G38/F38)</f>
        <v>0.59212345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720000</v>
      </c>
      <c r="G39" s="49">
        <v>469488.07</v>
      </c>
      <c r="H39" s="50"/>
      <c r="I39" s="243">
        <f t="shared" si="0"/>
        <v>0.65206676388888885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873035.91</v>
      </c>
      <c r="G41" s="49">
        <v>873035.91</v>
      </c>
      <c r="H41" s="50"/>
      <c r="I41" s="243">
        <f t="shared" si="0"/>
        <v>1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48.75" customHeight="1" x14ac:dyDescent="0.2">
      <c r="A44" s="152" t="s">
        <v>56</v>
      </c>
      <c r="B44" s="296" t="s">
        <v>129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77483</v>
      </c>
      <c r="F50" s="224">
        <v>0</v>
      </c>
      <c r="G50" s="225">
        <v>0</v>
      </c>
      <c r="H50" s="225">
        <f t="shared" ref="H50:H53" si="2">E50+F50-G50</f>
        <v>77483</v>
      </c>
      <c r="I50" s="226">
        <v>77483</v>
      </c>
      <c r="J50" s="185"/>
    </row>
    <row r="51" spans="1:10" ht="12.75" customHeight="1" x14ac:dyDescent="0.2">
      <c r="A51" s="227"/>
      <c r="B51" s="228"/>
      <c r="C51" s="228" t="s">
        <v>20</v>
      </c>
      <c r="D51" s="228"/>
      <c r="E51" s="229">
        <v>571813</v>
      </c>
      <c r="F51" s="230">
        <v>1058173</v>
      </c>
      <c r="G51" s="231">
        <v>1251332.5</v>
      </c>
      <c r="H51" s="231">
        <f t="shared" si="2"/>
        <v>378653.5</v>
      </c>
      <c r="I51" s="232">
        <v>314365.5</v>
      </c>
      <c r="J51" s="186"/>
    </row>
    <row r="52" spans="1:10" ht="12.75" customHeight="1" x14ac:dyDescent="0.2">
      <c r="A52" s="227"/>
      <c r="B52" s="228"/>
      <c r="C52" s="228" t="s">
        <v>60</v>
      </c>
      <c r="D52" s="228"/>
      <c r="E52" s="229">
        <v>536063.82999999996</v>
      </c>
      <c r="F52" s="230">
        <v>1554098.02</v>
      </c>
      <c r="G52" s="231">
        <v>532984</v>
      </c>
      <c r="H52" s="231">
        <f t="shared" si="2"/>
        <v>1557177.85</v>
      </c>
      <c r="I52" s="232">
        <v>1557177.85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33638</v>
      </c>
      <c r="F53" s="230">
        <v>951275.37</v>
      </c>
      <c r="G53" s="231">
        <v>971411.33</v>
      </c>
      <c r="H53" s="231">
        <f t="shared" si="2"/>
        <v>13502.040000000037</v>
      </c>
      <c r="I53" s="232">
        <v>13502.04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1218997.83</v>
      </c>
      <c r="F54" s="236">
        <f>F50+F51+F52+F53</f>
        <v>3563546.39</v>
      </c>
      <c r="G54" s="237">
        <f>G50+G51+G52+G53</f>
        <v>2755727.83</v>
      </c>
      <c r="H54" s="237">
        <f>H50+H51+H52+H53</f>
        <v>2026816.3900000001</v>
      </c>
      <c r="I54" s="238">
        <f>SUM(I50:I53)</f>
        <v>1962528.3900000001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E18:F18"/>
    <mergeCell ref="H13:I13"/>
    <mergeCell ref="E11:F11"/>
    <mergeCell ref="E12:F12"/>
    <mergeCell ref="E13:F13"/>
    <mergeCell ref="E16:F16"/>
    <mergeCell ref="E7:I7"/>
    <mergeCell ref="A2:D2"/>
    <mergeCell ref="E2:I2"/>
    <mergeCell ref="E3:I3"/>
    <mergeCell ref="E4:I4"/>
    <mergeCell ref="E5:I5"/>
    <mergeCell ref="H6:I6"/>
    <mergeCell ref="E6:F6"/>
    <mergeCell ref="J25:R27"/>
    <mergeCell ref="A25:F25"/>
    <mergeCell ref="F47:F48"/>
    <mergeCell ref="C29:E29"/>
    <mergeCell ref="C32:F32"/>
    <mergeCell ref="H45:I45"/>
    <mergeCell ref="B33:F33"/>
    <mergeCell ref="A34:I34"/>
    <mergeCell ref="B44:I44"/>
  </mergeCells>
  <pageMargins left="0.39370078740157483" right="0" top="0.39370078740157483" bottom="0" header="0.51181102362204722" footer="0"/>
  <pageSetup paperSize="9" scale="75" firstPageNumber="10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39997558519241921"/>
  </sheetPr>
  <dimension ref="A1:J244"/>
  <sheetViews>
    <sheetView showGridLines="0" topLeftCell="A24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72</v>
      </c>
      <c r="F2" s="299"/>
      <c r="G2" s="299"/>
      <c r="H2" s="299"/>
      <c r="I2" s="299"/>
    </row>
    <row r="3" spans="1:10" ht="9.75" customHeight="1" x14ac:dyDescent="0.4">
      <c r="A3" s="172"/>
      <c r="B3" s="172"/>
      <c r="C3" s="172"/>
      <c r="D3" s="172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115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47922265</v>
      </c>
      <c r="F6" s="303"/>
      <c r="G6" s="127" t="s">
        <v>3</v>
      </c>
      <c r="H6" s="301">
        <v>1017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71"/>
      <c r="I14" s="171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39244000</v>
      </c>
      <c r="F16" s="305"/>
      <c r="G16" s="6">
        <f>H16+I16</f>
        <v>36977527.579999998</v>
      </c>
      <c r="H16" s="40">
        <v>35982986.670000002</v>
      </c>
      <c r="I16" s="40">
        <v>994540.91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39245000</v>
      </c>
      <c r="F18" s="305"/>
      <c r="G18" s="6">
        <f>H18+I18</f>
        <v>36978959.920000002</v>
      </c>
      <c r="H18" s="40">
        <v>35943820.920000002</v>
      </c>
      <c r="I18" s="40">
        <v>1035139</v>
      </c>
      <c r="J18" s="4"/>
    </row>
    <row r="19" spans="1:10" ht="19.5" x14ac:dyDescent="0.4">
      <c r="A19" s="32"/>
      <c r="B19" s="3"/>
      <c r="C19" s="3"/>
      <c r="D19" s="3"/>
      <c r="E19" s="169"/>
      <c r="F19" s="170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1432.3400000035763</v>
      </c>
      <c r="H20" s="131">
        <f>H18-H16+H17</f>
        <v>-39165.75</v>
      </c>
      <c r="I20" s="131">
        <f>I18-I16+I17</f>
        <v>40598.089999999967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1432.3400000035763</v>
      </c>
      <c r="H21" s="131">
        <f>H20-H17</f>
        <v>-39165.75</v>
      </c>
      <c r="I21" s="131">
        <f>I20-I17</f>
        <v>40598.089999999967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1432.3400000035763</v>
      </c>
      <c r="H25" s="135">
        <f>H21</f>
        <v>-39165.75</v>
      </c>
      <c r="I25" s="135">
        <f>I21-I26</f>
        <v>40598.089999999967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1432.34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v>1432.34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0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945000</v>
      </c>
      <c r="G38" s="49">
        <v>582013.74</v>
      </c>
      <c r="H38" s="50"/>
      <c r="I38" s="243">
        <f t="shared" ref="I38:I42" si="0">IF(F38=0,"nerozp.",G38/F38)</f>
        <v>0.61588755555555552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265000</v>
      </c>
      <c r="G39" s="49">
        <v>172733.44</v>
      </c>
      <c r="H39" s="50"/>
      <c r="I39" s="243">
        <f t="shared" si="0"/>
        <v>0.65182430188679241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1001081</v>
      </c>
      <c r="G41" s="49">
        <v>998411</v>
      </c>
      <c r="H41" s="50"/>
      <c r="I41" s="243">
        <f t="shared" si="0"/>
        <v>0.99733288315331126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57" customHeight="1" x14ac:dyDescent="0.2">
      <c r="A44" s="152" t="s">
        <v>56</v>
      </c>
      <c r="B44" s="296" t="s">
        <v>123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15000</v>
      </c>
      <c r="F50" s="224">
        <v>5000</v>
      </c>
      <c r="G50" s="225">
        <v>0</v>
      </c>
      <c r="H50" s="225">
        <f t="shared" ref="H50:H53" si="2">E50+F50-G50</f>
        <v>20000</v>
      </c>
      <c r="I50" s="226">
        <v>20000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46410.559999999998</v>
      </c>
      <c r="F51" s="230">
        <v>396253.7</v>
      </c>
      <c r="G51" s="231">
        <v>356380</v>
      </c>
      <c r="H51" s="231">
        <f t="shared" si="2"/>
        <v>86284.260000000009</v>
      </c>
      <c r="I51" s="232">
        <v>75195.72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1707437.05</v>
      </c>
      <c r="F52" s="230">
        <v>356318.48</v>
      </c>
      <c r="G52" s="231">
        <v>417027</v>
      </c>
      <c r="H52" s="231">
        <f t="shared" si="2"/>
        <v>1646728.53</v>
      </c>
      <c r="I52" s="232">
        <v>331453.69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315220.88</v>
      </c>
      <c r="F53" s="230">
        <v>1945195</v>
      </c>
      <c r="G53" s="231">
        <v>2064385.52</v>
      </c>
      <c r="H53" s="231">
        <f t="shared" si="2"/>
        <v>196030.35999999987</v>
      </c>
      <c r="I53" s="232">
        <v>196030.36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2084068.4900000002</v>
      </c>
      <c r="F54" s="236">
        <f>F50+F51+F52+F53</f>
        <v>2702767.1799999997</v>
      </c>
      <c r="G54" s="237">
        <f>G50+G51+G52+G53</f>
        <v>2837792.52</v>
      </c>
      <c r="H54" s="237">
        <f>H50+H51+H52+H53</f>
        <v>1949043.15</v>
      </c>
      <c r="I54" s="238">
        <f>SUM(I50:I53)</f>
        <v>622679.77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7:I7"/>
    <mergeCell ref="A2:D2"/>
    <mergeCell ref="E2:I2"/>
    <mergeCell ref="E3:I3"/>
    <mergeCell ref="E4:I4"/>
    <mergeCell ref="E5:I5"/>
    <mergeCell ref="H6:I6"/>
    <mergeCell ref="E6:F6"/>
    <mergeCell ref="A25:F25"/>
    <mergeCell ref="F47:F48"/>
    <mergeCell ref="H13:I13"/>
    <mergeCell ref="C29:E29"/>
    <mergeCell ref="C32:F32"/>
    <mergeCell ref="B33:F33"/>
    <mergeCell ref="H45:I45"/>
    <mergeCell ref="A34:I34"/>
    <mergeCell ref="B44:I44"/>
    <mergeCell ref="E11:F11"/>
    <mergeCell ref="E12:F12"/>
    <mergeCell ref="E13:F13"/>
    <mergeCell ref="E16:F16"/>
    <mergeCell ref="E18:F18"/>
  </mergeCells>
  <pageMargins left="0.39370078740157483" right="0" top="0.39370078740157483" bottom="0" header="0.51181102362204722" footer="0"/>
  <pageSetup paperSize="9" scale="75" firstPageNumber="10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4" tint="0.39997558519241921"/>
  </sheetPr>
  <dimension ref="A1:J244"/>
  <sheetViews>
    <sheetView showGridLines="0" topLeftCell="A30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74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116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47922206</v>
      </c>
      <c r="F6" s="303"/>
      <c r="G6" s="127" t="s">
        <v>3</v>
      </c>
      <c r="H6" s="301">
        <v>1106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67718000</v>
      </c>
      <c r="F16" s="305"/>
      <c r="G16" s="6">
        <f>H16+I16</f>
        <v>73935761</v>
      </c>
      <c r="H16" s="40">
        <v>73866366.150000006</v>
      </c>
      <c r="I16" s="40">
        <v>69394.850000000006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67728000</v>
      </c>
      <c r="F18" s="305"/>
      <c r="G18" s="6">
        <f>H18+I18</f>
        <v>73961480.840000004</v>
      </c>
      <c r="H18" s="40">
        <v>73683737.840000004</v>
      </c>
      <c r="I18" s="40">
        <v>277743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25719.840000003576</v>
      </c>
      <c r="H20" s="131">
        <f>H18-H16+H17</f>
        <v>-182628.31000000238</v>
      </c>
      <c r="I20" s="131">
        <f>I18-I16+I17</f>
        <v>208348.15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25719.840000003576</v>
      </c>
      <c r="H21" s="131">
        <f>H20-H17</f>
        <v>-182628.31000000238</v>
      </c>
      <c r="I21" s="131">
        <f>I20-I17</f>
        <v>208348.15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25719.840000003576</v>
      </c>
      <c r="H25" s="135">
        <f>H21</f>
        <v>-182628.31000000238</v>
      </c>
      <c r="I25" s="135">
        <f>I21-I26</f>
        <v>208348.15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25719.84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v>25719.84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229175.28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20000</v>
      </c>
      <c r="G37" s="49">
        <v>20000</v>
      </c>
      <c r="H37" s="50"/>
      <c r="I37" s="243">
        <f>IF(F37=0,"nerozp.",G37/F37)</f>
        <v>1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1300000</v>
      </c>
      <c r="G38" s="49">
        <v>963459.65</v>
      </c>
      <c r="H38" s="50"/>
      <c r="I38" s="243">
        <f t="shared" ref="I38:I42" si="0">IF(F38=0,"nerozp.",G38/F38)</f>
        <v>0.74112280769230776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400000</v>
      </c>
      <c r="G39" s="49">
        <v>288678.5</v>
      </c>
      <c r="H39" s="50"/>
      <c r="I39" s="243">
        <f t="shared" si="0"/>
        <v>0.72169625000000004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904856.44</v>
      </c>
      <c r="G41" s="49">
        <v>904856.44</v>
      </c>
      <c r="H41" s="50"/>
      <c r="I41" s="243">
        <f t="shared" si="0"/>
        <v>1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59.25" customHeight="1" x14ac:dyDescent="0.2">
      <c r="A44" s="152" t="s">
        <v>56</v>
      </c>
      <c r="B44" s="296" t="s">
        <v>130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23840</v>
      </c>
      <c r="F50" s="224">
        <v>0</v>
      </c>
      <c r="G50" s="225">
        <v>5000</v>
      </c>
      <c r="H50" s="225">
        <f t="shared" ref="H50:H53" si="2">E50+F50-G50</f>
        <v>18840</v>
      </c>
      <c r="I50" s="226">
        <v>18840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281955.18</v>
      </c>
      <c r="F51" s="230">
        <v>943098.38</v>
      </c>
      <c r="G51" s="231">
        <v>1072719.24</v>
      </c>
      <c r="H51" s="231">
        <f t="shared" si="2"/>
        <v>152334.32000000007</v>
      </c>
      <c r="I51" s="232">
        <v>42701.32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3928200.85</v>
      </c>
      <c r="F52" s="230">
        <v>2239958.23</v>
      </c>
      <c r="G52" s="231">
        <v>4017699.97</v>
      </c>
      <c r="H52" s="231">
        <f t="shared" si="2"/>
        <v>2150459.11</v>
      </c>
      <c r="I52" s="232">
        <v>2150459.11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15632.16</v>
      </c>
      <c r="F53" s="230">
        <v>1002041.44</v>
      </c>
      <c r="G53" s="231">
        <v>1005056.44</v>
      </c>
      <c r="H53" s="231">
        <f t="shared" si="2"/>
        <v>12617.160000000033</v>
      </c>
      <c r="I53" s="232">
        <v>12617.16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4249628.1900000004</v>
      </c>
      <c r="F54" s="236">
        <f>F50+F51+F52+F53</f>
        <v>4185098.05</v>
      </c>
      <c r="G54" s="237">
        <f>G50+G51+G52+G53</f>
        <v>6100475.6500000004</v>
      </c>
      <c r="H54" s="237">
        <f>H50+H51+H52+H53</f>
        <v>2334250.59</v>
      </c>
      <c r="I54" s="238">
        <f>SUM(I50:I53)</f>
        <v>2224617.59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0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3" tint="0.59999389629810485"/>
  </sheetPr>
  <dimension ref="A1:J244"/>
  <sheetViews>
    <sheetView showGridLines="0" topLeftCell="A18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76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117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47922061</v>
      </c>
      <c r="F6" s="303"/>
      <c r="G6" s="127" t="s">
        <v>3</v>
      </c>
      <c r="H6" s="301">
        <v>1125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48660000</v>
      </c>
      <c r="F16" s="305"/>
      <c r="G16" s="6">
        <f>H16+I16</f>
        <v>51034955.899999999</v>
      </c>
      <c r="H16" s="40">
        <v>48271615.32</v>
      </c>
      <c r="I16" s="40">
        <v>2763340.58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79386.009999999995</v>
      </c>
      <c r="H17" s="99">
        <v>79386.009999999995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48710000</v>
      </c>
      <c r="F18" s="305"/>
      <c r="G18" s="6">
        <f>H18+I18</f>
        <v>51641225.68</v>
      </c>
      <c r="H18" s="40">
        <v>48675230.119999997</v>
      </c>
      <c r="I18" s="40">
        <v>2965995.56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685655.7900000012</v>
      </c>
      <c r="H20" s="131">
        <f>H18-H16+H17</f>
        <v>483000.80999999703</v>
      </c>
      <c r="I20" s="131">
        <f>I18-I16+I17</f>
        <v>202654.97999999998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606269.78000000119</v>
      </c>
      <c r="H21" s="131">
        <f>H20-H17</f>
        <v>403614.79999999702</v>
      </c>
      <c r="I21" s="131">
        <f>I20-I17</f>
        <v>202654.97999999998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602267.78000000119</v>
      </c>
      <c r="H25" s="135">
        <f>H21</f>
        <v>403614.79999999702</v>
      </c>
      <c r="I25" s="135">
        <f>I21-I26</f>
        <v>198652.97999999998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4002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602267.78000000119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100000</v>
      </c>
      <c r="H30" s="309" t="s">
        <v>125</v>
      </c>
      <c r="I30" s="310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f>G25-G30</f>
        <v>502267.78000000119</v>
      </c>
      <c r="H31" s="310"/>
      <c r="I31" s="310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4002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339014.48</v>
      </c>
      <c r="H33" s="150"/>
      <c r="I33" s="150"/>
      <c r="J33" s="179"/>
    </row>
    <row r="34" spans="1:10" ht="38.25" customHeight="1" x14ac:dyDescent="0.2">
      <c r="A34" s="295" t="s">
        <v>122</v>
      </c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710000</v>
      </c>
      <c r="G38" s="49">
        <v>684303.63</v>
      </c>
      <c r="H38" s="50"/>
      <c r="I38" s="243">
        <f t="shared" ref="I38:I42" si="0">IF(F38=0,"nerozp.",G38/F38)</f>
        <v>0.96380792957746475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810000</v>
      </c>
      <c r="G39" s="49">
        <v>682626.11</v>
      </c>
      <c r="H39" s="50"/>
      <c r="I39" s="243">
        <f t="shared" si="0"/>
        <v>0.84274828395061729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504225.06</v>
      </c>
      <c r="G41" s="49">
        <v>504225.06</v>
      </c>
      <c r="H41" s="50"/>
      <c r="I41" s="243">
        <f t="shared" si="0"/>
        <v>1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36" customHeight="1" x14ac:dyDescent="0.2">
      <c r="A44" s="152" t="s">
        <v>56</v>
      </c>
      <c r="B44" s="296" t="s">
        <v>124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900</v>
      </c>
      <c r="F50" s="224">
        <v>50000</v>
      </c>
      <c r="G50" s="225">
        <v>34100</v>
      </c>
      <c r="H50" s="225">
        <f t="shared" ref="H50:H53" si="2">E50+F50-G50</f>
        <v>16800</v>
      </c>
      <c r="I50" s="226">
        <v>16800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430920.72</v>
      </c>
      <c r="F51" s="230">
        <v>529074.4</v>
      </c>
      <c r="G51" s="231">
        <v>636037.1</v>
      </c>
      <c r="H51" s="231">
        <f t="shared" si="2"/>
        <v>323958.02</v>
      </c>
      <c r="I51" s="232">
        <v>323958.02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4116285.62</v>
      </c>
      <c r="F52" s="230">
        <v>4280689.8600000003</v>
      </c>
      <c r="G52" s="231">
        <v>3248187.29</v>
      </c>
      <c r="H52" s="231">
        <f t="shared" si="2"/>
        <v>5148788.1900000004</v>
      </c>
      <c r="I52" s="232">
        <v>5148788.1900000004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361205.64</v>
      </c>
      <c r="F53" s="230">
        <v>608976.78</v>
      </c>
      <c r="G53" s="231">
        <v>677583.26</v>
      </c>
      <c r="H53" s="231">
        <f t="shared" si="2"/>
        <v>292599.16000000003</v>
      </c>
      <c r="I53" s="232">
        <v>292599.15999999997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4909311.9799999995</v>
      </c>
      <c r="F54" s="236">
        <f>F50+F51+F52+F53</f>
        <v>5468741.040000001</v>
      </c>
      <c r="G54" s="237">
        <f>G50+G51+G52+G53</f>
        <v>4595907.6500000004</v>
      </c>
      <c r="H54" s="237">
        <f>H50+H51+H52+H53</f>
        <v>5782145.370000001</v>
      </c>
      <c r="I54" s="238">
        <f>SUM(I50:I53)</f>
        <v>5782145.370000001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H30:I31"/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0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39997558519241921"/>
  </sheetPr>
  <dimension ref="A1:J244"/>
  <sheetViews>
    <sheetView showGridLines="0" topLeftCell="A21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36.75" customHeight="1" x14ac:dyDescent="0.4">
      <c r="A2" s="298" t="s">
        <v>1</v>
      </c>
      <c r="B2" s="298"/>
      <c r="C2" s="298"/>
      <c r="D2" s="298"/>
      <c r="E2" s="311" t="s">
        <v>94</v>
      </c>
      <c r="F2" s="311"/>
      <c r="G2" s="311"/>
      <c r="H2" s="311"/>
      <c r="I2" s="311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118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69650721</v>
      </c>
      <c r="F6" s="303"/>
      <c r="G6" s="127" t="s">
        <v>3</v>
      </c>
      <c r="H6" s="301">
        <v>1126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40048000</v>
      </c>
      <c r="F16" s="305"/>
      <c r="G16" s="6">
        <f>H16+I16</f>
        <v>41520507.710000001</v>
      </c>
      <c r="H16" s="40">
        <v>41506608.109999999</v>
      </c>
      <c r="I16" s="40">
        <v>13899.6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40062000</v>
      </c>
      <c r="F18" s="305"/>
      <c r="G18" s="6">
        <f>H18+I18</f>
        <v>41523716.109999999</v>
      </c>
      <c r="H18" s="40">
        <v>41506608.109999999</v>
      </c>
      <c r="I18" s="40">
        <v>17108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3208.3999999985099</v>
      </c>
      <c r="H20" s="131">
        <f>H18-H16+H17</f>
        <v>0</v>
      </c>
      <c r="I20" s="131">
        <f>I18-I16+I17</f>
        <v>3208.3999999999996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3208.3999999985099</v>
      </c>
      <c r="H21" s="131">
        <f>H20-H17</f>
        <v>0</v>
      </c>
      <c r="I21" s="131">
        <f>I20-I17</f>
        <v>3208.3999999999996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3208.3999999985099</v>
      </c>
      <c r="H25" s="135">
        <f>H21</f>
        <v>0</v>
      </c>
      <c r="I25" s="135">
        <f>I21-I26</f>
        <v>3208.3999999999996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3208.4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v>3208.4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1271794.5</v>
      </c>
      <c r="H33" s="150"/>
      <c r="I33" s="150"/>
      <c r="J33" s="179"/>
    </row>
    <row r="34" spans="1:10" ht="45.6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1760000</v>
      </c>
      <c r="G38" s="49">
        <v>1345049.53</v>
      </c>
      <c r="H38" s="50"/>
      <c r="I38" s="243">
        <f t="shared" ref="I38:I42" si="0">IF(F38=0,"nerozp.",G38/F38)</f>
        <v>0.76423268750000006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860000</v>
      </c>
      <c r="G39" s="49">
        <v>557163.41</v>
      </c>
      <c r="H39" s="50"/>
      <c r="I39" s="243">
        <f t="shared" si="0"/>
        <v>0.64786443023255813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73000</v>
      </c>
      <c r="G41" s="49">
        <v>73000</v>
      </c>
      <c r="H41" s="50"/>
      <c r="I41" s="243">
        <f t="shared" si="0"/>
        <v>1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33" customHeight="1" x14ac:dyDescent="0.2">
      <c r="A44" s="152" t="s">
        <v>56</v>
      </c>
      <c r="B44" s="296" t="s">
        <v>131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23500</v>
      </c>
      <c r="F50" s="224">
        <v>0</v>
      </c>
      <c r="G50" s="225">
        <v>0</v>
      </c>
      <c r="H50" s="225">
        <f t="shared" ref="H50:H53" si="2">E50+F50-G50</f>
        <v>23500</v>
      </c>
      <c r="I50" s="226">
        <v>23500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338550.39</v>
      </c>
      <c r="F51" s="230">
        <v>501906.58</v>
      </c>
      <c r="G51" s="231">
        <v>627073.5</v>
      </c>
      <c r="H51" s="231">
        <f t="shared" si="2"/>
        <v>213383.46999999997</v>
      </c>
      <c r="I51" s="232">
        <v>167442.09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1650016.98</v>
      </c>
      <c r="F52" s="230">
        <v>52941.45</v>
      </c>
      <c r="G52" s="231">
        <v>1116673.1399999999</v>
      </c>
      <c r="H52" s="231">
        <f t="shared" si="2"/>
        <v>586285.29</v>
      </c>
      <c r="I52" s="232">
        <v>586285.29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112645</v>
      </c>
      <c r="F53" s="230">
        <v>72984</v>
      </c>
      <c r="G53" s="231">
        <v>73000</v>
      </c>
      <c r="H53" s="231">
        <f t="shared" si="2"/>
        <v>112629</v>
      </c>
      <c r="I53" s="232">
        <v>112629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2124712.37</v>
      </c>
      <c r="F54" s="236">
        <f>F50+F51+F52+F53</f>
        <v>627832.03</v>
      </c>
      <c r="G54" s="237">
        <f>G50+G51+G52+G53</f>
        <v>1816746.64</v>
      </c>
      <c r="H54" s="237">
        <f>H50+H51+H52+H53</f>
        <v>935797.76000000001</v>
      </c>
      <c r="I54" s="238">
        <f>SUM(I50:I53)</f>
        <v>889856.38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1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3" tint="0.59999389629810485"/>
  </sheetPr>
  <dimension ref="A1:J244"/>
  <sheetViews>
    <sheetView showGridLines="0" topLeftCell="A24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80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119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566896</v>
      </c>
      <c r="F6" s="303"/>
      <c r="G6" s="127" t="s">
        <v>3</v>
      </c>
      <c r="H6" s="301">
        <v>1127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93319000</v>
      </c>
      <c r="F16" s="305"/>
      <c r="G16" s="6">
        <f>H16+I16</f>
        <v>103638380.52</v>
      </c>
      <c r="H16" s="40">
        <v>102138814.39</v>
      </c>
      <c r="I16" s="40">
        <v>1499566.13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0</v>
      </c>
      <c r="H17" s="99">
        <v>0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93319000</v>
      </c>
      <c r="F18" s="305"/>
      <c r="G18" s="6">
        <f>H18+I18</f>
        <v>103791399.2</v>
      </c>
      <c r="H18" s="40">
        <v>101932776.67</v>
      </c>
      <c r="I18" s="40">
        <v>1858622.53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153018.68000000715</v>
      </c>
      <c r="H20" s="131">
        <f>H18-H16+H17</f>
        <v>-206037.71999999881</v>
      </c>
      <c r="I20" s="131">
        <f>I18-I16+I17</f>
        <v>359056.40000000014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153018.68000000715</v>
      </c>
      <c r="H21" s="131">
        <f>H20-H17</f>
        <v>-206037.71999999881</v>
      </c>
      <c r="I21" s="131">
        <f>I20-I17</f>
        <v>359056.40000000014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153018.68000000715</v>
      </c>
      <c r="H25" s="135">
        <f>H21</f>
        <v>-206037.71999999881</v>
      </c>
      <c r="I25" s="135">
        <f>I21-I26</f>
        <v>359056.40000000014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153018.68000000715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18000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f>G25-G30</f>
        <v>135018.68000000715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3648663.4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159000</v>
      </c>
      <c r="G37" s="49">
        <v>157150</v>
      </c>
      <c r="H37" s="50"/>
      <c r="I37" s="243">
        <f>IF(F37=0,"nerozp.",G37/F37)</f>
        <v>0.98836477987421378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3807000</v>
      </c>
      <c r="G38" s="49">
        <v>2958798.52</v>
      </c>
      <c r="H38" s="50"/>
      <c r="I38" s="243">
        <f t="shared" ref="I38:I42" si="0">IF(F38=0,"nerozp.",G38/F38)</f>
        <v>0.7771995061728395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1677000</v>
      </c>
      <c r="G39" s="49">
        <v>1470826.85</v>
      </c>
      <c r="H39" s="50"/>
      <c r="I39" s="243">
        <f t="shared" si="0"/>
        <v>0.87705834824090645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3062207</v>
      </c>
      <c r="G41" s="49">
        <v>3062207</v>
      </c>
      <c r="H41" s="50"/>
      <c r="I41" s="243">
        <f t="shared" si="0"/>
        <v>1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46.5" customHeight="1" x14ac:dyDescent="0.2">
      <c r="A44" s="152" t="s">
        <v>56</v>
      </c>
      <c r="B44" s="296" t="s">
        <v>132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68311</v>
      </c>
      <c r="F50" s="224">
        <v>50000</v>
      </c>
      <c r="G50" s="225">
        <v>0</v>
      </c>
      <c r="H50" s="225">
        <f t="shared" ref="H50:H53" si="2">E50+F50-G50</f>
        <v>118311</v>
      </c>
      <c r="I50" s="226">
        <v>118311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251393.59</v>
      </c>
      <c r="F51" s="230">
        <v>1115768</v>
      </c>
      <c r="G51" s="231">
        <v>912270.57</v>
      </c>
      <c r="H51" s="231">
        <f t="shared" si="2"/>
        <v>454891.02000000014</v>
      </c>
      <c r="I51" s="232">
        <v>293641.02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3972992.64</v>
      </c>
      <c r="F52" s="230">
        <v>1066273.8600000001</v>
      </c>
      <c r="G52" s="231">
        <v>2248809.56</v>
      </c>
      <c r="H52" s="231">
        <f t="shared" si="2"/>
        <v>2790456.94</v>
      </c>
      <c r="I52" s="232">
        <v>2790456.94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322823.03999999998</v>
      </c>
      <c r="F53" s="230">
        <v>3330671.89</v>
      </c>
      <c r="G53" s="231">
        <v>3445876.5</v>
      </c>
      <c r="H53" s="231">
        <f t="shared" si="2"/>
        <v>207618.43000000017</v>
      </c>
      <c r="I53" s="232">
        <v>207618.43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4615520.2700000005</v>
      </c>
      <c r="F54" s="236">
        <f>F50+F51+F52+F53</f>
        <v>5562713.75</v>
      </c>
      <c r="G54" s="237">
        <f>G50+G51+G52+G53</f>
        <v>6606956.6299999999</v>
      </c>
      <c r="H54" s="237">
        <f>H50+H51+H52+H53</f>
        <v>3571277.39</v>
      </c>
      <c r="I54" s="238">
        <f>SUM(I50:I53)</f>
        <v>3410027.39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1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3" tint="0.59999389629810485"/>
  </sheetPr>
  <dimension ref="A1:T244"/>
  <sheetViews>
    <sheetView showGridLines="0" topLeftCell="A17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82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120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47922117</v>
      </c>
      <c r="F6" s="303"/>
      <c r="G6" s="127" t="s">
        <v>3</v>
      </c>
      <c r="H6" s="301">
        <v>1151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25213000</v>
      </c>
      <c r="F16" s="305"/>
      <c r="G16" s="6">
        <f>H16+I16</f>
        <v>27282275.940000001</v>
      </c>
      <c r="H16" s="40">
        <v>27267939.940000001</v>
      </c>
      <c r="I16" s="40">
        <v>14336</v>
      </c>
      <c r="J16" s="4"/>
    </row>
    <row r="17" spans="1:2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39334.959999999999</v>
      </c>
      <c r="H17" s="99">
        <v>39334.959999999999</v>
      </c>
      <c r="I17" s="99">
        <v>0</v>
      </c>
      <c r="J17" s="180"/>
    </row>
    <row r="18" spans="1:20" ht="19.5" x14ac:dyDescent="0.4">
      <c r="A18" s="32" t="s">
        <v>65</v>
      </c>
      <c r="B18" s="3"/>
      <c r="C18" s="3"/>
      <c r="D18" s="3"/>
      <c r="E18" s="304">
        <v>25215000</v>
      </c>
      <c r="F18" s="305"/>
      <c r="G18" s="6">
        <f>H18+I18</f>
        <v>27393627.059999999</v>
      </c>
      <c r="H18" s="40">
        <v>27361282.059999999</v>
      </c>
      <c r="I18" s="40">
        <v>32345</v>
      </c>
      <c r="J18" s="4"/>
      <c r="L18" s="189"/>
      <c r="M18" s="312"/>
      <c r="N18" s="312"/>
      <c r="O18" s="312"/>
      <c r="P18" s="312"/>
      <c r="Q18" s="312"/>
      <c r="R18" s="151"/>
      <c r="S18" s="150"/>
      <c r="T18" s="150"/>
    </row>
    <row r="19" spans="1:2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  <c r="L19" s="287"/>
      <c r="M19" s="288"/>
      <c r="N19" s="288"/>
      <c r="O19" s="288"/>
      <c r="P19" s="288"/>
      <c r="Q19" s="288"/>
      <c r="R19" s="288"/>
      <c r="S19" s="288"/>
      <c r="T19" s="288"/>
    </row>
    <row r="20" spans="1:2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150686.07999999731</v>
      </c>
      <c r="H20" s="131">
        <f>H18-H16+H17</f>
        <v>132677.07999999731</v>
      </c>
      <c r="I20" s="131">
        <f>I18-I16+I17</f>
        <v>18009</v>
      </c>
      <c r="J20" s="181"/>
      <c r="L20" s="266"/>
      <c r="M20" s="266"/>
      <c r="N20" s="266"/>
      <c r="O20" s="266"/>
      <c r="P20" s="266"/>
      <c r="Q20" s="266"/>
      <c r="R20" s="266"/>
      <c r="S20" s="266"/>
      <c r="T20" s="266"/>
    </row>
    <row r="21" spans="1:2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111351.11999999732</v>
      </c>
      <c r="H21" s="131">
        <f>H20-H17</f>
        <v>93342.119999997318</v>
      </c>
      <c r="I21" s="131">
        <f>I20-I17</f>
        <v>18009</v>
      </c>
      <c r="J21" s="182"/>
      <c r="L21" s="266"/>
      <c r="M21" s="266"/>
      <c r="N21" s="266"/>
      <c r="O21" s="266"/>
      <c r="P21" s="266"/>
      <c r="Q21" s="266"/>
      <c r="R21" s="266"/>
      <c r="S21" s="266"/>
      <c r="T21" s="266"/>
    </row>
    <row r="22" spans="1:2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20" x14ac:dyDescent="0.2">
      <c r="J23" s="182"/>
    </row>
    <row r="24" spans="1:20" ht="18.75" x14ac:dyDescent="0.4">
      <c r="A24" s="30" t="s">
        <v>68</v>
      </c>
      <c r="B24" s="34"/>
      <c r="C24" s="31"/>
      <c r="D24" s="34"/>
      <c r="E24" s="34"/>
      <c r="J24" s="182"/>
    </row>
    <row r="25" spans="1:2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111351.11999999732</v>
      </c>
      <c r="H25" s="135">
        <f>H21</f>
        <v>93342.119999997318</v>
      </c>
      <c r="I25" s="135">
        <f>I21-I26</f>
        <v>18009</v>
      </c>
    </row>
    <row r="26" spans="1:2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2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2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2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111351.11999999732</v>
      </c>
      <c r="H29" s="139"/>
      <c r="I29" s="138"/>
      <c r="J29" s="182"/>
    </row>
    <row r="30" spans="1:2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8000</v>
      </c>
      <c r="H30" s="139"/>
      <c r="I30" s="138"/>
      <c r="J30" s="181"/>
    </row>
    <row r="31" spans="1:2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f>G25-G30</f>
        <v>103351.11999999732</v>
      </c>
      <c r="H31" s="139"/>
      <c r="I31" s="138"/>
      <c r="J31" s="184"/>
    </row>
    <row r="32" spans="1:2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2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0</v>
      </c>
      <c r="H33" s="150"/>
      <c r="I33" s="150"/>
      <c r="J33" s="179"/>
      <c r="K33" s="190"/>
      <c r="L33" s="268"/>
      <c r="M33" s="266"/>
      <c r="N33" s="266"/>
      <c r="O33" s="266"/>
      <c r="P33" s="266"/>
      <c r="Q33" s="266"/>
      <c r="R33" s="266"/>
      <c r="S33" s="266"/>
      <c r="T33" s="266"/>
    </row>
    <row r="34" spans="1:2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  <c r="L34" s="266"/>
      <c r="M34" s="266"/>
      <c r="N34" s="266"/>
      <c r="O34" s="266"/>
      <c r="P34" s="266"/>
      <c r="Q34" s="266"/>
      <c r="R34" s="266"/>
      <c r="S34" s="266"/>
      <c r="T34" s="266"/>
    </row>
    <row r="35" spans="1:2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2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2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20" ht="16.5" x14ac:dyDescent="0.35">
      <c r="A38" s="202" t="s">
        <v>110</v>
      </c>
      <c r="B38" s="36"/>
      <c r="C38" s="2"/>
      <c r="D38" s="51"/>
      <c r="E38" s="51"/>
      <c r="F38" s="49">
        <v>664000</v>
      </c>
      <c r="G38" s="49">
        <v>347872.11</v>
      </c>
      <c r="H38" s="50"/>
      <c r="I38" s="243">
        <f t="shared" ref="I38:I42" si="0">IF(F38=0,"nerozp.",G38/F38)</f>
        <v>0.52390378012048189</v>
      </c>
    </row>
    <row r="39" spans="1:20" ht="16.5" x14ac:dyDescent="0.35">
      <c r="A39" s="202" t="s">
        <v>111</v>
      </c>
      <c r="B39" s="36"/>
      <c r="C39" s="2"/>
      <c r="D39" s="51"/>
      <c r="E39" s="51"/>
      <c r="F39" s="49">
        <v>284000</v>
      </c>
      <c r="G39" s="49">
        <v>187509</v>
      </c>
      <c r="H39" s="50"/>
      <c r="I39" s="243">
        <f t="shared" si="0"/>
        <v>0.6602429577464789</v>
      </c>
    </row>
    <row r="40" spans="1:2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20" ht="16.5" x14ac:dyDescent="0.35">
      <c r="A41" s="202" t="s">
        <v>57</v>
      </c>
      <c r="B41" s="36"/>
      <c r="C41" s="2"/>
      <c r="D41" s="48"/>
      <c r="E41" s="48"/>
      <c r="F41" s="49">
        <v>110834</v>
      </c>
      <c r="G41" s="49">
        <v>110834</v>
      </c>
      <c r="H41" s="50"/>
      <c r="I41" s="243">
        <f t="shared" si="0"/>
        <v>1</v>
      </c>
    </row>
    <row r="42" spans="1:2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2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20" ht="46.5" customHeight="1" x14ac:dyDescent="0.2">
      <c r="A44" s="152" t="s">
        <v>56</v>
      </c>
      <c r="B44" s="296" t="s">
        <v>133</v>
      </c>
      <c r="C44" s="296"/>
      <c r="D44" s="296"/>
      <c r="E44" s="296"/>
      <c r="F44" s="296"/>
      <c r="G44" s="296"/>
      <c r="H44" s="296"/>
      <c r="I44" s="296"/>
    </row>
    <row r="45" spans="1:2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2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2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2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13015</v>
      </c>
      <c r="F50" s="224">
        <v>15000</v>
      </c>
      <c r="G50" s="225">
        <v>0</v>
      </c>
      <c r="H50" s="225">
        <f t="shared" ref="H50:H53" si="2">E50+F50-G50</f>
        <v>28015</v>
      </c>
      <c r="I50" s="226">
        <v>28015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293918.34000000003</v>
      </c>
      <c r="F51" s="230">
        <v>321533.56</v>
      </c>
      <c r="G51" s="231">
        <v>303945.40000000002</v>
      </c>
      <c r="H51" s="231">
        <f t="shared" si="2"/>
        <v>311506.5</v>
      </c>
      <c r="I51" s="232">
        <v>292983.56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1661839.87</v>
      </c>
      <c r="F52" s="230">
        <v>3097702.69</v>
      </c>
      <c r="G52" s="231">
        <v>1401534.46</v>
      </c>
      <c r="H52" s="231">
        <f t="shared" si="2"/>
        <v>3358008.1000000006</v>
      </c>
      <c r="I52" s="232">
        <v>3303946.06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69740.81</v>
      </c>
      <c r="F53" s="230">
        <v>110860</v>
      </c>
      <c r="G53" s="231">
        <v>110834</v>
      </c>
      <c r="H53" s="231">
        <f t="shared" si="2"/>
        <v>69766.81</v>
      </c>
      <c r="I53" s="232">
        <v>69766.81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2038514.0200000003</v>
      </c>
      <c r="F54" s="236">
        <f>F50+F51+F52+F53</f>
        <v>3545096.25</v>
      </c>
      <c r="G54" s="237">
        <f>G50+G51+G52+G53</f>
        <v>1816313.8599999999</v>
      </c>
      <c r="H54" s="237">
        <f>H50+H51+H52+H53</f>
        <v>3767296.4100000006</v>
      </c>
      <c r="I54" s="238">
        <f>SUM(I50:I53)</f>
        <v>3694711.43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5">
    <mergeCell ref="M18:Q18"/>
    <mergeCell ref="L19:T21"/>
    <mergeCell ref="L33:T34"/>
    <mergeCell ref="E12:F12"/>
    <mergeCell ref="E13:F13"/>
    <mergeCell ref="H13:I13"/>
    <mergeCell ref="E16:F16"/>
    <mergeCell ref="A25:F25"/>
    <mergeCell ref="A2:D2"/>
    <mergeCell ref="E2:I2"/>
    <mergeCell ref="E3:I3"/>
    <mergeCell ref="E4:I4"/>
    <mergeCell ref="E5:I5"/>
    <mergeCell ref="E11:F11"/>
    <mergeCell ref="H6:I6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</mergeCells>
  <pageMargins left="0.39370078740157483" right="0" top="0.39370078740157483" bottom="0" header="0.51181102362204722" footer="0"/>
  <pageSetup paperSize="9" scale="75" firstPageNumber="11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3" tint="0.59999389629810485"/>
  </sheetPr>
  <dimension ref="A1:J244"/>
  <sheetViews>
    <sheetView showGridLines="0" topLeftCell="A19" zoomScaleNormal="100" workbookViewId="0">
      <selection activeCell="U14" sqref="U14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25"/>
    </row>
    <row r="2" spans="1:10" ht="19.5" x14ac:dyDescent="0.4">
      <c r="A2" s="298" t="s">
        <v>1</v>
      </c>
      <c r="B2" s="298"/>
      <c r="C2" s="298"/>
      <c r="D2" s="298"/>
      <c r="E2" s="299" t="s">
        <v>84</v>
      </c>
      <c r="F2" s="299"/>
      <c r="G2" s="299"/>
      <c r="H2" s="299"/>
      <c r="I2" s="299"/>
    </row>
    <row r="3" spans="1:10" ht="9.75" customHeight="1" x14ac:dyDescent="0.4">
      <c r="A3" s="113"/>
      <c r="B3" s="113"/>
      <c r="C3" s="113"/>
      <c r="D3" s="113"/>
      <c r="E3" s="297" t="s">
        <v>23</v>
      </c>
      <c r="F3" s="297"/>
      <c r="G3" s="297"/>
      <c r="H3" s="297"/>
      <c r="I3" s="297"/>
    </row>
    <row r="4" spans="1:10" ht="15.75" x14ac:dyDescent="0.25">
      <c r="A4" s="23" t="s">
        <v>2</v>
      </c>
      <c r="E4" s="300" t="s">
        <v>121</v>
      </c>
      <c r="F4" s="300"/>
      <c r="G4" s="300"/>
      <c r="H4" s="300"/>
      <c r="I4" s="300"/>
    </row>
    <row r="5" spans="1:10" ht="7.5" customHeight="1" x14ac:dyDescent="0.3">
      <c r="A5" s="24"/>
      <c r="E5" s="297" t="s">
        <v>23</v>
      </c>
      <c r="F5" s="297"/>
      <c r="G5" s="297"/>
      <c r="H5" s="297"/>
      <c r="I5" s="297"/>
    </row>
    <row r="6" spans="1:10" ht="19.5" x14ac:dyDescent="0.4">
      <c r="A6" s="22" t="s">
        <v>34</v>
      </c>
      <c r="C6" s="126"/>
      <c r="D6" s="126"/>
      <c r="E6" s="302">
        <v>599212</v>
      </c>
      <c r="F6" s="303"/>
      <c r="G6" s="127" t="s">
        <v>3</v>
      </c>
      <c r="H6" s="301">
        <v>1161</v>
      </c>
      <c r="I6" s="301"/>
    </row>
    <row r="7" spans="1:10" ht="8.25" customHeight="1" x14ac:dyDescent="0.4">
      <c r="A7" s="22"/>
      <c r="E7" s="297" t="s">
        <v>24</v>
      </c>
      <c r="F7" s="297"/>
      <c r="G7" s="297"/>
      <c r="H7" s="297"/>
      <c r="I7" s="297"/>
    </row>
    <row r="8" spans="1:10" ht="19.5" hidden="1" x14ac:dyDescent="0.4">
      <c r="A8" s="22"/>
      <c r="E8" s="128"/>
      <c r="F8" s="128"/>
      <c r="G8" s="128"/>
      <c r="H8" s="25"/>
      <c r="I8" s="128"/>
    </row>
    <row r="9" spans="1:10" ht="30.75" customHeight="1" x14ac:dyDescent="0.4">
      <c r="A9" s="22"/>
      <c r="E9" s="128"/>
      <c r="F9" s="128"/>
      <c r="G9" s="128"/>
      <c r="H9" s="25"/>
      <c r="I9" s="128"/>
    </row>
    <row r="11" spans="1:10" ht="15" customHeight="1" x14ac:dyDescent="0.4">
      <c r="A11" s="26"/>
      <c r="E11" s="307" t="s">
        <v>4</v>
      </c>
      <c r="F11" s="308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07" t="s">
        <v>7</v>
      </c>
      <c r="F12" s="308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07" t="s">
        <v>11</v>
      </c>
      <c r="F13" s="308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14"/>
      <c r="I14" s="11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04">
        <v>28053000</v>
      </c>
      <c r="F16" s="305"/>
      <c r="G16" s="6">
        <f>H16+I16</f>
        <v>29751360.23</v>
      </c>
      <c r="H16" s="40">
        <v>29380820.52</v>
      </c>
      <c r="I16" s="40">
        <v>370539.71</v>
      </c>
      <c r="J16" s="4"/>
    </row>
    <row r="17" spans="1:10" ht="18" x14ac:dyDescent="0.35">
      <c r="A17" s="100" t="s">
        <v>6</v>
      </c>
      <c r="B17" s="3"/>
      <c r="C17" s="101" t="s">
        <v>26</v>
      </c>
      <c r="D17" s="3"/>
      <c r="E17" s="3"/>
      <c r="F17" s="3"/>
      <c r="G17" s="99">
        <f>H17+I17</f>
        <v>48528.03</v>
      </c>
      <c r="H17" s="99">
        <v>48528.03</v>
      </c>
      <c r="I17" s="99">
        <v>0</v>
      </c>
      <c r="J17" s="180"/>
    </row>
    <row r="18" spans="1:10" ht="19.5" x14ac:dyDescent="0.4">
      <c r="A18" s="32" t="s">
        <v>65</v>
      </c>
      <c r="B18" s="3"/>
      <c r="C18" s="3"/>
      <c r="D18" s="3"/>
      <c r="E18" s="304">
        <v>28124000</v>
      </c>
      <c r="F18" s="305"/>
      <c r="G18" s="6">
        <f>H18+I18</f>
        <v>29893262.52</v>
      </c>
      <c r="H18" s="40">
        <v>29380820.52</v>
      </c>
      <c r="I18" s="40">
        <v>512442</v>
      </c>
      <c r="J18" s="4"/>
    </row>
    <row r="19" spans="1:10" ht="19.5" x14ac:dyDescent="0.4">
      <c r="A19" s="32"/>
      <c r="B19" s="3"/>
      <c r="C19" s="3"/>
      <c r="D19" s="3"/>
      <c r="E19" s="111"/>
      <c r="F19" s="112"/>
      <c r="G19" s="5"/>
      <c r="H19" s="40"/>
      <c r="I19" s="40"/>
      <c r="J19" s="4"/>
    </row>
    <row r="20" spans="1:10" s="132" customFormat="1" ht="15" x14ac:dyDescent="0.3">
      <c r="A20" s="129" t="s">
        <v>66</v>
      </c>
      <c r="B20" s="129"/>
      <c r="C20" s="130"/>
      <c r="D20" s="129"/>
      <c r="E20" s="129"/>
      <c r="F20" s="129"/>
      <c r="G20" s="131">
        <f>G18-G16+G17</f>
        <v>190430.3199999991</v>
      </c>
      <c r="H20" s="131">
        <f>H18-H16+H17</f>
        <v>48528.03</v>
      </c>
      <c r="I20" s="131">
        <f>I18-I16+I17</f>
        <v>141902.28999999998</v>
      </c>
      <c r="J20" s="181"/>
    </row>
    <row r="21" spans="1:10" s="132" customFormat="1" ht="15" x14ac:dyDescent="0.3">
      <c r="A21" s="129" t="s">
        <v>67</v>
      </c>
      <c r="B21" s="129"/>
      <c r="C21" s="130"/>
      <c r="D21" s="129"/>
      <c r="E21" s="129"/>
      <c r="F21" s="129"/>
      <c r="G21" s="131">
        <f>G20-G17</f>
        <v>141902.28999999911</v>
      </c>
      <c r="H21" s="131">
        <f>H20-H17</f>
        <v>0</v>
      </c>
      <c r="I21" s="131">
        <f>I20-I17</f>
        <v>141902.28999999998</v>
      </c>
      <c r="J21" s="182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82"/>
    </row>
    <row r="23" spans="1:10" x14ac:dyDescent="0.2">
      <c r="J23" s="182"/>
    </row>
    <row r="24" spans="1:10" ht="18.75" x14ac:dyDescent="0.4">
      <c r="A24" s="30" t="s">
        <v>68</v>
      </c>
      <c r="B24" s="34"/>
      <c r="C24" s="31"/>
      <c r="D24" s="34"/>
      <c r="E24" s="34"/>
      <c r="J24" s="182"/>
    </row>
    <row r="25" spans="1:10" s="132" customFormat="1" ht="28.5" customHeight="1" x14ac:dyDescent="0.3">
      <c r="A25" s="290" t="s">
        <v>107</v>
      </c>
      <c r="B25" s="290"/>
      <c r="C25" s="290"/>
      <c r="D25" s="290"/>
      <c r="E25" s="290"/>
      <c r="F25" s="290"/>
      <c r="G25" s="134">
        <f>G21-I26</f>
        <v>141902.28999999911</v>
      </c>
      <c r="H25" s="135">
        <f>H21</f>
        <v>0</v>
      </c>
      <c r="I25" s="135">
        <f>I21-I26</f>
        <v>141902.28999999998</v>
      </c>
    </row>
    <row r="26" spans="1:10" s="132" customFormat="1" ht="15" x14ac:dyDescent="0.3">
      <c r="A26" s="133" t="s">
        <v>108</v>
      </c>
      <c r="B26" s="130"/>
      <c r="C26" s="130"/>
      <c r="D26" s="130"/>
      <c r="E26" s="130"/>
      <c r="F26" s="130"/>
      <c r="G26" s="134"/>
      <c r="H26" s="241" t="s">
        <v>109</v>
      </c>
      <c r="I26" s="135">
        <v>0</v>
      </c>
      <c r="J26" s="182"/>
    </row>
    <row r="27" spans="1:10" s="132" customForma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83"/>
    </row>
    <row r="28" spans="1:10" s="132" customFormat="1" ht="16.5" x14ac:dyDescent="0.35">
      <c r="A28" s="129" t="s">
        <v>38</v>
      </c>
      <c r="B28" s="129" t="s">
        <v>39</v>
      </c>
      <c r="C28" s="129"/>
      <c r="D28" s="137"/>
      <c r="E28" s="137"/>
      <c r="F28" s="138"/>
      <c r="G28" s="131"/>
      <c r="H28" s="139"/>
      <c r="I28" s="138"/>
      <c r="J28" s="182"/>
    </row>
    <row r="29" spans="1:10" s="132" customFormat="1" ht="16.5" customHeight="1" x14ac:dyDescent="0.3">
      <c r="A29" s="129"/>
      <c r="B29" s="129"/>
      <c r="C29" s="292" t="s">
        <v>14</v>
      </c>
      <c r="D29" s="292"/>
      <c r="E29" s="292"/>
      <c r="F29" s="138"/>
      <c r="G29" s="140">
        <f>G30+G31</f>
        <v>141902.28999999911</v>
      </c>
      <c r="H29" s="139"/>
      <c r="I29" s="138"/>
      <c r="J29" s="182"/>
    </row>
    <row r="30" spans="1:10" s="132" customFormat="1" ht="18.75" x14ac:dyDescent="0.4">
      <c r="A30" s="141"/>
      <c r="B30" s="141"/>
      <c r="C30" s="142"/>
      <c r="D30" s="143"/>
      <c r="E30" s="144" t="s">
        <v>42</v>
      </c>
      <c r="F30" s="145" t="s">
        <v>15</v>
      </c>
      <c r="G30" s="146">
        <v>18000</v>
      </c>
      <c r="H30" s="139"/>
      <c r="I30" s="138"/>
      <c r="J30" s="181"/>
    </row>
    <row r="31" spans="1:10" s="132" customFormat="1" ht="18.75" x14ac:dyDescent="0.4">
      <c r="A31" s="141"/>
      <c r="B31" s="141"/>
      <c r="C31" s="147"/>
      <c r="D31" s="143"/>
      <c r="E31" s="148"/>
      <c r="F31" s="145" t="s">
        <v>60</v>
      </c>
      <c r="G31" s="146">
        <f>G25-G30</f>
        <v>123902.28999999911</v>
      </c>
      <c r="H31" s="139"/>
      <c r="I31" s="138"/>
      <c r="J31" s="184"/>
    </row>
    <row r="32" spans="1:10" s="132" customFormat="1" ht="18.75" x14ac:dyDescent="0.4">
      <c r="A32" s="141"/>
      <c r="B32" s="149"/>
      <c r="C32" s="292" t="s">
        <v>43</v>
      </c>
      <c r="D32" s="292"/>
      <c r="E32" s="292"/>
      <c r="F32" s="292"/>
      <c r="G32" s="140">
        <f>I26</f>
        <v>0</v>
      </c>
      <c r="H32" s="139"/>
      <c r="I32" s="138"/>
      <c r="J32" s="181"/>
    </row>
    <row r="33" spans="1:10" ht="20.25" customHeight="1" x14ac:dyDescent="0.3">
      <c r="A33" s="150"/>
      <c r="B33" s="294" t="str">
        <f>CONCATENATE("b) Výsledek hospod. předcház. účet. období k 31. 12. ",'Rekapitulace dle oblasti'!E7)</f>
        <v>b) Výsledek hospod. předcház. účet. období k 31. 12. 2023</v>
      </c>
      <c r="C33" s="294"/>
      <c r="D33" s="294"/>
      <c r="E33" s="294"/>
      <c r="F33" s="294"/>
      <c r="G33" s="199">
        <v>0</v>
      </c>
      <c r="H33" s="150"/>
      <c r="I33" s="150"/>
      <c r="J33" s="179"/>
    </row>
    <row r="34" spans="1:10" ht="38.25" customHeight="1" x14ac:dyDescent="0.2">
      <c r="A34" s="295"/>
      <c r="B34" s="295"/>
      <c r="C34" s="295"/>
      <c r="D34" s="295"/>
      <c r="E34" s="295"/>
      <c r="F34" s="295"/>
      <c r="G34" s="295"/>
      <c r="H34" s="295"/>
      <c r="I34" s="29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0"/>
      <c r="H35" s="29"/>
      <c r="I35" s="29"/>
      <c r="J35" s="183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1" t="s">
        <v>27</v>
      </c>
    </row>
    <row r="37" spans="1:10" ht="16.5" x14ac:dyDescent="0.35">
      <c r="A37" s="202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3" t="str">
        <f>IF(F37=0,"nerozp.",G37/F37)</f>
        <v>nerozp.</v>
      </c>
    </row>
    <row r="38" spans="1:10" ht="16.5" x14ac:dyDescent="0.35">
      <c r="A38" s="202" t="s">
        <v>110</v>
      </c>
      <c r="B38" s="36"/>
      <c r="C38" s="2"/>
      <c r="D38" s="51"/>
      <c r="E38" s="51"/>
      <c r="F38" s="49">
        <v>410000</v>
      </c>
      <c r="G38" s="49">
        <v>300767.55</v>
      </c>
      <c r="H38" s="50"/>
      <c r="I38" s="243">
        <f t="shared" ref="I38:I42" si="0">IF(F38=0,"nerozp.",G38/F38)</f>
        <v>0.7335793902439024</v>
      </c>
    </row>
    <row r="39" spans="1:10" ht="16.5" x14ac:dyDescent="0.35">
      <c r="A39" s="202" t="s">
        <v>111</v>
      </c>
      <c r="B39" s="36"/>
      <c r="C39" s="2"/>
      <c r="D39" s="51"/>
      <c r="E39" s="51"/>
      <c r="F39" s="49">
        <v>175000</v>
      </c>
      <c r="G39" s="49">
        <v>119656</v>
      </c>
      <c r="H39" s="50"/>
      <c r="I39" s="243">
        <f t="shared" si="0"/>
        <v>0.68374857142857148</v>
      </c>
    </row>
    <row r="40" spans="1:10" ht="16.5" x14ac:dyDescent="0.35">
      <c r="A40" s="202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3" t="str">
        <f t="shared" si="0"/>
        <v>nerozp.</v>
      </c>
    </row>
    <row r="41" spans="1:10" ht="16.5" x14ac:dyDescent="0.35">
      <c r="A41" s="202" t="s">
        <v>57</v>
      </c>
      <c r="B41" s="36"/>
      <c r="C41" s="2"/>
      <c r="D41" s="48"/>
      <c r="E41" s="48"/>
      <c r="F41" s="49">
        <v>31956</v>
      </c>
      <c r="G41" s="49">
        <v>31956</v>
      </c>
      <c r="H41" s="50"/>
      <c r="I41" s="243">
        <f t="shared" si="0"/>
        <v>1</v>
      </c>
    </row>
    <row r="42" spans="1:10" ht="16.5" x14ac:dyDescent="0.35">
      <c r="A42" s="202" t="s">
        <v>112</v>
      </c>
      <c r="B42" s="2"/>
      <c r="C42" s="2"/>
      <c r="D42" s="29"/>
      <c r="E42" s="29"/>
      <c r="F42" s="49">
        <v>0</v>
      </c>
      <c r="G42" s="49">
        <v>0</v>
      </c>
      <c r="H42" s="50"/>
      <c r="I42" s="243" t="str">
        <f t="shared" si="0"/>
        <v>nerozp.</v>
      </c>
    </row>
    <row r="43" spans="1:10" ht="16.5" x14ac:dyDescent="0.35">
      <c r="A43" s="202" t="s">
        <v>113</v>
      </c>
      <c r="B43" s="2"/>
      <c r="C43" s="2"/>
      <c r="D43" s="29"/>
      <c r="E43" s="29"/>
      <c r="F43" s="49">
        <v>0</v>
      </c>
      <c r="G43" s="49">
        <v>0</v>
      </c>
      <c r="H43" s="50"/>
      <c r="I43" s="243" t="str">
        <f t="shared" ref="I43" si="1">IF(F43=0,"nerozp.",G43/F43)</f>
        <v>nerozp.</v>
      </c>
    </row>
    <row r="44" spans="1:10" ht="42" customHeight="1" x14ac:dyDescent="0.2">
      <c r="A44" s="152" t="s">
        <v>56</v>
      </c>
      <c r="B44" s="296" t="s">
        <v>134</v>
      </c>
      <c r="C44" s="296"/>
      <c r="D44" s="296"/>
      <c r="E44" s="296"/>
      <c r="F44" s="296"/>
      <c r="G44" s="296"/>
      <c r="H44" s="296"/>
      <c r="I44" s="296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293" t="s">
        <v>29</v>
      </c>
      <c r="I45" s="293"/>
    </row>
    <row r="46" spans="1:10" ht="18.75" thickTop="1" x14ac:dyDescent="0.35">
      <c r="A46" s="203"/>
      <c r="B46" s="204"/>
      <c r="C46" s="205"/>
      <c r="D46" s="204"/>
      <c r="E46" s="206" t="str">
        <f>CONCATENATE("Stav k 1.1.",'Rekapitulace dle oblasti'!E7)</f>
        <v>Stav k 1.1.2023</v>
      </c>
      <c r="F46" s="207" t="s">
        <v>17</v>
      </c>
      <c r="G46" s="207" t="s">
        <v>18</v>
      </c>
      <c r="H46" s="208" t="s">
        <v>19</v>
      </c>
      <c r="I46" s="209" t="s">
        <v>28</v>
      </c>
    </row>
    <row r="47" spans="1:10" x14ac:dyDescent="0.2">
      <c r="A47" s="210"/>
      <c r="B47" s="153"/>
      <c r="C47" s="153"/>
      <c r="D47" s="153"/>
      <c r="E47" s="211"/>
      <c r="F47" s="291"/>
      <c r="G47" s="212"/>
      <c r="H47" s="213" t="str">
        <f>CONCATENATE("31.12.",'Rekapitulace dle oblasti'!E7)</f>
        <v>31.12.2023</v>
      </c>
      <c r="I47" s="214" t="str">
        <f>CONCATENATE("31.12.",'Rekapitulace dle oblasti'!E7)</f>
        <v>31.12.2023</v>
      </c>
    </row>
    <row r="48" spans="1:10" x14ac:dyDescent="0.2">
      <c r="A48" s="210"/>
      <c r="B48" s="153"/>
      <c r="C48" s="153"/>
      <c r="D48" s="153"/>
      <c r="E48" s="211"/>
      <c r="F48" s="291"/>
      <c r="G48" s="215"/>
      <c r="H48" s="215"/>
      <c r="I48" s="216"/>
      <c r="J48" s="242"/>
    </row>
    <row r="49" spans="1:10" ht="13.5" thickBot="1" x14ac:dyDescent="0.25">
      <c r="A49" s="217"/>
      <c r="B49" s="218"/>
      <c r="C49" s="218"/>
      <c r="D49" s="218"/>
      <c r="E49" s="211"/>
      <c r="F49" s="219"/>
      <c r="G49" s="219"/>
      <c r="H49" s="219"/>
      <c r="I49" s="220"/>
    </row>
    <row r="50" spans="1:10" ht="13.5" thickTop="1" x14ac:dyDescent="0.2">
      <c r="A50" s="221"/>
      <c r="B50" s="222"/>
      <c r="C50" s="222" t="s">
        <v>15</v>
      </c>
      <c r="D50" s="222"/>
      <c r="E50" s="223">
        <v>44400</v>
      </c>
      <c r="F50" s="224">
        <v>0</v>
      </c>
      <c r="G50" s="225">
        <v>5000</v>
      </c>
      <c r="H50" s="225">
        <f t="shared" ref="H50:H53" si="2">E50+F50-G50</f>
        <v>39400</v>
      </c>
      <c r="I50" s="226">
        <v>39400</v>
      </c>
      <c r="J50" s="185"/>
    </row>
    <row r="51" spans="1:10" x14ac:dyDescent="0.2">
      <c r="A51" s="227"/>
      <c r="B51" s="228"/>
      <c r="C51" s="228" t="s">
        <v>20</v>
      </c>
      <c r="D51" s="228"/>
      <c r="E51" s="229">
        <v>379505.38</v>
      </c>
      <c r="F51" s="230">
        <v>388467.06</v>
      </c>
      <c r="G51" s="231">
        <v>485991</v>
      </c>
      <c r="H51" s="231">
        <f t="shared" si="2"/>
        <v>281981.43999999994</v>
      </c>
      <c r="I51" s="232">
        <v>281981.44</v>
      </c>
      <c r="J51" s="186"/>
    </row>
    <row r="52" spans="1:10" x14ac:dyDescent="0.2">
      <c r="A52" s="227"/>
      <c r="B52" s="228"/>
      <c r="C52" s="228" t="s">
        <v>60</v>
      </c>
      <c r="D52" s="228"/>
      <c r="E52" s="229">
        <v>443737.96</v>
      </c>
      <c r="F52" s="230">
        <v>990237.88</v>
      </c>
      <c r="G52" s="231">
        <v>374243.12</v>
      </c>
      <c r="H52" s="231">
        <f t="shared" si="2"/>
        <v>1059732.7200000002</v>
      </c>
      <c r="I52" s="232">
        <v>1059732.72</v>
      </c>
      <c r="J52" s="186"/>
    </row>
    <row r="53" spans="1:10" x14ac:dyDescent="0.2">
      <c r="A53" s="227"/>
      <c r="B53" s="228"/>
      <c r="C53" s="228" t="s">
        <v>58</v>
      </c>
      <c r="D53" s="228"/>
      <c r="E53" s="229">
        <v>14351.52</v>
      </c>
      <c r="F53" s="230">
        <v>31956</v>
      </c>
      <c r="G53" s="231">
        <v>31956</v>
      </c>
      <c r="H53" s="231">
        <f t="shared" si="2"/>
        <v>14351.520000000004</v>
      </c>
      <c r="I53" s="232">
        <v>14351.52</v>
      </c>
      <c r="J53" s="187"/>
    </row>
    <row r="54" spans="1:10" ht="18.75" thickBot="1" x14ac:dyDescent="0.4">
      <c r="A54" s="233" t="s">
        <v>11</v>
      </c>
      <c r="B54" s="234"/>
      <c r="C54" s="234"/>
      <c r="D54" s="234"/>
      <c r="E54" s="235">
        <f>E50+E51+E52+E53</f>
        <v>881994.8600000001</v>
      </c>
      <c r="F54" s="236">
        <f>F50+F51+F52+F53</f>
        <v>1410660.94</v>
      </c>
      <c r="G54" s="237">
        <f>G50+G51+G52+G53</f>
        <v>897190.12</v>
      </c>
      <c r="H54" s="237">
        <f>H50+H51+H52+H53</f>
        <v>1395465.6800000002</v>
      </c>
      <c r="I54" s="238">
        <f>SUM(I50:I53)</f>
        <v>1395465.68</v>
      </c>
      <c r="J54" s="188"/>
    </row>
    <row r="55" spans="1:10" ht="13.5" thickTop="1" x14ac:dyDescent="0.2">
      <c r="G55" s="154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H6:I6"/>
    <mergeCell ref="A2:D2"/>
    <mergeCell ref="E2:I2"/>
    <mergeCell ref="E3:I3"/>
    <mergeCell ref="E4:I4"/>
    <mergeCell ref="E5:I5"/>
    <mergeCell ref="F47:F48"/>
    <mergeCell ref="E6:F6"/>
    <mergeCell ref="A34:I34"/>
    <mergeCell ref="B44:I44"/>
    <mergeCell ref="E18:F18"/>
    <mergeCell ref="C29:E29"/>
    <mergeCell ref="C32:F32"/>
    <mergeCell ref="B33:F33"/>
    <mergeCell ref="H45:I45"/>
    <mergeCell ref="E7:I7"/>
    <mergeCell ref="E12:F12"/>
    <mergeCell ref="E13:F13"/>
    <mergeCell ref="H13:I13"/>
    <mergeCell ref="E16:F16"/>
    <mergeCell ref="A25:F25"/>
    <mergeCell ref="E11:F11"/>
  </mergeCells>
  <pageMargins left="0.39370078740157483" right="0" top="0.39370078740157483" bottom="0" header="0.51181102362204722" footer="0"/>
  <pageSetup paperSize="9" scale="75" firstPageNumber="11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14</vt:i4>
      </vt:variant>
    </vt:vector>
  </HeadingPairs>
  <TitlesOfParts>
    <vt:vector size="26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'1402'!Oblast_tisku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2024-05-21T08:39:37Z</cp:lastPrinted>
  <dcterms:created xsi:type="dcterms:W3CDTF">2008-01-24T08:46:29Z</dcterms:created>
  <dcterms:modified xsi:type="dcterms:W3CDTF">2024-05-28T07:06:00Z</dcterms:modified>
</cp:coreProperties>
</file>