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325A63D4-66DA-414B-B2C6-5F36C0D1B5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Bilance příjmů a výdajů" sheetId="2" r:id="rId1"/>
  </sheets>
  <definedNames>
    <definedName name="_xlnm.Print_Area" localSheetId="0">'1. Bilance příjmů a výdajů'!$A$1:$F$58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2" l="1"/>
  <c r="H46" i="2"/>
  <c r="H56" i="2" l="1"/>
  <c r="D44" i="2" l="1"/>
  <c r="F43" i="2"/>
  <c r="J18" i="2"/>
  <c r="J12" i="2" l="1"/>
  <c r="C34" i="2"/>
  <c r="D31" i="2"/>
  <c r="C31" i="2"/>
  <c r="B31" i="2"/>
  <c r="E32" i="2"/>
  <c r="J13" i="2" l="1"/>
  <c r="E31" i="2"/>
  <c r="D11" i="2"/>
  <c r="D13" i="2" s="1"/>
  <c r="I7" i="2" s="1"/>
  <c r="I12" i="2" l="1"/>
  <c r="H13" i="2"/>
  <c r="F42" i="2"/>
  <c r="F41" i="2" l="1"/>
  <c r="H4" i="2"/>
  <c r="D20" i="2" l="1"/>
  <c r="F57" i="2" l="1"/>
  <c r="F44" i="2"/>
  <c r="F46" i="2"/>
  <c r="G51" i="2"/>
  <c r="G46" i="2"/>
  <c r="G50" i="2" l="1"/>
  <c r="G52" i="2" s="1"/>
  <c r="F58" i="2"/>
  <c r="D34" i="2" l="1"/>
  <c r="E29" i="2" l="1"/>
  <c r="E27" i="2"/>
  <c r="E19" i="2"/>
  <c r="B34" i="2" l="1"/>
  <c r="E9" i="2"/>
  <c r="E8" i="2"/>
  <c r="E7" i="2"/>
  <c r="C11" i="2"/>
  <c r="C20" i="2" l="1"/>
  <c r="C22" i="2" s="1"/>
  <c r="E10" i="2" l="1"/>
  <c r="E21" i="2" l="1"/>
  <c r="B20" i="2" l="1"/>
  <c r="D22" i="2"/>
  <c r="E18" i="2"/>
  <c r="I19" i="2" l="1"/>
  <c r="I18" i="2"/>
  <c r="H22" i="2"/>
  <c r="H34" i="2"/>
  <c r="B22" i="2"/>
  <c r="E20" i="2"/>
  <c r="D36" i="2" l="1"/>
  <c r="E22" i="2"/>
  <c r="I38" i="2" l="1"/>
  <c r="D40" i="2"/>
  <c r="D58" i="2" s="1"/>
  <c r="B11" i="2"/>
  <c r="B13" i="2" s="1"/>
  <c r="F59" i="2" l="1"/>
  <c r="E11" i="2"/>
  <c r="E34" i="2" l="1"/>
  <c r="C13" i="2" l="1"/>
  <c r="E12" i="2" l="1"/>
  <c r="E13" i="2" l="1"/>
</calcChain>
</file>

<file path=xl/sharedStrings.xml><?xml version="1.0" encoding="utf-8"?>
<sst xmlns="http://schemas.openxmlformats.org/spreadsheetml/2006/main" count="68" uniqueCount="55">
  <si>
    <t>Výdaje</t>
  </si>
  <si>
    <t xml:space="preserve">Výdaje celkem  </t>
  </si>
  <si>
    <t>PŘÍJMY</t>
  </si>
  <si>
    <t>VÝDAJE</t>
  </si>
  <si>
    <t>schválený rozpočet</t>
  </si>
  <si>
    <t>upravený rozpočet</t>
  </si>
  <si>
    <t xml:space="preserve">Výdaje Olomouckého kraje                                (po konsolidaci)                </t>
  </si>
  <si>
    <t>skutečnost</t>
  </si>
  <si>
    <t>%</t>
  </si>
  <si>
    <t>Konsolidace *</t>
  </si>
  <si>
    <t xml:space="preserve">Příjmy Olomouckého kraje                                (po konsolidaci)                </t>
  </si>
  <si>
    <t>Příjmy</t>
  </si>
  <si>
    <t>Příjmy celkem</t>
  </si>
  <si>
    <t>Kč</t>
  </si>
  <si>
    <t>v Kč</t>
  </si>
  <si>
    <t>* Konsolidace je očištění údajů o rozpočtu a skutečnosti o interní přesuny peněžních prostředků uvnitř organizace mezi jednotlivými účty.</t>
  </si>
  <si>
    <t>• Běžné výdaje</t>
  </si>
  <si>
    <t>Způsob výpočtu zůstatku bankovních účtů:</t>
  </si>
  <si>
    <t>• Kapitálové výdaje</t>
  </si>
  <si>
    <t>FINANCOVÁNÍ</t>
  </si>
  <si>
    <t>Financování</t>
  </si>
  <si>
    <t xml:space="preserve">• Změna stavu krátkodobých prostředků na bankovních účtech </t>
  </si>
  <si>
    <t>• Splátky úvěrů</t>
  </si>
  <si>
    <t>Financování celkem</t>
  </si>
  <si>
    <t>• Kurzové rozdíly na devizových účtech</t>
  </si>
  <si>
    <t xml:space="preserve">• Operace z peněžních účtů </t>
  </si>
  <si>
    <t>• Dlouhodobé přijaté půjčené prostředky</t>
  </si>
  <si>
    <t xml:space="preserve">• Aktivní krátkodobé operace řízení likvidity - příjmy </t>
  </si>
  <si>
    <t>• Aktivní krátkodobé operace řízení likvidity - výdaje</t>
  </si>
  <si>
    <t>Počáteční zůstatek k 1.1.2022</t>
  </si>
  <si>
    <t>zapojeno do rozpočtu roku 2022</t>
  </si>
  <si>
    <t>1. Bilance příjmů, výdajů a financování Olomouckého kraje k 31.12.2023</t>
  </si>
  <si>
    <r>
      <t>•</t>
    </r>
    <r>
      <rPr>
        <sz val="13.5"/>
        <rFont val="Arial CE"/>
        <charset val="238"/>
      </rPr>
      <t xml:space="preserve"> Daňové příjmy</t>
    </r>
  </si>
  <si>
    <r>
      <t>•</t>
    </r>
    <r>
      <rPr>
        <sz val="13.5"/>
        <rFont val="Arial CE"/>
        <charset val="238"/>
      </rPr>
      <t xml:space="preserve"> Nedaňové příjmy</t>
    </r>
  </si>
  <si>
    <r>
      <t>•</t>
    </r>
    <r>
      <rPr>
        <sz val="13.5"/>
        <rFont val="Arial CE"/>
        <charset val="238"/>
      </rPr>
      <t xml:space="preserve"> Kapitálové příjmy</t>
    </r>
  </si>
  <si>
    <r>
      <t>•</t>
    </r>
    <r>
      <rPr>
        <sz val="13.5"/>
        <rFont val="Arial CE"/>
        <charset val="238"/>
      </rPr>
      <t xml:space="preserve"> Přijaté transfery</t>
    </r>
  </si>
  <si>
    <t>Zůstatek na bankovních účtech Olomouckého kraje k 31.12.2023</t>
  </si>
  <si>
    <t>a) zapojení zůstatku na bankovních účtech  ve schváleném rozpočtu Olomouckého kraje na rok 2024, schváleném Zastupitelstvem Olomouckého kraje dne 11.12.2023</t>
  </si>
  <si>
    <t>b) zapojení části zůstatku na bankovních účtech schváleném Zastupitelstvem Olomouckého kraje dne 26.2.2024</t>
  </si>
  <si>
    <t>p) finanční vypořádání se státním rozpočtem - Příloha č. 8 - zapojeno usnesením Rady Olomouckého kraje ze dne 5.2.2024 a 19.2.2024</t>
  </si>
  <si>
    <t>Zůstatek bankovních účtů k 31.12.2023 - k použití v roce 2024</t>
  </si>
  <si>
    <t>c) zapojení části zůstatku na bankovních účtech schváleném Zastupitelstvem Olomouckého kraje dne 29.4.2024</t>
  </si>
  <si>
    <t>e) zůstatek na fondu sociálních potřeb (zapojuje se samostatně - Příloha č. 5)</t>
  </si>
  <si>
    <t>f) zůstatek na fondu na podporu výstavby a obnovy vodohospodářské infrastruktury na území Olomouckého kraje - Příloha č. 6)</t>
  </si>
  <si>
    <t>g) zůstatek na účtu pro Evropské programy (ORJ - 34) - zapojeno usnesením Rady Olomouckého kraje ze dne 22.1.2024</t>
  </si>
  <si>
    <t>h) zůstatek na účtu pro Evropské programy (ORJ - 35) - zapojeno usnesením Rady Olomouckého kraje ze dne 22.1.2024</t>
  </si>
  <si>
    <t>i) zůstatek na účtu pro Evropské programy (ORJ - 59) - zapojeno usnesením Rady Olomouckého kraje ze dne 22.1.2024</t>
  </si>
  <si>
    <t>j) zůstatek na účtu pro Evropské programy (ORJ - 60) - zapojeno usnesením Rady Olomouckého kraje ze dne 22.1.2024</t>
  </si>
  <si>
    <t>k) zůstatek na účtu pro Evropské programy (ORJ - 64) - zapojeno usnesením Rady Olomouckého kraje ze dne 22.1.2024</t>
  </si>
  <si>
    <t>l) zůstatek na účtu pro Evropské programy (ORJ - 74) - zapojeno usnesením Rady Olomouckého kraje ze dne 22.1.2024</t>
  </si>
  <si>
    <t>m) zůstatek na účtu pro Evropské programy (ORJ - 76) - zapojeno usnesením Rady Olomouckého kraje ze dne 2.1.2024</t>
  </si>
  <si>
    <t>n) zůstatek na účtu pro Evropské programy (ORJ - 77) - zapojeno usnesením Rady Olomouckého kraje ze dne 22.1.2024</t>
  </si>
  <si>
    <t>o) zůstatek na účtu pro Evropské programy (ORJ - 79) - zapojeno usnesením Rady Olomouckého kraje ze dne 22.1.2024</t>
  </si>
  <si>
    <t>q) mylné platby</t>
  </si>
  <si>
    <t>d) zapojení zůstatku na bankovním účtu pro čerpání revolvingového úvěru - zapojeno usnesením Rady Olomouckého kraje ze dne 10.6.2024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</si>
</sst>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\ &quot;Kč&quot;"/>
  </numFmts>
  <fonts count="38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3.5"/>
      <name val="Arial"/>
      <family val="2"/>
      <charset val="238"/>
    </font>
    <font>
      <b/>
      <sz val="13.5"/>
      <name val="Arial"/>
      <family val="2"/>
      <charset val="238"/>
    </font>
    <font>
      <sz val="13.5"/>
      <name val="Arial CE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3.5"/>
      <color rgb="FFFF0000"/>
      <name val="Arial"/>
      <family val="2"/>
      <charset val="238"/>
    </font>
    <font>
      <sz val="13.5"/>
      <color rgb="FFFF0000"/>
      <name val="Arial CE"/>
      <charset val="238"/>
    </font>
    <font>
      <b/>
      <sz val="13.5"/>
      <color rgb="FFFF0000"/>
      <name val="Arial CE"/>
      <charset val="238"/>
    </font>
    <font>
      <b/>
      <sz val="13.5"/>
      <color rgb="FFFF0000"/>
      <name val="Arial"/>
      <family val="2"/>
      <charset val="238"/>
    </font>
    <font>
      <sz val="13.5"/>
      <color rgb="FFFF0000"/>
      <name val="Arial CE"/>
      <family val="2"/>
      <charset val="238"/>
    </font>
    <font>
      <b/>
      <sz val="11"/>
      <color rgb="FFFF0000"/>
      <name val="Arial CE"/>
      <charset val="238"/>
    </font>
    <font>
      <b/>
      <sz val="13.5"/>
      <color rgb="FFFF0000"/>
      <name val="Arial CE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sz val="13.5"/>
      <name val="Arial CE"/>
      <charset val="238"/>
    </font>
    <font>
      <b/>
      <sz val="13.5"/>
      <name val="Arial CE"/>
      <charset val="238"/>
    </font>
    <font>
      <sz val="9"/>
      <name val="Arial"/>
      <family val="2"/>
      <charset val="238"/>
    </font>
    <font>
      <sz val="11"/>
      <color rgb="FFFF0000"/>
      <name val="Arial CE"/>
      <family val="2"/>
      <charset val="238"/>
    </font>
    <font>
      <sz val="1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" fontId="1" fillId="0" borderId="0"/>
  </cellStyleXfs>
  <cellXfs count="165">
    <xf numFmtId="0" fontId="0" fillId="0" borderId="0" xfId="0"/>
    <xf numFmtId="0" fontId="4" fillId="0" borderId="0" xfId="0" applyFont="1"/>
    <xf numFmtId="3" fontId="1" fillId="0" borderId="0" xfId="1" applyFont="1" applyFill="1" applyBorder="1"/>
    <xf numFmtId="4" fontId="5" fillId="0" borderId="0" xfId="0" applyNumberFormat="1" applyFont="1"/>
    <xf numFmtId="4" fontId="5" fillId="2" borderId="0" xfId="0" applyNumberFormat="1" applyFont="1" applyFill="1"/>
    <xf numFmtId="0" fontId="6" fillId="0" borderId="0" xfId="0" applyFont="1" applyFill="1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10" fillId="0" borderId="0" xfId="0" applyFont="1"/>
    <xf numFmtId="0" fontId="12" fillId="0" borderId="0" xfId="0" applyFont="1"/>
    <xf numFmtId="4" fontId="12" fillId="0" borderId="0" xfId="0" applyNumberFormat="1" applyFont="1"/>
    <xf numFmtId="4" fontId="13" fillId="0" borderId="0" xfId="0" applyNumberFormat="1" applyFont="1"/>
    <xf numFmtId="0" fontId="13" fillId="0" borderId="0" xfId="0" applyFont="1"/>
    <xf numFmtId="0" fontId="14" fillId="0" borderId="0" xfId="0" applyFont="1" applyFill="1"/>
    <xf numFmtId="4" fontId="16" fillId="0" borderId="0" xfId="1" applyNumberFormat="1" applyFont="1" applyFill="1" applyBorder="1"/>
    <xf numFmtId="3" fontId="16" fillId="0" borderId="0" xfId="1" applyFont="1" applyFill="1" applyBorder="1"/>
    <xf numFmtId="0" fontId="15" fillId="0" borderId="0" xfId="0" applyFont="1" applyFill="1"/>
    <xf numFmtId="4" fontId="17" fillId="0" borderId="0" xfId="1" applyNumberFormat="1" applyFont="1" applyFill="1" applyBorder="1"/>
    <xf numFmtId="3" fontId="17" fillId="0" borderId="0" xfId="1" applyFont="1" applyFill="1" applyBorder="1"/>
    <xf numFmtId="0" fontId="18" fillId="0" borderId="0" xfId="0" applyFont="1" applyFill="1"/>
    <xf numFmtId="4" fontId="18" fillId="0" borderId="0" xfId="0" applyNumberFormat="1" applyFont="1" applyFill="1"/>
    <xf numFmtId="4" fontId="19" fillId="0" borderId="0" xfId="1" applyNumberFormat="1" applyFont="1" applyFill="1" applyBorder="1"/>
    <xf numFmtId="3" fontId="19" fillId="0" borderId="0" xfId="1" applyFont="1" applyFill="1" applyBorder="1"/>
    <xf numFmtId="4" fontId="20" fillId="0" borderId="0" xfId="1" applyNumberFormat="1" applyFont="1" applyFill="1" applyBorder="1"/>
    <xf numFmtId="4" fontId="21" fillId="0" borderId="0" xfId="0" applyNumberFormat="1" applyFont="1" applyFill="1" applyBorder="1"/>
    <xf numFmtId="0" fontId="12" fillId="0" borderId="0" xfId="0" applyFont="1" applyFill="1"/>
    <xf numFmtId="4" fontId="12" fillId="0" borderId="0" xfId="0" applyNumberFormat="1" applyFont="1" applyFill="1"/>
    <xf numFmtId="4" fontId="12" fillId="0" borderId="0" xfId="0" applyNumberFormat="1" applyFont="1" applyFill="1" applyBorder="1"/>
    <xf numFmtId="0" fontId="12" fillId="0" borderId="0" xfId="0" applyFont="1" applyFill="1" applyBorder="1"/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" fontId="15" fillId="0" borderId="0" xfId="0" applyNumberFormat="1" applyFont="1" applyFill="1" applyBorder="1"/>
    <xf numFmtId="0" fontId="18" fillId="0" borderId="0" xfId="0" applyFont="1" applyFill="1" applyBorder="1"/>
    <xf numFmtId="4" fontId="18" fillId="0" borderId="0" xfId="0" applyNumberFormat="1" applyFont="1" applyFill="1" applyBorder="1"/>
    <xf numFmtId="3" fontId="18" fillId="0" borderId="0" xfId="0" applyNumberFormat="1" applyFont="1" applyFill="1"/>
    <xf numFmtId="0" fontId="19" fillId="0" borderId="0" xfId="0" applyFont="1" applyFill="1" applyBorder="1"/>
    <xf numFmtId="0" fontId="19" fillId="0" borderId="0" xfId="0" applyFont="1" applyFill="1"/>
    <xf numFmtId="4" fontId="23" fillId="0" borderId="0" xfId="0" applyNumberFormat="1" applyFont="1" applyFill="1" applyBorder="1"/>
    <xf numFmtId="0" fontId="21" fillId="0" borderId="0" xfId="0" applyFont="1" applyFill="1"/>
    <xf numFmtId="0" fontId="22" fillId="0" borderId="0" xfId="0" applyFont="1" applyFill="1"/>
    <xf numFmtId="4" fontId="15" fillId="2" borderId="0" xfId="0" applyNumberFormat="1" applyFont="1" applyFill="1" applyBorder="1"/>
    <xf numFmtId="0" fontId="18" fillId="2" borderId="0" xfId="0" applyFont="1" applyFill="1" applyBorder="1"/>
    <xf numFmtId="0" fontId="18" fillId="2" borderId="0" xfId="0" applyFont="1" applyFill="1"/>
    <xf numFmtId="0" fontId="15" fillId="2" borderId="0" xfId="0" applyFont="1" applyFill="1"/>
    <xf numFmtId="4" fontId="24" fillId="0" borderId="0" xfId="0" applyNumberFormat="1" applyFont="1" applyFill="1" applyBorder="1"/>
    <xf numFmtId="0" fontId="24" fillId="0" borderId="0" xfId="0" applyFont="1" applyFill="1"/>
    <xf numFmtId="4" fontId="24" fillId="0" borderId="0" xfId="0" applyNumberFormat="1" applyFont="1" applyFill="1"/>
    <xf numFmtId="3" fontId="24" fillId="0" borderId="0" xfId="0" applyNumberFormat="1" applyFont="1" applyFill="1"/>
    <xf numFmtId="0" fontId="22" fillId="0" borderId="20" xfId="0" applyFont="1" applyFill="1" applyBorder="1"/>
    <xf numFmtId="4" fontId="26" fillId="2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0" fontId="24" fillId="0" borderId="0" xfId="0" applyFont="1"/>
    <xf numFmtId="4" fontId="27" fillId="0" borderId="0" xfId="0" applyNumberFormat="1" applyFont="1" applyFill="1" applyBorder="1"/>
    <xf numFmtId="0" fontId="24" fillId="0" borderId="0" xfId="0" applyFont="1" applyFill="1" applyBorder="1"/>
    <xf numFmtId="4" fontId="24" fillId="0" borderId="0" xfId="0" applyNumberFormat="1" applyFont="1"/>
    <xf numFmtId="4" fontId="22" fillId="2" borderId="0" xfId="0" applyNumberFormat="1" applyFont="1" applyFill="1" applyAlignment="1">
      <alignment horizontal="right"/>
    </xf>
    <xf numFmtId="0" fontId="24" fillId="2" borderId="0" xfId="0" applyFont="1" applyFill="1"/>
    <xf numFmtId="0" fontId="22" fillId="2" borderId="0" xfId="0" applyFont="1" applyFill="1"/>
    <xf numFmtId="4" fontId="22" fillId="2" borderId="0" xfId="0" applyNumberFormat="1" applyFont="1" applyFill="1"/>
    <xf numFmtId="4" fontId="12" fillId="2" borderId="0" xfId="0" applyNumberFormat="1" applyFont="1" applyFill="1"/>
    <xf numFmtId="165" fontId="22" fillId="2" borderId="0" xfId="0" applyNumberFormat="1" applyFont="1" applyFill="1"/>
    <xf numFmtId="4" fontId="27" fillId="2" borderId="0" xfId="0" applyNumberFormat="1" applyFont="1" applyFill="1"/>
    <xf numFmtId="0" fontId="25" fillId="2" borderId="18" xfId="0" applyFont="1" applyFill="1" applyBorder="1"/>
    <xf numFmtId="2" fontId="12" fillId="0" borderId="0" xfId="0" applyNumberFormat="1" applyFont="1"/>
    <xf numFmtId="3" fontId="28" fillId="0" borderId="0" xfId="1" applyFont="1"/>
    <xf numFmtId="3" fontId="1" fillId="0" borderId="0" xfId="1" applyFont="1"/>
    <xf numFmtId="4" fontId="1" fillId="0" borderId="0" xfId="1" applyNumberFormat="1" applyFont="1" applyFill="1" applyBorder="1"/>
    <xf numFmtId="3" fontId="29" fillId="2" borderId="0" xfId="1" applyFont="1" applyFill="1"/>
    <xf numFmtId="4" fontId="29" fillId="2" borderId="0" xfId="1" applyNumberFormat="1" applyFont="1" applyFill="1"/>
    <xf numFmtId="4" fontId="1" fillId="3" borderId="0" xfId="1" applyNumberFormat="1" applyFont="1" applyFill="1" applyBorder="1" applyAlignment="1">
      <alignment horizontal="right"/>
    </xf>
    <xf numFmtId="0" fontId="5" fillId="0" borderId="0" xfId="0" applyFont="1"/>
    <xf numFmtId="0" fontId="5" fillId="2" borderId="0" xfId="0" applyFont="1" applyFill="1"/>
    <xf numFmtId="3" fontId="30" fillId="0" borderId="0" xfId="1" applyFont="1"/>
    <xf numFmtId="3" fontId="1" fillId="0" borderId="0" xfId="1" applyFont="1" applyAlignment="1">
      <alignment horizontal="right"/>
    </xf>
    <xf numFmtId="3" fontId="31" fillId="0" borderId="0" xfId="1" applyFont="1" applyAlignment="1">
      <alignment horizontal="right"/>
    </xf>
    <xf numFmtId="3" fontId="32" fillId="0" borderId="3" xfId="1" applyFont="1" applyFill="1" applyBorder="1"/>
    <xf numFmtId="3" fontId="6" fillId="0" borderId="2" xfId="0" applyNumberFormat="1" applyFont="1" applyFill="1" applyBorder="1" applyAlignment="1">
      <alignment horizontal="center" vertical="center" wrapText="1"/>
    </xf>
    <xf numFmtId="3" fontId="32" fillId="0" borderId="2" xfId="1" applyFont="1" applyFill="1" applyBorder="1" applyAlignment="1">
      <alignment horizontal="center" vertical="center"/>
    </xf>
    <xf numFmtId="3" fontId="32" fillId="0" borderId="4" xfId="1" applyFont="1" applyFill="1" applyBorder="1" applyAlignment="1">
      <alignment horizontal="center" vertical="center"/>
    </xf>
    <xf numFmtId="4" fontId="32" fillId="0" borderId="0" xfId="1" applyNumberFormat="1" applyFont="1" applyFill="1" applyBorder="1"/>
    <xf numFmtId="3" fontId="32" fillId="0" borderId="0" xfId="1" applyFont="1" applyFill="1" applyBorder="1"/>
    <xf numFmtId="3" fontId="30" fillId="0" borderId="0" xfId="1" applyFont="1" applyFill="1"/>
    <xf numFmtId="4" fontId="4" fillId="0" borderId="0" xfId="0" applyNumberFormat="1" applyFont="1" applyFill="1" applyAlignment="1">
      <alignment horizontal="center"/>
    </xf>
    <xf numFmtId="4" fontId="11" fillId="0" borderId="0" xfId="0" applyNumberFormat="1" applyFont="1" applyFill="1"/>
    <xf numFmtId="3" fontId="31" fillId="0" borderId="0" xfId="1" applyFont="1" applyFill="1" applyAlignment="1">
      <alignment horizontal="right"/>
    </xf>
    <xf numFmtId="4" fontId="4" fillId="0" borderId="0" xfId="0" applyNumberFormat="1" applyFont="1" applyFill="1" applyBorder="1"/>
    <xf numFmtId="0" fontId="6" fillId="0" borderId="3" xfId="0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3" fontId="7" fillId="0" borderId="7" xfId="1" applyFont="1" applyFill="1" applyBorder="1"/>
    <xf numFmtId="4" fontId="33" fillId="2" borderId="10" xfId="1" applyNumberFormat="1" applyFont="1" applyFill="1" applyBorder="1"/>
    <xf numFmtId="4" fontId="33" fillId="2" borderId="8" xfId="1" applyNumberFormat="1" applyFont="1" applyFill="1" applyBorder="1"/>
    <xf numFmtId="3" fontId="7" fillId="0" borderId="11" xfId="1" applyFont="1" applyFill="1" applyBorder="1"/>
    <xf numFmtId="4" fontId="33" fillId="2" borderId="12" xfId="1" applyNumberFormat="1" applyFont="1" applyFill="1" applyBorder="1"/>
    <xf numFmtId="3" fontId="34" fillId="0" borderId="11" xfId="1" applyFont="1" applyFill="1" applyBorder="1"/>
    <xf numFmtId="4" fontId="34" fillId="2" borderId="12" xfId="1" applyNumberFormat="1" applyFont="1" applyFill="1" applyBorder="1"/>
    <xf numFmtId="1" fontId="9" fillId="0" borderId="13" xfId="1" applyNumberFormat="1" applyFont="1" applyFill="1" applyBorder="1" applyAlignment="1">
      <alignment horizontal="left"/>
    </xf>
    <xf numFmtId="1" fontId="34" fillId="0" borderId="14" xfId="1" applyNumberFormat="1" applyFont="1" applyFill="1" applyBorder="1" applyAlignment="1">
      <alignment horizontal="left" wrapText="1"/>
    </xf>
    <xf numFmtId="4" fontId="34" fillId="2" borderId="15" xfId="1" applyNumberFormat="1" applyFont="1" applyFill="1" applyBorder="1"/>
    <xf numFmtId="164" fontId="7" fillId="0" borderId="1" xfId="0" applyNumberFormat="1" applyFont="1" applyFill="1" applyBorder="1"/>
    <xf numFmtId="164" fontId="8" fillId="0" borderId="6" xfId="0" applyNumberFormat="1" applyFont="1" applyFill="1" applyBorder="1"/>
    <xf numFmtId="164" fontId="7" fillId="0" borderId="1" xfId="0" applyNumberFormat="1" applyFont="1" applyFill="1" applyBorder="1" applyAlignment="1">
      <alignment shrinkToFit="1"/>
    </xf>
    <xf numFmtId="164" fontId="8" fillId="0" borderId="16" xfId="0" applyNumberFormat="1" applyFont="1" applyFill="1" applyBorder="1"/>
    <xf numFmtId="0" fontId="7" fillId="0" borderId="7" xfId="0" applyFont="1" applyFill="1" applyBorder="1" applyAlignment="1">
      <alignment wrapText="1"/>
    </xf>
    <xf numFmtId="4" fontId="7" fillId="2" borderId="8" xfId="0" applyNumberFormat="1" applyFont="1" applyFill="1" applyBorder="1" applyAlignment="1">
      <alignment horizontal="right"/>
    </xf>
    <xf numFmtId="0" fontId="7" fillId="0" borderId="7" xfId="0" applyFont="1" applyFill="1" applyBorder="1"/>
    <xf numFmtId="4" fontId="7" fillId="2" borderId="8" xfId="0" applyNumberFormat="1" applyFont="1" applyFill="1" applyBorder="1"/>
    <xf numFmtId="0" fontId="8" fillId="0" borderId="5" xfId="0" applyFont="1" applyFill="1" applyBorder="1" applyAlignment="1"/>
    <xf numFmtId="4" fontId="8" fillId="2" borderId="9" xfId="0" applyNumberFormat="1" applyFont="1" applyFill="1" applyBorder="1" applyAlignment="1"/>
    <xf numFmtId="1" fontId="9" fillId="0" borderId="13" xfId="0" applyNumberFormat="1" applyFont="1" applyFill="1" applyBorder="1" applyAlignment="1">
      <alignment horizontal="left"/>
    </xf>
    <xf numFmtId="4" fontId="33" fillId="2" borderId="8" xfId="0" applyNumberFormat="1" applyFont="1" applyFill="1" applyBorder="1"/>
    <xf numFmtId="1" fontId="34" fillId="0" borderId="14" xfId="0" applyNumberFormat="1" applyFont="1" applyFill="1" applyBorder="1" applyAlignment="1">
      <alignment horizontal="left" wrapText="1"/>
    </xf>
    <xf numFmtId="4" fontId="34" fillId="2" borderId="15" xfId="0" applyNumberFormat="1" applyFont="1" applyFill="1" applyBorder="1"/>
    <xf numFmtId="0" fontId="7" fillId="2" borderId="7" xfId="0" applyFont="1" applyFill="1" applyBorder="1" applyAlignment="1">
      <alignment wrapText="1"/>
    </xf>
    <xf numFmtId="164" fontId="7" fillId="2" borderId="1" xfId="0" applyNumberFormat="1" applyFont="1" applyFill="1" applyBorder="1"/>
    <xf numFmtId="0" fontId="8" fillId="0" borderId="19" xfId="0" applyFont="1" applyFill="1" applyBorder="1" applyAlignment="1"/>
    <xf numFmtId="4" fontId="8" fillId="2" borderId="15" xfId="0" applyNumberFormat="1" applyFont="1" applyFill="1" applyBorder="1" applyAlignment="1"/>
    <xf numFmtId="0" fontId="3" fillId="0" borderId="18" xfId="0" applyFont="1" applyFill="1" applyBorder="1"/>
    <xf numFmtId="4" fontId="3" fillId="2" borderId="18" xfId="0" applyNumberFormat="1" applyFont="1" applyFill="1" applyBorder="1"/>
    <xf numFmtId="0" fontId="35" fillId="0" borderId="0" xfId="0" applyFont="1"/>
    <xf numFmtId="164" fontId="6" fillId="0" borderId="1" xfId="0" applyNumberFormat="1" applyFont="1" applyFill="1" applyBorder="1" applyAlignment="1">
      <alignment shrinkToFit="1"/>
    </xf>
    <xf numFmtId="164" fontId="8" fillId="0" borderId="17" xfId="0" applyNumberFormat="1" applyFont="1" applyFill="1" applyBorder="1"/>
    <xf numFmtId="0" fontId="3" fillId="2" borderId="18" xfId="0" applyFont="1" applyFill="1" applyBorder="1"/>
    <xf numFmtId="0" fontId="11" fillId="2" borderId="0" xfId="0" applyFont="1" applyFill="1"/>
    <xf numFmtId="10" fontId="24" fillId="0" borderId="0" xfId="0" applyNumberFormat="1" applyFont="1" applyFill="1" applyBorder="1"/>
    <xf numFmtId="10" fontId="24" fillId="0" borderId="0" xfId="0" applyNumberFormat="1" applyFont="1" applyFill="1"/>
    <xf numFmtId="10" fontId="24" fillId="0" borderId="0" xfId="0" applyNumberFormat="1" applyFont="1"/>
    <xf numFmtId="10" fontId="24" fillId="2" borderId="0" xfId="0" applyNumberFormat="1" applyFont="1" applyFill="1"/>
    <xf numFmtId="10" fontId="22" fillId="2" borderId="0" xfId="0" applyNumberFormat="1" applyFont="1" applyFill="1"/>
    <xf numFmtId="10" fontId="11" fillId="0" borderId="0" xfId="0" applyNumberFormat="1" applyFont="1"/>
    <xf numFmtId="0" fontId="11" fillId="0" borderId="0" xfId="0" applyFont="1"/>
    <xf numFmtId="10" fontId="10" fillId="0" borderId="0" xfId="0" applyNumberFormat="1" applyFont="1"/>
    <xf numFmtId="10" fontId="10" fillId="2" borderId="0" xfId="0" applyNumberFormat="1" applyFont="1" applyFill="1"/>
    <xf numFmtId="0" fontId="10" fillId="2" borderId="0" xfId="0" applyFont="1" applyFill="1"/>
    <xf numFmtId="10" fontId="11" fillId="0" borderId="0" xfId="0" applyNumberFormat="1" applyFont="1" applyFill="1"/>
    <xf numFmtId="0" fontId="11" fillId="0" borderId="0" xfId="0" applyFont="1" applyFill="1"/>
    <xf numFmtId="10" fontId="22" fillId="0" borderId="0" xfId="0" applyNumberFormat="1" applyFont="1" applyFill="1"/>
    <xf numFmtId="4" fontId="22" fillId="0" borderId="0" xfId="0" applyNumberFormat="1" applyFont="1" applyFill="1"/>
    <xf numFmtId="1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0" fontId="22" fillId="0" borderId="0" xfId="0" applyNumberFormat="1" applyFont="1" applyFill="1" applyBorder="1"/>
    <xf numFmtId="10" fontId="36" fillId="0" borderId="0" xfId="0" applyNumberFormat="1" applyFont="1" applyFill="1"/>
    <xf numFmtId="0" fontId="36" fillId="0" borderId="0" xfId="0" applyFont="1" applyFill="1"/>
    <xf numFmtId="10" fontId="23" fillId="0" borderId="0" xfId="0" applyNumberFormat="1" applyFont="1" applyFill="1"/>
    <xf numFmtId="0" fontId="23" fillId="0" borderId="0" xfId="0" applyFont="1" applyFill="1"/>
    <xf numFmtId="10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10" fontId="22" fillId="0" borderId="0" xfId="0" applyNumberFormat="1" applyFont="1"/>
    <xf numFmtId="0" fontId="22" fillId="0" borderId="0" xfId="0" applyFont="1"/>
    <xf numFmtId="0" fontId="11" fillId="2" borderId="0" xfId="0" applyFont="1" applyFill="1" applyAlignment="1">
      <alignment wrapText="1"/>
    </xf>
    <xf numFmtId="165" fontId="11" fillId="2" borderId="0" xfId="0" applyNumberFormat="1" applyFont="1" applyFill="1" applyAlignment="1"/>
    <xf numFmtId="165" fontId="22" fillId="2" borderId="0" xfId="0" applyNumberFormat="1" applyFont="1" applyFill="1" applyAlignment="1"/>
    <xf numFmtId="165" fontId="12" fillId="2" borderId="0" xfId="0" applyNumberFormat="1" applyFont="1" applyFill="1" applyAlignment="1"/>
    <xf numFmtId="165" fontId="3" fillId="2" borderId="18" xfId="0" applyNumberFormat="1" applyFont="1" applyFill="1" applyBorder="1" applyAlignment="1"/>
    <xf numFmtId="165" fontId="37" fillId="2" borderId="18" xfId="0" applyNumberFormat="1" applyFont="1" applyFill="1" applyBorder="1" applyAlignment="1"/>
    <xf numFmtId="0" fontId="11" fillId="2" borderId="0" xfId="0" applyFont="1" applyFill="1" applyAlignment="1">
      <alignment horizontal="left" wrapText="1"/>
    </xf>
    <xf numFmtId="165" fontId="11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/>
    <xf numFmtId="165" fontId="4" fillId="2" borderId="0" xfId="0" applyNumberFormat="1" applyFont="1" applyFill="1" applyAlignment="1"/>
    <xf numFmtId="0" fontId="11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view="pageBreakPreview" topLeftCell="A35" zoomScaleNormal="100" zoomScaleSheetLayoutView="100" workbookViewId="0">
      <selection activeCell="J44" sqref="J44"/>
    </sheetView>
  </sheetViews>
  <sheetFormatPr defaultColWidth="9.140625" defaultRowHeight="14.25" x14ac:dyDescent="0.2"/>
  <cols>
    <col min="1" max="1" width="42.42578125" style="10" customWidth="1"/>
    <col min="2" max="2" width="28.140625" style="10" customWidth="1"/>
    <col min="3" max="3" width="27.42578125" style="10" customWidth="1"/>
    <col min="4" max="4" width="22.5703125" style="10" customWidth="1"/>
    <col min="5" max="5" width="8.7109375" style="10" customWidth="1"/>
    <col min="6" max="6" width="23.140625" style="11" hidden="1" customWidth="1"/>
    <col min="7" max="7" width="27.7109375" style="10" hidden="1" customWidth="1"/>
    <col min="8" max="8" width="24" style="10" customWidth="1"/>
    <col min="9" max="9" width="11.140625" style="151" customWidth="1"/>
    <col min="10" max="10" width="23.28515625" style="152" customWidth="1"/>
    <col min="11" max="16384" width="9.140625" style="10"/>
  </cols>
  <sheetData>
    <row r="1" spans="1:10" s="1" customFormat="1" ht="20.25" x14ac:dyDescent="0.3">
      <c r="A1" s="67" t="s">
        <v>31</v>
      </c>
      <c r="B1" s="68"/>
      <c r="C1" s="68"/>
      <c r="D1" s="68"/>
      <c r="E1" s="68"/>
      <c r="F1" s="69"/>
      <c r="G1" s="2"/>
      <c r="I1" s="133"/>
      <c r="J1" s="134"/>
    </row>
    <row r="2" spans="1:10" s="1" customFormat="1" x14ac:dyDescent="0.2">
      <c r="A2" s="68"/>
      <c r="B2" s="68"/>
      <c r="C2" s="68"/>
      <c r="D2" s="68"/>
      <c r="E2" s="68"/>
      <c r="F2" s="69"/>
      <c r="G2" s="2"/>
      <c r="I2" s="133"/>
      <c r="J2" s="134"/>
    </row>
    <row r="3" spans="1:10" s="73" customFormat="1" ht="15.75" hidden="1" x14ac:dyDescent="0.25">
      <c r="A3" s="70" t="s">
        <v>29</v>
      </c>
      <c r="B3" s="70"/>
      <c r="C3" s="70"/>
      <c r="D3" s="71">
        <v>1971310709.28</v>
      </c>
      <c r="E3" s="70" t="s">
        <v>13</v>
      </c>
      <c r="F3" s="72"/>
      <c r="G3" s="69"/>
      <c r="H3" s="2"/>
      <c r="I3" s="135"/>
      <c r="J3" s="9"/>
    </row>
    <row r="4" spans="1:10" s="74" customFormat="1" ht="15.75" hidden="1" x14ac:dyDescent="0.25">
      <c r="A4" s="70" t="s">
        <v>30</v>
      </c>
      <c r="B4" s="70"/>
      <c r="C4" s="70"/>
      <c r="D4" s="71">
        <v>1214934823.6199999</v>
      </c>
      <c r="E4" s="70" t="s">
        <v>13</v>
      </c>
      <c r="F4" s="4"/>
      <c r="H4" s="4">
        <f>D3+D4</f>
        <v>3186245532.8999996</v>
      </c>
      <c r="I4" s="136"/>
      <c r="J4" s="137"/>
    </row>
    <row r="5" spans="1:10" s="1" customFormat="1" ht="18.75" thickBot="1" x14ac:dyDescent="0.3">
      <c r="A5" s="75" t="s">
        <v>2</v>
      </c>
      <c r="B5" s="68"/>
      <c r="C5" s="76"/>
      <c r="D5" s="68"/>
      <c r="E5" s="77" t="s">
        <v>14</v>
      </c>
      <c r="F5" s="69"/>
      <c r="G5" s="2"/>
      <c r="I5" s="133"/>
      <c r="J5" s="134"/>
    </row>
    <row r="6" spans="1:10" s="5" customFormat="1" ht="16.5" thickTop="1" thickBot="1" x14ac:dyDescent="0.25">
      <c r="A6" s="78" t="s">
        <v>11</v>
      </c>
      <c r="B6" s="79" t="s">
        <v>4</v>
      </c>
      <c r="C6" s="79" t="s">
        <v>5</v>
      </c>
      <c r="D6" s="80" t="s">
        <v>7</v>
      </c>
      <c r="E6" s="81" t="s">
        <v>8</v>
      </c>
      <c r="F6" s="82"/>
      <c r="G6" s="83"/>
      <c r="I6" s="138"/>
      <c r="J6" s="139"/>
    </row>
    <row r="7" spans="1:10" s="17" customFormat="1" ht="18" thickTop="1" x14ac:dyDescent="0.25">
      <c r="A7" s="93" t="s">
        <v>32</v>
      </c>
      <c r="B7" s="94">
        <v>6535190000</v>
      </c>
      <c r="C7" s="94">
        <v>6552849250</v>
      </c>
      <c r="D7" s="94">
        <v>7419022324.9099998</v>
      </c>
      <c r="E7" s="103">
        <f>D7/C7*100</f>
        <v>113.21826646492745</v>
      </c>
      <c r="F7" s="15"/>
      <c r="G7" s="16"/>
      <c r="I7" s="140">
        <f>D7/D13</f>
        <v>0.30558452973372069</v>
      </c>
      <c r="J7" s="41"/>
    </row>
    <row r="8" spans="1:10" s="17" customFormat="1" ht="17.25" x14ac:dyDescent="0.25">
      <c r="A8" s="93" t="s">
        <v>33</v>
      </c>
      <c r="B8" s="95">
        <v>329345400</v>
      </c>
      <c r="C8" s="95">
        <v>541671758.48000002</v>
      </c>
      <c r="D8" s="95">
        <v>649240467.04999995</v>
      </c>
      <c r="E8" s="103">
        <f>D8/C8*100</f>
        <v>119.85865182852646</v>
      </c>
      <c r="F8" s="15"/>
      <c r="G8" s="16"/>
      <c r="I8" s="140"/>
      <c r="J8" s="41"/>
    </row>
    <row r="9" spans="1:10" s="17" customFormat="1" ht="17.25" x14ac:dyDescent="0.25">
      <c r="A9" s="93" t="s">
        <v>34</v>
      </c>
      <c r="B9" s="95">
        <v>10010000</v>
      </c>
      <c r="C9" s="95">
        <v>10859940</v>
      </c>
      <c r="D9" s="95">
        <v>3114080</v>
      </c>
      <c r="E9" s="103">
        <f>D9/C9*100</f>
        <v>28.674928222439533</v>
      </c>
      <c r="F9" s="15"/>
      <c r="G9" s="16"/>
      <c r="I9" s="140"/>
      <c r="J9" s="41"/>
    </row>
    <row r="10" spans="1:10" s="17" customFormat="1" ht="17.25" x14ac:dyDescent="0.25">
      <c r="A10" s="96" t="s">
        <v>35</v>
      </c>
      <c r="B10" s="97">
        <v>352082600</v>
      </c>
      <c r="C10" s="97">
        <v>16182908224.07</v>
      </c>
      <c r="D10" s="97">
        <v>38242704658.540001</v>
      </c>
      <c r="E10" s="103">
        <f t="shared" ref="E10:E13" si="0">D10/C10*100</f>
        <v>236.31540220724284</v>
      </c>
      <c r="F10" s="15"/>
      <c r="G10" s="16"/>
      <c r="I10" s="140"/>
      <c r="J10" s="41"/>
    </row>
    <row r="11" spans="1:10" s="20" customFormat="1" ht="17.25" x14ac:dyDescent="0.25">
      <c r="A11" s="98" t="s">
        <v>12</v>
      </c>
      <c r="B11" s="99">
        <f>B7+B8+B9+B10</f>
        <v>7226628000</v>
      </c>
      <c r="C11" s="99">
        <f>C7+C8+C9+C10</f>
        <v>23288289172.549999</v>
      </c>
      <c r="D11" s="99">
        <f>D7+D8+D9+D10</f>
        <v>46314081530.5</v>
      </c>
      <c r="E11" s="104">
        <f t="shared" si="0"/>
        <v>198.87283770544465</v>
      </c>
      <c r="F11" s="18"/>
      <c r="G11" s="19"/>
      <c r="I11" s="129"/>
      <c r="J11" s="47"/>
    </row>
    <row r="12" spans="1:10" s="17" customFormat="1" ht="17.25" x14ac:dyDescent="0.25">
      <c r="A12" s="100" t="s">
        <v>9</v>
      </c>
      <c r="B12" s="95">
        <v>11679000</v>
      </c>
      <c r="C12" s="95">
        <v>11772000</v>
      </c>
      <c r="D12" s="95">
        <v>22035946994.779999</v>
      </c>
      <c r="E12" s="105">
        <f t="shared" si="0"/>
        <v>187189.49197060821</v>
      </c>
      <c r="F12" s="22"/>
      <c r="G12" s="23"/>
      <c r="I12" s="140">
        <f>J12/D13</f>
        <v>0.69441547026627948</v>
      </c>
      <c r="J12" s="141">
        <f>SUM(D8:D10)-D12</f>
        <v>16859112210.810005</v>
      </c>
    </row>
    <row r="13" spans="1:10" s="20" customFormat="1" ht="35.25" thickBot="1" x14ac:dyDescent="0.3">
      <c r="A13" s="101" t="s">
        <v>10</v>
      </c>
      <c r="B13" s="102">
        <f>B11-B12</f>
        <v>7214949000</v>
      </c>
      <c r="C13" s="102">
        <f>C11-C12</f>
        <v>23276517172.549999</v>
      </c>
      <c r="D13" s="102">
        <f>D11-D12</f>
        <v>24278134535.720001</v>
      </c>
      <c r="E13" s="106">
        <f t="shared" si="0"/>
        <v>104.30312385545038</v>
      </c>
      <c r="F13" s="24"/>
      <c r="G13" s="25"/>
      <c r="H13" s="21">
        <f>SUM(D13)</f>
        <v>24278134535.720001</v>
      </c>
      <c r="I13" s="129"/>
      <c r="J13" s="48">
        <f>SUM(D7,J12)</f>
        <v>24278134535.720005</v>
      </c>
    </row>
    <row r="14" spans="1:10" s="26" customFormat="1" ht="15" thickTop="1" x14ac:dyDescent="0.2">
      <c r="F14" s="27"/>
      <c r="I14" s="140"/>
      <c r="J14" s="41"/>
    </row>
    <row r="15" spans="1:10" s="26" customFormat="1" ht="6.75" customHeight="1" x14ac:dyDescent="0.2">
      <c r="F15" s="27"/>
      <c r="I15" s="140"/>
      <c r="J15" s="41"/>
    </row>
    <row r="16" spans="1:10" s="6" customFormat="1" ht="18.75" thickBot="1" x14ac:dyDescent="0.3">
      <c r="A16" s="84" t="s">
        <v>3</v>
      </c>
      <c r="B16" s="85"/>
      <c r="C16" s="86"/>
      <c r="D16" s="86"/>
      <c r="E16" s="87" t="s">
        <v>14</v>
      </c>
      <c r="F16" s="88"/>
      <c r="G16" s="8"/>
      <c r="I16" s="138"/>
      <c r="J16" s="139"/>
    </row>
    <row r="17" spans="1:11" s="5" customFormat="1" ht="16.5" thickTop="1" thickBot="1" x14ac:dyDescent="0.25">
      <c r="A17" s="89" t="s">
        <v>0</v>
      </c>
      <c r="B17" s="79" t="s">
        <v>4</v>
      </c>
      <c r="C17" s="79" t="s">
        <v>5</v>
      </c>
      <c r="D17" s="80" t="s">
        <v>7</v>
      </c>
      <c r="E17" s="90" t="s">
        <v>8</v>
      </c>
      <c r="F17" s="91"/>
      <c r="G17" s="7"/>
      <c r="H17" s="7"/>
      <c r="I17" s="142"/>
      <c r="J17" s="143"/>
      <c r="K17" s="92"/>
    </row>
    <row r="18" spans="1:11" s="17" customFormat="1" ht="18" thickTop="1" x14ac:dyDescent="0.25">
      <c r="A18" s="107" t="s">
        <v>16</v>
      </c>
      <c r="B18" s="108">
        <v>6276965000</v>
      </c>
      <c r="C18" s="108">
        <v>21740864450.939999</v>
      </c>
      <c r="D18" s="108">
        <v>42392086021.339996</v>
      </c>
      <c r="E18" s="103">
        <f t="shared" ref="E18:E22" si="1">D18/C18*100</f>
        <v>194.98804252701694</v>
      </c>
      <c r="F18" s="33"/>
      <c r="G18" s="34"/>
      <c r="I18" s="144">
        <f>J18/D22</f>
        <v>0.90785662969815273</v>
      </c>
      <c r="J18" s="48">
        <f>D18-D21</f>
        <v>20356139026.559998</v>
      </c>
      <c r="K18" s="20"/>
    </row>
    <row r="19" spans="1:11" s="17" customFormat="1" ht="17.25" x14ac:dyDescent="0.25">
      <c r="A19" s="109" t="s">
        <v>18</v>
      </c>
      <c r="B19" s="110">
        <v>1522322000</v>
      </c>
      <c r="C19" s="110">
        <v>2403835902.54</v>
      </c>
      <c r="D19" s="110">
        <v>2066056682.1700001</v>
      </c>
      <c r="E19" s="103">
        <f>D19/C19*100</f>
        <v>85.948324508628588</v>
      </c>
      <c r="F19" s="33"/>
      <c r="G19" s="34"/>
      <c r="H19" s="33"/>
      <c r="I19" s="140">
        <f>D19/D22</f>
        <v>9.2143370301847327E-2</v>
      </c>
      <c r="J19" s="47"/>
      <c r="K19" s="20"/>
    </row>
    <row r="20" spans="1:11" s="20" customFormat="1" ht="17.25" x14ac:dyDescent="0.25">
      <c r="A20" s="111" t="s">
        <v>1</v>
      </c>
      <c r="B20" s="112">
        <f>SUM(B18:B19)</f>
        <v>7799287000</v>
      </c>
      <c r="C20" s="112">
        <f>SUM(C18:C19)</f>
        <v>24144700353.48</v>
      </c>
      <c r="D20" s="112">
        <f>SUM(D18:D19)</f>
        <v>44458142703.509995</v>
      </c>
      <c r="E20" s="104">
        <f t="shared" si="1"/>
        <v>184.13209546045246</v>
      </c>
      <c r="F20" s="35"/>
      <c r="G20" s="34"/>
      <c r="H20" s="33"/>
      <c r="I20" s="140"/>
      <c r="J20" s="49"/>
      <c r="K20" s="36"/>
    </row>
    <row r="21" spans="1:11" s="17" customFormat="1" ht="17.25" x14ac:dyDescent="0.25">
      <c r="A21" s="113" t="s">
        <v>9</v>
      </c>
      <c r="B21" s="114">
        <v>11679000</v>
      </c>
      <c r="C21" s="114">
        <v>11772000</v>
      </c>
      <c r="D21" s="114">
        <v>22035946994.779999</v>
      </c>
      <c r="E21" s="124">
        <f>D21/C21*100</f>
        <v>187189.49197060821</v>
      </c>
      <c r="F21" s="22"/>
      <c r="G21" s="37"/>
      <c r="H21" s="37"/>
      <c r="I21" s="145"/>
      <c r="J21" s="146"/>
      <c r="K21" s="38"/>
    </row>
    <row r="22" spans="1:11" s="20" customFormat="1" ht="35.25" thickBot="1" x14ac:dyDescent="0.3">
      <c r="A22" s="115" t="s">
        <v>6</v>
      </c>
      <c r="B22" s="116">
        <f>B20-B21</f>
        <v>7787608000</v>
      </c>
      <c r="C22" s="116">
        <f>C20-C21</f>
        <v>24132928353.48</v>
      </c>
      <c r="D22" s="116">
        <f>D20-D21</f>
        <v>22422195708.729996</v>
      </c>
      <c r="E22" s="125">
        <f t="shared" si="1"/>
        <v>92.911209863583281</v>
      </c>
      <c r="F22" s="39"/>
      <c r="G22" s="25"/>
      <c r="H22" s="25">
        <f>-SUM(D22)</f>
        <v>-22422195708.729996</v>
      </c>
      <c r="I22" s="147"/>
      <c r="J22" s="148"/>
      <c r="K22" s="40"/>
    </row>
    <row r="23" spans="1:11" s="26" customFormat="1" ht="15" thickTop="1" x14ac:dyDescent="0.2">
      <c r="A23" s="41"/>
      <c r="B23" s="41"/>
      <c r="C23" s="41"/>
      <c r="D23" s="41"/>
      <c r="E23" s="41"/>
      <c r="F23" s="27"/>
      <c r="H23" s="29"/>
      <c r="I23" s="140"/>
      <c r="J23" s="41"/>
    </row>
    <row r="24" spans="1:11" s="26" customFormat="1" ht="8.25" customHeight="1" x14ac:dyDescent="0.2">
      <c r="A24" s="41"/>
      <c r="B24" s="41"/>
      <c r="C24" s="41"/>
      <c r="D24" s="41"/>
      <c r="E24" s="41"/>
      <c r="F24" s="27"/>
      <c r="H24" s="29"/>
      <c r="I24" s="140"/>
      <c r="J24" s="41"/>
    </row>
    <row r="25" spans="1:11" s="26" customFormat="1" ht="18.75" thickBot="1" x14ac:dyDescent="0.3">
      <c r="A25" s="84" t="s">
        <v>19</v>
      </c>
      <c r="B25" s="85"/>
      <c r="C25" s="86"/>
      <c r="D25" s="86"/>
      <c r="E25" s="87" t="s">
        <v>14</v>
      </c>
      <c r="F25" s="28"/>
      <c r="G25" s="29"/>
      <c r="I25" s="140"/>
      <c r="J25" s="41"/>
    </row>
    <row r="26" spans="1:11" s="14" customFormat="1" ht="16.5" thickTop="1" thickBot="1" x14ac:dyDescent="0.25">
      <c r="A26" s="89" t="s">
        <v>20</v>
      </c>
      <c r="B26" s="79" t="s">
        <v>4</v>
      </c>
      <c r="C26" s="79" t="s">
        <v>5</v>
      </c>
      <c r="D26" s="80" t="s">
        <v>7</v>
      </c>
      <c r="E26" s="90" t="s">
        <v>8</v>
      </c>
      <c r="F26" s="30"/>
      <c r="G26" s="31"/>
      <c r="H26" s="31"/>
      <c r="I26" s="149"/>
      <c r="J26" s="150"/>
      <c r="K26" s="32"/>
    </row>
    <row r="27" spans="1:11" s="45" customFormat="1" ht="35.25" thickTop="1" x14ac:dyDescent="0.25">
      <c r="A27" s="117" t="s">
        <v>21</v>
      </c>
      <c r="B27" s="108"/>
      <c r="C27" s="108">
        <v>1496777690.1400001</v>
      </c>
      <c r="D27" s="108">
        <v>-1214934823.6199999</v>
      </c>
      <c r="E27" s="118">
        <f>D27/C27*100</f>
        <v>-81.170024889024219</v>
      </c>
      <c r="F27" s="42"/>
      <c r="G27" s="43"/>
      <c r="H27" s="42"/>
      <c r="I27" s="132"/>
      <c r="J27" s="59"/>
      <c r="K27" s="44"/>
    </row>
    <row r="28" spans="1:11" s="45" customFormat="1" ht="34.5" x14ac:dyDescent="0.25">
      <c r="A28" s="117" t="s">
        <v>27</v>
      </c>
      <c r="B28" s="108">
        <v>374000000</v>
      </c>
      <c r="C28" s="108"/>
      <c r="D28" s="108"/>
      <c r="E28" s="118"/>
      <c r="F28" s="42"/>
      <c r="G28" s="43"/>
      <c r="H28" s="42"/>
      <c r="I28" s="132"/>
      <c r="J28" s="59"/>
      <c r="K28" s="44"/>
    </row>
    <row r="29" spans="1:11" s="17" customFormat="1" ht="34.5" x14ac:dyDescent="0.25">
      <c r="A29" s="107" t="s">
        <v>26</v>
      </c>
      <c r="B29" s="108">
        <v>470000000</v>
      </c>
      <c r="C29" s="108">
        <v>285963833.42000002</v>
      </c>
      <c r="D29" s="108">
        <v>285963833.42000002</v>
      </c>
      <c r="E29" s="118">
        <f t="shared" ref="E29" si="2">D29/C29*100</f>
        <v>100</v>
      </c>
      <c r="F29" s="33"/>
      <c r="G29" s="34"/>
      <c r="H29" s="33"/>
      <c r="I29" s="140"/>
      <c r="J29" s="47"/>
      <c r="K29" s="20"/>
    </row>
    <row r="30" spans="1:11" s="17" customFormat="1" ht="17.25" x14ac:dyDescent="0.25">
      <c r="A30" s="107" t="s">
        <v>25</v>
      </c>
      <c r="B30" s="108"/>
      <c r="C30" s="108"/>
      <c r="D30" s="108">
        <v>-639070.56999999995</v>
      </c>
      <c r="E30" s="118"/>
      <c r="F30" s="33"/>
      <c r="G30" s="34"/>
      <c r="H30" s="33"/>
      <c r="I30" s="140"/>
      <c r="J30" s="47"/>
      <c r="K30" s="20"/>
    </row>
    <row r="31" spans="1:11" s="17" customFormat="1" ht="17.25" x14ac:dyDescent="0.25">
      <c r="A31" s="109" t="s">
        <v>22</v>
      </c>
      <c r="B31" s="110">
        <f>-84849000-186492000</f>
        <v>-271341000</v>
      </c>
      <c r="C31" s="110">
        <f>-413838342.63-186492000</f>
        <v>-600330342.63</v>
      </c>
      <c r="D31" s="110">
        <f>-413837958.63-186490708.44</f>
        <v>-600328667.06999993</v>
      </c>
      <c r="E31" s="118">
        <f>D31/C31*100</f>
        <v>99.999720893667856</v>
      </c>
      <c r="F31" s="46"/>
      <c r="G31" s="46"/>
      <c r="H31" s="46"/>
      <c r="I31" s="128"/>
      <c r="J31" s="47"/>
      <c r="K31" s="20"/>
    </row>
    <row r="32" spans="1:11" s="17" customFormat="1" ht="34.5" x14ac:dyDescent="0.25">
      <c r="A32" s="117" t="s">
        <v>28</v>
      </c>
      <c r="B32" s="110"/>
      <c r="C32" s="110">
        <v>-326000000</v>
      </c>
      <c r="D32" s="110">
        <v>-326000000</v>
      </c>
      <c r="E32" s="118">
        <f>D32/C32*100</f>
        <v>100</v>
      </c>
      <c r="F32" s="46"/>
      <c r="G32" s="46"/>
      <c r="H32" s="46"/>
      <c r="I32" s="128"/>
      <c r="J32" s="47"/>
      <c r="K32" s="20"/>
    </row>
    <row r="33" spans="1:11" s="17" customFormat="1" ht="34.5" x14ac:dyDescent="0.25">
      <c r="A33" s="107" t="s">
        <v>24</v>
      </c>
      <c r="B33" s="108"/>
      <c r="C33" s="108"/>
      <c r="D33" s="108">
        <v>-99.15</v>
      </c>
      <c r="E33" s="118"/>
      <c r="F33" s="33"/>
      <c r="G33" s="34"/>
      <c r="H33" s="33"/>
      <c r="I33" s="140"/>
      <c r="J33" s="47"/>
      <c r="K33" s="20"/>
    </row>
    <row r="34" spans="1:11" s="20" customFormat="1" ht="18" thickBot="1" x14ac:dyDescent="0.3">
      <c r="A34" s="119" t="s">
        <v>23</v>
      </c>
      <c r="B34" s="120">
        <f>SUM(B27:B33)</f>
        <v>572659000</v>
      </c>
      <c r="C34" s="120">
        <f>SUM(C27:C29,C30:C33)</f>
        <v>856411180.93000031</v>
      </c>
      <c r="D34" s="120">
        <f>SUM(D27:D33)</f>
        <v>-1855938826.9899998</v>
      </c>
      <c r="E34" s="106">
        <f t="shared" ref="E34" si="3">D34/C34*100</f>
        <v>-216.71118597197494</v>
      </c>
      <c r="F34" s="46"/>
      <c r="G34" s="46"/>
      <c r="H34" s="46">
        <f>-(D13-D22)</f>
        <v>-1855938826.9900055</v>
      </c>
      <c r="I34" s="129"/>
      <c r="J34" s="49"/>
      <c r="K34" s="36"/>
    </row>
    <row r="35" spans="1:11" s="26" customFormat="1" ht="15.75" thickTop="1" x14ac:dyDescent="0.25">
      <c r="A35" s="41"/>
      <c r="B35" s="50"/>
      <c r="C35" s="41"/>
      <c r="D35" s="50"/>
      <c r="E35" s="50"/>
      <c r="F35" s="48"/>
      <c r="G35" s="48"/>
      <c r="H35" s="48"/>
      <c r="I35" s="129"/>
      <c r="J35" s="47"/>
    </row>
    <row r="36" spans="1:11" s="53" customFormat="1" ht="17.25" thickBot="1" x14ac:dyDescent="0.3">
      <c r="A36" s="121" t="s">
        <v>36</v>
      </c>
      <c r="B36" s="121"/>
      <c r="C36" s="121"/>
      <c r="D36" s="122">
        <f>SUM(H3:H34)</f>
        <v>3186245532.9000015</v>
      </c>
      <c r="E36" s="121" t="s">
        <v>13</v>
      </c>
      <c r="F36" s="51">
        <v>1217619097.8</v>
      </c>
      <c r="G36" s="52"/>
      <c r="I36" s="129"/>
      <c r="J36" s="47"/>
    </row>
    <row r="37" spans="1:11" s="54" customFormat="1" ht="16.5" thickTop="1" x14ac:dyDescent="0.25">
      <c r="A37" s="123" t="s">
        <v>15</v>
      </c>
      <c r="B37" s="9"/>
      <c r="C37" s="9"/>
      <c r="D37" s="3"/>
      <c r="E37" s="73"/>
      <c r="F37" s="55"/>
      <c r="G37" s="56"/>
      <c r="I37" s="130"/>
    </row>
    <row r="38" spans="1:11" s="54" customFormat="1" ht="15.75" x14ac:dyDescent="0.25">
      <c r="A38" s="9"/>
      <c r="B38" s="9"/>
      <c r="C38" s="9"/>
      <c r="D38" s="9"/>
      <c r="E38" s="73"/>
      <c r="F38" s="55"/>
      <c r="G38" s="56"/>
      <c r="H38" s="12">
        <v>3186245532.9000001</v>
      </c>
      <c r="I38" s="130">
        <f>D36-H38</f>
        <v>0</v>
      </c>
    </row>
    <row r="39" spans="1:11" s="54" customFormat="1" ht="15.75" x14ac:dyDescent="0.25">
      <c r="D39" s="12"/>
      <c r="E39" s="13"/>
      <c r="F39" s="55"/>
      <c r="G39" s="56"/>
      <c r="I39" s="130"/>
    </row>
    <row r="40" spans="1:11" s="54" customFormat="1" ht="15" x14ac:dyDescent="0.25">
      <c r="A40" s="9" t="s">
        <v>17</v>
      </c>
      <c r="D40" s="161">
        <f>SUM(D36)</f>
        <v>3186245532.9000015</v>
      </c>
      <c r="E40" s="162"/>
      <c r="F40" s="57"/>
      <c r="I40" s="130"/>
    </row>
    <row r="41" spans="1:11" s="59" customFormat="1" ht="30.75" customHeight="1" x14ac:dyDescent="0.25">
      <c r="A41" s="159" t="s">
        <v>37</v>
      </c>
      <c r="B41" s="159"/>
      <c r="C41" s="159"/>
      <c r="D41" s="154">
        <v>-150000000</v>
      </c>
      <c r="E41" s="154"/>
      <c r="F41" s="58">
        <f>SUM(D41)</f>
        <v>-150000000</v>
      </c>
      <c r="I41" s="131"/>
    </row>
    <row r="42" spans="1:11" s="59" customFormat="1" ht="30.75" customHeight="1" x14ac:dyDescent="0.25">
      <c r="A42" s="153" t="s">
        <v>38</v>
      </c>
      <c r="B42" s="153"/>
      <c r="C42" s="153"/>
      <c r="D42" s="154">
        <v>-145752162.62</v>
      </c>
      <c r="E42" s="154"/>
      <c r="F42" s="58">
        <f>SUM(D42)</f>
        <v>-145752162.62</v>
      </c>
      <c r="I42" s="131"/>
    </row>
    <row r="43" spans="1:11" s="59" customFormat="1" ht="30.75" customHeight="1" x14ac:dyDescent="0.25">
      <c r="A43" s="153" t="s">
        <v>41</v>
      </c>
      <c r="B43" s="153"/>
      <c r="C43" s="153"/>
      <c r="D43" s="154">
        <v>-47697170</v>
      </c>
      <c r="E43" s="154"/>
      <c r="F43" s="58">
        <f>SUM(D43)</f>
        <v>-47697170</v>
      </c>
      <c r="I43" s="131"/>
    </row>
    <row r="44" spans="1:11" s="59" customFormat="1" ht="29.25" customHeight="1" x14ac:dyDescent="0.25">
      <c r="A44" s="153" t="s">
        <v>54</v>
      </c>
      <c r="B44" s="164"/>
      <c r="C44" s="164"/>
      <c r="D44" s="154">
        <f>-2413359.88-2846344.93</f>
        <v>-5259704.8100000005</v>
      </c>
      <c r="E44" s="162"/>
      <c r="F44" s="58">
        <f>SUM(D44)</f>
        <v>-5259704.8100000005</v>
      </c>
      <c r="I44" s="131"/>
    </row>
    <row r="45" spans="1:11" s="60" customFormat="1" ht="16.5" customHeight="1" x14ac:dyDescent="0.2">
      <c r="A45" s="127" t="s">
        <v>42</v>
      </c>
      <c r="D45" s="154">
        <v>-7603894.2999999998</v>
      </c>
      <c r="E45" s="162"/>
      <c r="F45" s="61"/>
      <c r="I45" s="132"/>
    </row>
    <row r="46" spans="1:11" s="60" customFormat="1" ht="30" customHeight="1" x14ac:dyDescent="0.2">
      <c r="A46" s="163" t="s">
        <v>43</v>
      </c>
      <c r="B46" s="163"/>
      <c r="C46" s="163"/>
      <c r="D46" s="154">
        <v>-27715794.75</v>
      </c>
      <c r="E46" s="162"/>
      <c r="F46" s="62">
        <f>SUM(D45:E46)</f>
        <v>-35319689.049999997</v>
      </c>
      <c r="G46" s="63">
        <f>SUM(D45:E46)</f>
        <v>-35319689.049999997</v>
      </c>
      <c r="H46" s="63">
        <f>SUM(D45:E46)</f>
        <v>-35319689.049999997</v>
      </c>
      <c r="I46" s="132"/>
    </row>
    <row r="47" spans="1:11" s="60" customFormat="1" ht="29.25" customHeight="1" x14ac:dyDescent="0.2">
      <c r="A47" s="153" t="s">
        <v>44</v>
      </c>
      <c r="B47" s="153"/>
      <c r="C47" s="153"/>
      <c r="D47" s="154">
        <v>-34909383.710000001</v>
      </c>
      <c r="E47" s="154"/>
      <c r="F47" s="64"/>
      <c r="I47" s="132"/>
    </row>
    <row r="48" spans="1:11" s="60" customFormat="1" ht="29.25" customHeight="1" x14ac:dyDescent="0.2">
      <c r="A48" s="153" t="s">
        <v>45</v>
      </c>
      <c r="B48" s="153"/>
      <c r="C48" s="153"/>
      <c r="D48" s="154">
        <v>-47546569.460000001</v>
      </c>
      <c r="E48" s="154"/>
      <c r="F48" s="64"/>
      <c r="H48" s="63"/>
      <c r="I48" s="132"/>
    </row>
    <row r="49" spans="1:9" s="60" customFormat="1" ht="29.25" customHeight="1" x14ac:dyDescent="0.2">
      <c r="A49" s="153" t="s">
        <v>46</v>
      </c>
      <c r="B49" s="153"/>
      <c r="C49" s="153"/>
      <c r="D49" s="154">
        <v>-104536.53</v>
      </c>
      <c r="E49" s="154"/>
      <c r="F49" s="64"/>
      <c r="I49" s="132"/>
    </row>
    <row r="50" spans="1:9" s="60" customFormat="1" ht="29.25" customHeight="1" x14ac:dyDescent="0.2">
      <c r="A50" s="153" t="s">
        <v>47</v>
      </c>
      <c r="B50" s="153"/>
      <c r="C50" s="153"/>
      <c r="D50" s="154">
        <v>-43383948.619999997</v>
      </c>
      <c r="E50" s="154"/>
      <c r="F50" s="62"/>
      <c r="G50" s="63">
        <f>SUM(G45:G46)</f>
        <v>-35319689.049999997</v>
      </c>
      <c r="I50" s="132"/>
    </row>
    <row r="51" spans="1:9" s="60" customFormat="1" ht="29.25" customHeight="1" x14ac:dyDescent="0.2">
      <c r="A51" s="153" t="s">
        <v>48</v>
      </c>
      <c r="B51" s="153"/>
      <c r="C51" s="153"/>
      <c r="D51" s="154">
        <v>-9092718.4499999993</v>
      </c>
      <c r="E51" s="154"/>
      <c r="F51" s="62"/>
      <c r="G51" s="63">
        <f>SUM(D50:E56)</f>
        <v>-61089823.599999994</v>
      </c>
      <c r="I51" s="132"/>
    </row>
    <row r="52" spans="1:9" s="60" customFormat="1" ht="29.25" customHeight="1" x14ac:dyDescent="0.2">
      <c r="A52" s="153" t="s">
        <v>49</v>
      </c>
      <c r="B52" s="153"/>
      <c r="C52" s="153"/>
      <c r="D52" s="154">
        <v>-2623485.91</v>
      </c>
      <c r="E52" s="154"/>
      <c r="F52" s="62"/>
      <c r="G52" s="63">
        <f>SUM(G50:G51)</f>
        <v>-96409512.649999991</v>
      </c>
      <c r="I52" s="132"/>
    </row>
    <row r="53" spans="1:9" s="60" customFormat="1" ht="31.5" customHeight="1" x14ac:dyDescent="0.2">
      <c r="A53" s="153" t="s">
        <v>50</v>
      </c>
      <c r="B53" s="153"/>
      <c r="C53" s="153"/>
      <c r="D53" s="160">
        <v>-1695432.27</v>
      </c>
      <c r="E53" s="160"/>
      <c r="F53" s="62"/>
      <c r="I53" s="132"/>
    </row>
    <row r="54" spans="1:9" s="60" customFormat="1" ht="31.5" customHeight="1" x14ac:dyDescent="0.2">
      <c r="A54" s="153" t="s">
        <v>51</v>
      </c>
      <c r="B54" s="153"/>
      <c r="C54" s="153"/>
      <c r="D54" s="160">
        <v>-1859395.97</v>
      </c>
      <c r="E54" s="160"/>
      <c r="F54" s="62"/>
      <c r="I54" s="132"/>
    </row>
    <row r="55" spans="1:9" s="60" customFormat="1" ht="31.5" customHeight="1" x14ac:dyDescent="0.2">
      <c r="A55" s="153" t="s">
        <v>52</v>
      </c>
      <c r="B55" s="153"/>
      <c r="C55" s="153"/>
      <c r="D55" s="160">
        <v>-1069888.74</v>
      </c>
      <c r="E55" s="160"/>
      <c r="F55" s="62"/>
      <c r="I55" s="132"/>
    </row>
    <row r="56" spans="1:9" s="60" customFormat="1" ht="31.5" customHeight="1" x14ac:dyDescent="0.2">
      <c r="A56" s="159" t="s">
        <v>39</v>
      </c>
      <c r="B56" s="159"/>
      <c r="C56" s="159"/>
      <c r="D56" s="160">
        <v>-1364953.64</v>
      </c>
      <c r="E56" s="160"/>
      <c r="F56" s="62"/>
      <c r="H56" s="63">
        <f>SUM(D41:E42,D47:E56)</f>
        <v>-439402475.91999996</v>
      </c>
      <c r="I56" s="132"/>
    </row>
    <row r="57" spans="1:9" s="60" customFormat="1" ht="16.5" customHeight="1" x14ac:dyDescent="0.2">
      <c r="A57" s="127" t="s">
        <v>53</v>
      </c>
      <c r="D57" s="160">
        <v>-18686.8</v>
      </c>
      <c r="E57" s="160"/>
      <c r="F57" s="62">
        <f>SUM(D50:E57)</f>
        <v>-61108510.399999991</v>
      </c>
      <c r="H57" s="63">
        <f>SUM(D47:E57)</f>
        <v>-143669000.09999999</v>
      </c>
      <c r="I57" s="132"/>
    </row>
    <row r="58" spans="1:9" s="60" customFormat="1" ht="34.5" customHeight="1" thickBot="1" x14ac:dyDescent="0.3">
      <c r="A58" s="126" t="s">
        <v>40</v>
      </c>
      <c r="B58" s="65"/>
      <c r="C58" s="65"/>
      <c r="D58" s="157">
        <f>SUM(D40:E57)</f>
        <v>2658547806.3200021</v>
      </c>
      <c r="E58" s="158"/>
      <c r="F58" s="61">
        <f>SUM(F41:F57)</f>
        <v>-445137236.88</v>
      </c>
      <c r="H58" s="63"/>
      <c r="I58" s="132"/>
    </row>
    <row r="59" spans="1:9" ht="15" thickTop="1" x14ac:dyDescent="0.2">
      <c r="D59" s="155"/>
      <c r="E59" s="156"/>
      <c r="F59" s="11">
        <f>D40+F58</f>
        <v>2741108296.0200014</v>
      </c>
    </row>
    <row r="79" spans="3:3" x14ac:dyDescent="0.2">
      <c r="C79" s="66"/>
    </row>
  </sheetData>
  <mergeCells count="35">
    <mergeCell ref="A53:C53"/>
    <mergeCell ref="D53:E53"/>
    <mergeCell ref="D50:E50"/>
    <mergeCell ref="A52:C52"/>
    <mergeCell ref="D52:E52"/>
    <mergeCell ref="A51:C51"/>
    <mergeCell ref="D51:E51"/>
    <mergeCell ref="D40:E40"/>
    <mergeCell ref="D45:E45"/>
    <mergeCell ref="A46:C46"/>
    <mergeCell ref="D46:E46"/>
    <mergeCell ref="A41:C41"/>
    <mergeCell ref="D41:E41"/>
    <mergeCell ref="A44:C44"/>
    <mergeCell ref="D44:E44"/>
    <mergeCell ref="A42:C42"/>
    <mergeCell ref="D42:E42"/>
    <mergeCell ref="A43:C43"/>
    <mergeCell ref="D43:E43"/>
    <mergeCell ref="A48:C48"/>
    <mergeCell ref="D48:E48"/>
    <mergeCell ref="A47:C47"/>
    <mergeCell ref="D47:E47"/>
    <mergeCell ref="D59:E59"/>
    <mergeCell ref="D58:E58"/>
    <mergeCell ref="A56:C56"/>
    <mergeCell ref="D57:E57"/>
    <mergeCell ref="D56:E56"/>
    <mergeCell ref="A49:C49"/>
    <mergeCell ref="D49:E49"/>
    <mergeCell ref="A54:C54"/>
    <mergeCell ref="D54:E54"/>
    <mergeCell ref="A55:C55"/>
    <mergeCell ref="D55:E55"/>
    <mergeCell ref="A50:C50"/>
  </mergeCells>
  <phoneticPr fontId="2" type="noConversion"/>
  <pageMargins left="0.9055118110236221" right="0.9055118110236221" top="0.98425196850393704" bottom="0.98425196850393704" header="0.51181102362204722" footer="0.51181102362204722"/>
  <pageSetup paperSize="9" scale="64" firstPageNumber="11" orientation="portrait" useFirstPageNumber="1" r:id="rId1"/>
  <headerFooter alignWithMargins="0">
    <oddFooter xml:space="preserve">&amp;L&amp;"Arial,Kurzíva"Zastupitelstvo Olomouckého kraje 17. 6. 2024
7.2. - Rozpočet Olomouckého kraje 2023 - závěrečný  účet 
Příloha č. 1: Bilance příjmů a výdajů Olomouckého kraje k 31.12.2023&amp;R&amp;"Arial,Kurzíva"Strana &amp;P (celkem 291)
</oddFooter>
  </headerFooter>
  <rowBreaks count="1" manualBreakCount="1">
    <brk id="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 Bilance příjmů a výdajů</vt:lpstr>
      <vt:lpstr>'1. Bilance příjmů a výdajů'!Oblast_tisku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vitkova</dc:creator>
  <cp:lastModifiedBy>Vítková Petra</cp:lastModifiedBy>
  <cp:lastPrinted>2024-05-21T07:15:14Z</cp:lastPrinted>
  <dcterms:created xsi:type="dcterms:W3CDTF">2006-05-23T14:00:19Z</dcterms:created>
  <dcterms:modified xsi:type="dcterms:W3CDTF">2024-05-27T11:47:08Z</dcterms:modified>
</cp:coreProperties>
</file>