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3-2024\ZOK 13.12.2021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2037'!$A$1:$AF$81</definedName>
  </definedNames>
  <calcPr calcId="162913"/>
</workbook>
</file>

<file path=xl/calcChain.xml><?xml version="1.0" encoding="utf-8"?>
<calcChain xmlns="http://schemas.openxmlformats.org/spreadsheetml/2006/main">
  <c r="Q19" i="2" l="1"/>
  <c r="AD19" i="2"/>
  <c r="AE19" i="2"/>
  <c r="AF19" i="2"/>
  <c r="R19" i="2"/>
  <c r="S19" i="2"/>
  <c r="T19" i="2"/>
  <c r="U19" i="2"/>
  <c r="V19" i="2"/>
  <c r="W19" i="2"/>
  <c r="X19" i="2"/>
  <c r="Y19" i="2"/>
  <c r="Z19" i="2"/>
  <c r="AA19" i="2"/>
  <c r="AB19" i="2"/>
  <c r="AC19" i="2"/>
  <c r="P19" i="2" l="1"/>
  <c r="N19" i="2" l="1"/>
  <c r="M19" i="2"/>
  <c r="D10" i="2" l="1"/>
  <c r="E10" i="2"/>
  <c r="G10" i="2"/>
  <c r="J10" i="2"/>
  <c r="K10" i="2"/>
  <c r="AC10" i="2"/>
  <c r="AD10" i="2"/>
  <c r="AE10" i="2"/>
  <c r="C10" i="2"/>
  <c r="O19" i="2"/>
  <c r="B8" i="2" l="1"/>
  <c r="B9" i="2"/>
  <c r="K19" i="2" l="1"/>
  <c r="L19" i="2"/>
  <c r="J19" i="2"/>
  <c r="AF5" i="2" l="1"/>
  <c r="AF10" i="2" s="1"/>
  <c r="AB5" i="2"/>
  <c r="AB10" i="2" s="1"/>
  <c r="AA5" i="2"/>
  <c r="Z5" i="2"/>
  <c r="Y5" i="2"/>
  <c r="X5" i="2"/>
  <c r="W5" i="2"/>
  <c r="V5" i="2"/>
  <c r="V10" i="2" s="1"/>
  <c r="U5" i="2"/>
  <c r="U10" i="2" s="1"/>
  <c r="T5" i="2"/>
  <c r="T10" i="2" s="1"/>
  <c r="S5" i="2"/>
  <c r="R5" i="2"/>
  <c r="Q5" i="2"/>
  <c r="P5" i="2"/>
  <c r="O5" i="2"/>
  <c r="N5" i="2"/>
  <c r="M5" i="2"/>
  <c r="AA4" i="2"/>
  <c r="Z4" i="2"/>
  <c r="F4" i="2"/>
  <c r="F10" i="2" s="1"/>
  <c r="R6" i="2"/>
  <c r="L6" i="2"/>
  <c r="L10" i="2" s="1"/>
  <c r="Z10" i="2" l="1"/>
  <c r="AA10" i="2"/>
  <c r="N10" i="2"/>
  <c r="N21" i="2" s="1"/>
  <c r="M10" i="2"/>
  <c r="M21" i="2" s="1"/>
  <c r="S7" i="2"/>
  <c r="S10" i="2" s="1"/>
  <c r="R7" i="2"/>
  <c r="R10" i="2" s="1"/>
  <c r="Q7" i="2"/>
  <c r="Q10" i="2" s="1"/>
  <c r="P7" i="2"/>
  <c r="P10" i="2" s="1"/>
  <c r="J21" i="2"/>
  <c r="O7" i="2"/>
  <c r="O10" i="2" s="1"/>
  <c r="B7" i="2" l="1"/>
  <c r="K21" i="2"/>
  <c r="L21" i="2"/>
  <c r="B6" i="2" l="1"/>
  <c r="W4" i="2" l="1"/>
  <c r="W10" i="2" s="1"/>
  <c r="X4" i="2"/>
  <c r="X10" i="2" s="1"/>
  <c r="Y4" i="2"/>
  <c r="Y10" i="2" s="1"/>
  <c r="H5" i="2"/>
  <c r="H10" i="2" s="1"/>
  <c r="I5" i="2"/>
  <c r="I10" i="2" s="1"/>
  <c r="B5" i="2" l="1"/>
  <c r="B4" i="2"/>
  <c r="AC21" i="2" l="1"/>
  <c r="AF21" i="2"/>
  <c r="I19" i="2" l="1"/>
  <c r="H19" i="2"/>
  <c r="H21" i="2" l="1"/>
  <c r="AA21" i="2"/>
  <c r="AB21" i="2"/>
  <c r="AD21" i="2"/>
  <c r="AE21" i="2"/>
  <c r="O21" i="2"/>
  <c r="P21" i="2"/>
  <c r="Q21" i="2"/>
  <c r="R21" i="2"/>
  <c r="S21" i="2"/>
  <c r="T21" i="2"/>
  <c r="U21" i="2"/>
  <c r="V21" i="2"/>
  <c r="AD58" i="2" l="1"/>
  <c r="AD30" i="2"/>
  <c r="W21" i="2" l="1"/>
  <c r="Z21" i="2"/>
  <c r="Y21" i="2"/>
  <c r="X21" i="2"/>
  <c r="I21" i="2" l="1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F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E29" i="2"/>
  <c r="E28" i="2"/>
  <c r="E27" i="2"/>
  <c r="E26" i="2"/>
  <c r="F58" i="2"/>
  <c r="G58" i="2"/>
  <c r="H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F19" i="2"/>
  <c r="E19" i="2"/>
  <c r="I58" i="2" l="1"/>
  <c r="E30" i="2"/>
  <c r="E21" i="2"/>
  <c r="F21" i="2"/>
  <c r="F59" i="2"/>
  <c r="F60" i="2" s="1"/>
  <c r="F30" i="2"/>
  <c r="G19" i="2" l="1"/>
  <c r="G28" i="2"/>
  <c r="G30" i="2" s="1"/>
  <c r="G59" i="2" l="1"/>
  <c r="G60" i="2" s="1"/>
  <c r="G21" i="2"/>
  <c r="H28" i="2" l="1"/>
  <c r="H30" i="2" s="1"/>
  <c r="H59" i="2" l="1"/>
  <c r="H60" i="2" s="1"/>
  <c r="I28" i="2" l="1"/>
  <c r="I30" i="2" s="1"/>
  <c r="I59" i="2" l="1"/>
  <c r="I60" i="2" s="1"/>
  <c r="J28" i="2" l="1"/>
  <c r="J30" i="2" s="1"/>
  <c r="J59" i="2" l="1"/>
  <c r="J60" i="2" s="1"/>
  <c r="K28" i="2" l="1"/>
  <c r="K30" i="2" s="1"/>
  <c r="K59" i="2" l="1"/>
  <c r="K60" i="2" s="1"/>
  <c r="L28" i="2" l="1"/>
  <c r="L30" i="2" s="1"/>
  <c r="L59" i="2" l="1"/>
  <c r="L60" i="2" s="1"/>
  <c r="M28" i="2" l="1"/>
  <c r="M30" i="2" s="1"/>
  <c r="M59" i="2" l="1"/>
  <c r="M60" i="2" s="1"/>
  <c r="N28" i="2" l="1"/>
  <c r="N30" i="2" s="1"/>
  <c r="N59" i="2" l="1"/>
  <c r="N60" i="2" s="1"/>
  <c r="O28" i="2" l="1"/>
  <c r="O30" i="2" s="1"/>
  <c r="O59" i="2" l="1"/>
  <c r="O60" i="2" s="1"/>
  <c r="P28" i="2" l="1"/>
  <c r="P30" i="2" s="1"/>
  <c r="P59" i="2" l="1"/>
  <c r="P60" i="2" s="1"/>
  <c r="Q28" i="2" l="1"/>
  <c r="Q30" i="2" s="1"/>
  <c r="Q59" i="2" l="1"/>
  <c r="Q60" i="2" s="1"/>
  <c r="R28" i="2" l="1"/>
  <c r="R30" i="2" s="1"/>
  <c r="R59" i="2" l="1"/>
  <c r="R60" i="2" s="1"/>
  <c r="S28" i="2" l="1"/>
  <c r="S30" i="2" s="1"/>
  <c r="S59" i="2" l="1"/>
  <c r="S60" i="2" s="1"/>
  <c r="T28" i="2" l="1"/>
  <c r="T30" i="2" s="1"/>
  <c r="T59" i="2" l="1"/>
  <c r="T60" i="2" s="1"/>
  <c r="U28" i="2" l="1"/>
  <c r="U30" i="2" s="1"/>
  <c r="U59" i="2" l="1"/>
  <c r="U60" i="2" s="1"/>
  <c r="V28" i="2" l="1"/>
  <c r="V30" i="2" s="1"/>
  <c r="V59" i="2" l="1"/>
  <c r="V60" i="2" s="1"/>
  <c r="W28" i="2" l="1"/>
  <c r="W30" i="2" s="1"/>
  <c r="W59" i="2" l="1"/>
  <c r="W60" i="2" s="1"/>
  <c r="X28" i="2" l="1"/>
  <c r="X30" i="2" s="1"/>
  <c r="X59" i="2" l="1"/>
  <c r="X60" i="2" s="1"/>
  <c r="Y28" i="2" l="1"/>
  <c r="Y30" i="2" s="1"/>
  <c r="Y59" i="2" l="1"/>
  <c r="Y60" i="2" s="1"/>
  <c r="Z28" i="2" l="1"/>
  <c r="Z30" i="2" s="1"/>
  <c r="Z59" i="2" l="1"/>
  <c r="Z60" i="2" s="1"/>
  <c r="AA28" i="2" l="1"/>
  <c r="AA30" i="2" s="1"/>
  <c r="AA59" i="2" l="1"/>
  <c r="AA60" i="2" s="1"/>
  <c r="AB28" i="2" l="1"/>
  <c r="AB30" i="2" s="1"/>
  <c r="AB59" i="2" l="1"/>
  <c r="AB60" i="2" s="1"/>
  <c r="AC28" i="2" l="1"/>
  <c r="AC30" i="2" s="1"/>
  <c r="AC59" i="2" l="1"/>
  <c r="AC60" i="2" s="1"/>
  <c r="AD59" i="2" l="1"/>
  <c r="AD60" i="2" s="1"/>
</calcChain>
</file>

<file path=xl/sharedStrings.xml><?xml version="1.0" encoding="utf-8"?>
<sst xmlns="http://schemas.openxmlformats.org/spreadsheetml/2006/main" count="27" uniqueCount="23">
  <si>
    <t>EIB - Evropské projekty</t>
  </si>
  <si>
    <t>EIB - Modernizace silnic</t>
  </si>
  <si>
    <t>celkem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</si>
  <si>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</si>
  <si>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</si>
  <si>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</si>
  <si>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</si>
  <si>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</si>
  <si>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</si>
  <si>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</si>
  <si>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</si>
  <si>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</si>
  <si>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</si>
  <si>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</si>
  <si>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t>KB - investice OK (100 mil. Kč)</t>
  </si>
  <si>
    <t>KB - investice OK (100 mil. Kč) - úrok</t>
  </si>
  <si>
    <t>KB - investice OK (700 mil. Kč)</t>
  </si>
  <si>
    <t>KB - investice OK (700 mil. Kč) - úrok</t>
  </si>
  <si>
    <t>KB - revolving (500 mil. Kč)</t>
  </si>
  <si>
    <t>KB - investice OK (1 mld. Kč)</t>
  </si>
  <si>
    <t>KB - investice OK (1 mld. Kč) - úrok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</si>
  <si>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- 2023 až do konce splatnosti 3,4%; KB 700 mil. Kč - 2023 až do konce splatnosti 3,4%, KB 100 mil. Kč - 2023 až do konce splatnosti 1,99%, KB 1 mld. Kč revolving - 2023 až do konce splatnosti 3,4%)</t>
    </r>
  </si>
  <si>
    <t>2. Splácení úvěrů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</si>
</sst>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0" borderId="3" xfId="0" applyFont="1" applyBorder="1"/>
    <xf numFmtId="3" fontId="0" fillId="0" borderId="4" xfId="0" applyNumberFormat="1" applyBorder="1"/>
    <xf numFmtId="0" fontId="2" fillId="0" borderId="3" xfId="0" applyFont="1" applyFill="1" applyBorder="1"/>
    <xf numFmtId="0" fontId="2" fillId="0" borderId="4" xfId="0" applyFont="1" applyFill="1" applyBorder="1"/>
    <xf numFmtId="3" fontId="0" fillId="0" borderId="4" xfId="0" applyNumberForma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7" fillId="0" borderId="4" xfId="0" applyNumberFormat="1" applyFont="1" applyFill="1" applyBorder="1"/>
    <xf numFmtId="3" fontId="0" fillId="0" borderId="7" xfId="0" applyNumberFormat="1" applyBorder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/>
    <xf numFmtId="3" fontId="2" fillId="0" borderId="4" xfId="0" applyNumberFormat="1" applyFont="1" applyBorder="1"/>
    <xf numFmtId="3" fontId="0" fillId="2" borderId="4" xfId="0" applyNumberFormat="1" applyFill="1" applyBorder="1"/>
    <xf numFmtId="3" fontId="2" fillId="0" borderId="7" xfId="0" applyNumberFormat="1" applyFont="1" applyBorder="1"/>
    <xf numFmtId="3" fontId="2" fillId="0" borderId="12" xfId="0" applyNumberFormat="1" applyFont="1" applyBorder="1"/>
    <xf numFmtId="3" fontId="0" fillId="0" borderId="12" xfId="0" applyNumberFormat="1" applyBorder="1"/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/>
    <xf numFmtId="0" fontId="5" fillId="0" borderId="14" xfId="0" applyFont="1" applyBorder="1"/>
    <xf numFmtId="0" fontId="5" fillId="0" borderId="15" xfId="0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11" fillId="0" borderId="0" xfId="0" applyFont="1"/>
    <xf numFmtId="0" fontId="2" fillId="0" borderId="6" xfId="0" applyFont="1" applyBorder="1" applyAlignment="1">
      <alignment wrapText="1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7" xfId="0" applyNumberFormat="1" applyFill="1" applyBorder="1"/>
    <xf numFmtId="3" fontId="0" fillId="0" borderId="8" xfId="0" applyNumberFormat="1" applyFill="1" applyBorder="1"/>
    <xf numFmtId="0" fontId="2" fillId="0" borderId="7" xfId="0" applyFont="1" applyFill="1" applyBorder="1"/>
    <xf numFmtId="3" fontId="7" fillId="0" borderId="7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9" xfId="0" applyFont="1" applyFill="1" applyBorder="1"/>
    <xf numFmtId="0" fontId="2" fillId="0" borderId="20" xfId="0" applyFont="1" applyFill="1" applyBorder="1"/>
    <xf numFmtId="3" fontId="0" fillId="0" borderId="2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19" xfId="0" applyFont="1" applyBorder="1"/>
    <xf numFmtId="3" fontId="2" fillId="0" borderId="20" xfId="0" applyNumberFormat="1" applyFont="1" applyBorder="1"/>
    <xf numFmtId="3" fontId="0" fillId="0" borderId="20" xfId="0" applyNumberFormat="1" applyBorder="1"/>
    <xf numFmtId="3" fontId="0" fillId="0" borderId="21" xfId="0" applyNumberFormat="1" applyFill="1" applyBorder="1"/>
    <xf numFmtId="0" fontId="2" fillId="3" borderId="2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2037'!$A$58:$E$58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f>'Střed. výhled rozpočtu do 2037'!$G$10:$AF$10</c:f>
              <c:numCache>
                <c:formatCode>#,##0</c:formatCode>
                <c:ptCount val="15"/>
                <c:pt idx="0">
                  <c:v>271339324.44</c:v>
                </c:pt>
                <c:pt idx="1">
                  <c:v>304672708.44</c:v>
                </c:pt>
                <c:pt idx="2">
                  <c:v>295580708.44</c:v>
                </c:pt>
                <c:pt idx="3">
                  <c:v>286490708.44</c:v>
                </c:pt>
                <c:pt idx="4">
                  <c:v>286490708.44</c:v>
                </c:pt>
                <c:pt idx="5">
                  <c:v>279441927.86000001</c:v>
                </c:pt>
                <c:pt idx="6">
                  <c:v>272393147.45999998</c:v>
                </c:pt>
                <c:pt idx="7">
                  <c:v>272393147.45999998</c:v>
                </c:pt>
                <c:pt idx="8">
                  <c:v>263137049.94</c:v>
                </c:pt>
                <c:pt idx="9">
                  <c:v>253880518.59999999</c:v>
                </c:pt>
                <c:pt idx="10">
                  <c:v>221428571.69999999</c:v>
                </c:pt>
                <c:pt idx="11">
                  <c:v>85714285.780000001</c:v>
                </c:pt>
                <c:pt idx="12">
                  <c:v>76190476.379999995</c:v>
                </c:pt>
                <c:pt idx="13">
                  <c:v>52380952.579999998</c:v>
                </c:pt>
                <c:pt idx="14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2037'!$A$59:$E$59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f>'Střed. výhled rozpočtu do 2037'!$G$19:$AF$19</c:f>
              <c:numCache>
                <c:formatCode>#,##0</c:formatCode>
                <c:ptCount val="15"/>
                <c:pt idx="0">
                  <c:v>109914000</c:v>
                </c:pt>
                <c:pt idx="1">
                  <c:v>100744000</c:v>
                </c:pt>
                <c:pt idx="2">
                  <c:v>90319000</c:v>
                </c:pt>
                <c:pt idx="3">
                  <c:v>80208000</c:v>
                </c:pt>
                <c:pt idx="4">
                  <c:v>70143000</c:v>
                </c:pt>
                <c:pt idx="5">
                  <c:v>60098000</c:v>
                </c:pt>
                <c:pt idx="6">
                  <c:v>50425000</c:v>
                </c:pt>
                <c:pt idx="7">
                  <c:v>40855000</c:v>
                </c:pt>
                <c:pt idx="8">
                  <c:v>31312000</c:v>
                </c:pt>
                <c:pt idx="9">
                  <c:v>22257000</c:v>
                </c:pt>
                <c:pt idx="10">
                  <c:v>13718000</c:v>
                </c:pt>
                <c:pt idx="11">
                  <c:v>7528000</c:v>
                </c:pt>
                <c:pt idx="12">
                  <c:v>4628000</c:v>
                </c:pt>
                <c:pt idx="13">
                  <c:v>2230000</c:v>
                </c:pt>
                <c:pt idx="14">
                  <c:v>669000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9.661500705015004E-2"/>
          <c:h val="0.11468209879654928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2037'!$A$16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11"/>
                <c:pt idx="0">
                  <c:v>1073000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1"/>
                <c:pt idx="0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2037'!$E$15:$AB$15</c:f>
              <c:numCache>
                <c:formatCode>#,##0</c:formatCode>
                <c:ptCount val="11"/>
                <c:pt idx="0">
                  <c:v>61316000</c:v>
                </c:pt>
                <c:pt idx="1">
                  <c:v>56296000</c:v>
                </c:pt>
                <c:pt idx="2">
                  <c:v>51277000</c:v>
                </c:pt>
                <c:pt idx="3">
                  <c:v>46258000</c:v>
                </c:pt>
                <c:pt idx="4">
                  <c:v>41239000</c:v>
                </c:pt>
                <c:pt idx="5">
                  <c:v>36220000</c:v>
                </c:pt>
                <c:pt idx="6">
                  <c:v>31201000</c:v>
                </c:pt>
                <c:pt idx="7">
                  <c:v>26182000</c:v>
                </c:pt>
                <c:pt idx="8">
                  <c:v>21163000</c:v>
                </c:pt>
                <c:pt idx="9">
                  <c:v>16144000</c:v>
                </c:pt>
                <c:pt idx="10">
                  <c:v>11376000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1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142857143</c:v>
                </c:pt>
                <c:pt idx="10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2037'!$E$14:$AB$14</c:f>
              <c:numCache>
                <c:formatCode>#,##0</c:formatCode>
                <c:ptCount val="11"/>
                <c:pt idx="0">
                  <c:v>11614000</c:v>
                </c:pt>
                <c:pt idx="1">
                  <c:v>10081000</c:v>
                </c:pt>
                <c:pt idx="2">
                  <c:v>8548000</c:v>
                </c:pt>
                <c:pt idx="3">
                  <c:v>7015000</c:v>
                </c:pt>
                <c:pt idx="4">
                  <c:v>5482000</c:v>
                </c:pt>
                <c:pt idx="5">
                  <c:v>3970000</c:v>
                </c:pt>
                <c:pt idx="6">
                  <c:v>2829000</c:v>
                </c:pt>
                <c:pt idx="7">
                  <c:v>1791000</c:v>
                </c:pt>
                <c:pt idx="8">
                  <c:v>781000</c:v>
                </c:pt>
                <c:pt idx="9">
                  <c:v>258000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36584785.039999999</c:v>
                </c:pt>
                <c:pt idx="6">
                  <c:v>29536004.640000001</c:v>
                </c:pt>
                <c:pt idx="7">
                  <c:v>29536004.640000001</c:v>
                </c:pt>
                <c:pt idx="8">
                  <c:v>20279907.119999997</c:v>
                </c:pt>
                <c:pt idx="9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2037'!$A$21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2037'!$E$21:$AB$21</c:f>
              <c:numCache>
                <c:formatCode>#,##0</c:formatCode>
                <c:ptCount val="11"/>
                <c:pt idx="0">
                  <c:v>381253324.44</c:v>
                </c:pt>
                <c:pt idx="1">
                  <c:v>405416708.44</c:v>
                </c:pt>
                <c:pt idx="2">
                  <c:v>385899708.44</c:v>
                </c:pt>
                <c:pt idx="3">
                  <c:v>366698708.44</c:v>
                </c:pt>
                <c:pt idx="4">
                  <c:v>356633708.44</c:v>
                </c:pt>
                <c:pt idx="5">
                  <c:v>339539927.86000001</c:v>
                </c:pt>
                <c:pt idx="6">
                  <c:v>322818147.45999998</c:v>
                </c:pt>
                <c:pt idx="7">
                  <c:v>313248147.45999998</c:v>
                </c:pt>
                <c:pt idx="8">
                  <c:v>294449049.94</c:v>
                </c:pt>
                <c:pt idx="9">
                  <c:v>276137518.60000002</c:v>
                </c:pt>
                <c:pt idx="10">
                  <c:v>235146571.69999999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2037'!$A$21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2037'!$E$21:$AB$21</c:f>
              <c:numCache>
                <c:formatCode>#,##0</c:formatCode>
                <c:ptCount val="11"/>
                <c:pt idx="0">
                  <c:v>381253324.44</c:v>
                </c:pt>
                <c:pt idx="1">
                  <c:v>405416708.44</c:v>
                </c:pt>
                <c:pt idx="2">
                  <c:v>385899708.44</c:v>
                </c:pt>
                <c:pt idx="3">
                  <c:v>366698708.44</c:v>
                </c:pt>
                <c:pt idx="4">
                  <c:v>356633708.44</c:v>
                </c:pt>
                <c:pt idx="5">
                  <c:v>339539927.86000001</c:v>
                </c:pt>
                <c:pt idx="6">
                  <c:v>322818147.45999998</c:v>
                </c:pt>
                <c:pt idx="7">
                  <c:v>313248147.45999998</c:v>
                </c:pt>
                <c:pt idx="8">
                  <c:v>294449049.94</c:v>
                </c:pt>
                <c:pt idx="9">
                  <c:v>276137518.60000002</c:v>
                </c:pt>
                <c:pt idx="10">
                  <c:v>235146571.69999999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36584785.039999999</c:v>
                </c:pt>
                <c:pt idx="6">
                  <c:v>29536004.640000001</c:v>
                </c:pt>
                <c:pt idx="7">
                  <c:v>29536004.640000001</c:v>
                </c:pt>
                <c:pt idx="8">
                  <c:v>20279907.119999997</c:v>
                </c:pt>
                <c:pt idx="9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2037'!$E$14:$AB$14</c:f>
              <c:numCache>
                <c:formatCode>#,##0</c:formatCode>
                <c:ptCount val="11"/>
                <c:pt idx="0">
                  <c:v>11614000</c:v>
                </c:pt>
                <c:pt idx="1">
                  <c:v>10081000</c:v>
                </c:pt>
                <c:pt idx="2">
                  <c:v>8548000</c:v>
                </c:pt>
                <c:pt idx="3">
                  <c:v>7015000</c:v>
                </c:pt>
                <c:pt idx="4">
                  <c:v>5482000</c:v>
                </c:pt>
                <c:pt idx="5">
                  <c:v>3970000</c:v>
                </c:pt>
                <c:pt idx="6">
                  <c:v>2829000</c:v>
                </c:pt>
                <c:pt idx="7">
                  <c:v>1791000</c:v>
                </c:pt>
                <c:pt idx="8">
                  <c:v>781000</c:v>
                </c:pt>
                <c:pt idx="9">
                  <c:v>258000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1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142857143</c:v>
                </c:pt>
                <c:pt idx="10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2037'!$E$15:$AB$15</c:f>
              <c:numCache>
                <c:formatCode>#,##0</c:formatCode>
                <c:ptCount val="11"/>
                <c:pt idx="0">
                  <c:v>61316000</c:v>
                </c:pt>
                <c:pt idx="1">
                  <c:v>56296000</c:v>
                </c:pt>
                <c:pt idx="2">
                  <c:v>51277000</c:v>
                </c:pt>
                <c:pt idx="3">
                  <c:v>46258000</c:v>
                </c:pt>
                <c:pt idx="4">
                  <c:v>41239000</c:v>
                </c:pt>
                <c:pt idx="5">
                  <c:v>36220000</c:v>
                </c:pt>
                <c:pt idx="6">
                  <c:v>31201000</c:v>
                </c:pt>
                <c:pt idx="7">
                  <c:v>26182000</c:v>
                </c:pt>
                <c:pt idx="8">
                  <c:v>21163000</c:v>
                </c:pt>
                <c:pt idx="9">
                  <c:v>16144000</c:v>
                </c:pt>
                <c:pt idx="10">
                  <c:v>11376000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1"/>
                <c:pt idx="0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2037'!$A$16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11"/>
                <c:pt idx="0">
                  <c:v>1073000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1127125</xdr:colOff>
      <xdr:row>21</xdr:row>
      <xdr:rowOff>123825</xdr:rowOff>
    </xdr:from>
    <xdr:to>
      <xdr:col>31</xdr:col>
      <xdr:colOff>762000</xdr:colOff>
      <xdr:row>76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zoomScaleNormal="100" workbookViewId="0">
      <selection activeCell="V9" sqref="V9"/>
    </sheetView>
  </sheetViews>
  <sheetFormatPr defaultRowHeight="12.75" x14ac:dyDescent="0.2"/>
  <cols>
    <col min="1" max="1" width="44.7109375" style="3" customWidth="1"/>
    <col min="2" max="2" width="13.5703125" style="3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7" width="13.85546875" hidden="1" customWidth="1"/>
    <col min="18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22</v>
      </c>
      <c r="B1" s="7"/>
      <c r="C1" s="7"/>
      <c r="D1" s="7"/>
    </row>
    <row r="2" spans="1:34" ht="16.5" thickBot="1" x14ac:dyDescent="0.3">
      <c r="A2" s="5" t="s">
        <v>10</v>
      </c>
      <c r="B2" s="5"/>
      <c r="C2" s="5"/>
      <c r="D2" s="5"/>
    </row>
    <row r="3" spans="1:34" s="3" customFormat="1" ht="15" customHeight="1" thickBot="1" x14ac:dyDescent="0.25">
      <c r="A3" s="59"/>
      <c r="B3" s="67" t="s">
        <v>11</v>
      </c>
      <c r="C3" s="60">
        <v>2008</v>
      </c>
      <c r="D3" s="60">
        <v>2009</v>
      </c>
      <c r="E3" s="60">
        <v>2010</v>
      </c>
      <c r="F3" s="60">
        <v>2011</v>
      </c>
      <c r="G3" s="60">
        <v>2012</v>
      </c>
      <c r="H3" s="60">
        <v>2013</v>
      </c>
      <c r="I3" s="60">
        <v>2014</v>
      </c>
      <c r="J3" s="60">
        <v>2015</v>
      </c>
      <c r="K3" s="60">
        <v>2016</v>
      </c>
      <c r="L3" s="60">
        <v>2017</v>
      </c>
      <c r="M3" s="61">
        <v>2018</v>
      </c>
      <c r="N3" s="61">
        <v>2019</v>
      </c>
      <c r="O3" s="61">
        <v>2020</v>
      </c>
      <c r="P3" s="61">
        <v>2021</v>
      </c>
      <c r="Q3" s="61">
        <v>2022</v>
      </c>
      <c r="R3" s="61">
        <v>2023</v>
      </c>
      <c r="S3" s="61">
        <v>2024</v>
      </c>
      <c r="T3" s="61">
        <v>2025</v>
      </c>
      <c r="U3" s="61">
        <v>2026</v>
      </c>
      <c r="V3" s="61">
        <v>2027</v>
      </c>
      <c r="W3" s="61">
        <v>2028</v>
      </c>
      <c r="X3" s="61">
        <v>2029</v>
      </c>
      <c r="Y3" s="61">
        <v>2030</v>
      </c>
      <c r="Z3" s="61">
        <v>2031</v>
      </c>
      <c r="AA3" s="61">
        <v>2032</v>
      </c>
      <c r="AB3" s="61">
        <v>2033</v>
      </c>
      <c r="AC3" s="61">
        <v>2034</v>
      </c>
      <c r="AD3" s="61">
        <v>2035</v>
      </c>
      <c r="AE3" s="61">
        <v>2036</v>
      </c>
      <c r="AF3" s="62">
        <v>2037</v>
      </c>
    </row>
    <row r="4" spans="1:34" ht="13.5" thickTop="1" x14ac:dyDescent="0.2">
      <c r="A4" s="63" t="s">
        <v>1</v>
      </c>
      <c r="B4" s="64">
        <f>SUM(C4:AA4)</f>
        <v>900000000.38</v>
      </c>
      <c r="C4" s="65">
        <v>14097560.98</v>
      </c>
      <c r="D4" s="65">
        <v>14097560.98</v>
      </c>
      <c r="E4" s="65">
        <v>14097560.98</v>
      </c>
      <c r="F4" s="65">
        <f>32609756.1</f>
        <v>32609756.100000001</v>
      </c>
      <c r="G4" s="65">
        <v>43633565.619999997</v>
      </c>
      <c r="H4" s="56">
        <v>43633565.619999997</v>
      </c>
      <c r="I4" s="56">
        <v>43633565.619999997</v>
      </c>
      <c r="J4" s="56">
        <v>43633565.619999997</v>
      </c>
      <c r="K4" s="56">
        <v>43633565.619999997</v>
      </c>
      <c r="L4" s="56">
        <v>43634000</v>
      </c>
      <c r="M4" s="56">
        <v>43633565.619999997</v>
      </c>
      <c r="N4" s="56">
        <v>43633565.619999997</v>
      </c>
      <c r="O4" s="56">
        <v>43633565.619999997</v>
      </c>
      <c r="P4" s="56">
        <v>43633565.619999997</v>
      </c>
      <c r="Q4" s="56">
        <v>43633565.619999997</v>
      </c>
      <c r="R4" s="56">
        <v>43633565.619999997</v>
      </c>
      <c r="S4" s="56">
        <v>43633565.619999997</v>
      </c>
      <c r="T4" s="56">
        <v>43633565.619999997</v>
      </c>
      <c r="U4" s="56">
        <v>43633565.619999997</v>
      </c>
      <c r="V4" s="56">
        <v>43633565.619999997</v>
      </c>
      <c r="W4" s="56">
        <f>21816782.72+14768002.32</f>
        <v>36584785.039999999</v>
      </c>
      <c r="X4" s="56">
        <f>2*14768002.32</f>
        <v>29536004.640000001</v>
      </c>
      <c r="Y4" s="56">
        <f>2*14768002.32</f>
        <v>29536004.640000001</v>
      </c>
      <c r="Z4" s="56">
        <f>14768002.36+5511904.76</f>
        <v>20279907.119999997</v>
      </c>
      <c r="AA4" s="56">
        <f>11023809.6-434</f>
        <v>11023375.6</v>
      </c>
      <c r="AB4" s="56"/>
      <c r="AC4" s="56"/>
      <c r="AD4" s="56"/>
      <c r="AE4" s="56"/>
      <c r="AF4" s="66"/>
    </row>
    <row r="5" spans="1:34" x14ac:dyDescent="0.2">
      <c r="A5" s="12" t="s">
        <v>0</v>
      </c>
      <c r="B5" s="31">
        <f>SUM(E5:AF5)</f>
        <v>3000000000.1799998</v>
      </c>
      <c r="C5" s="31"/>
      <c r="D5" s="31"/>
      <c r="E5" s="13">
        <v>0</v>
      </c>
      <c r="F5" s="13">
        <v>0</v>
      </c>
      <c r="G5" s="32">
        <v>21428571.420000002</v>
      </c>
      <c r="H5" s="20">
        <f>2*21428571.42+2*7142857.14</f>
        <v>57142857.120000005</v>
      </c>
      <c r="I5" s="16">
        <f>2*33333333.32</f>
        <v>66666666.640000001</v>
      </c>
      <c r="J5" s="16">
        <v>90476190.439999998</v>
      </c>
      <c r="K5" s="16">
        <v>114285714.23999999</v>
      </c>
      <c r="L5" s="16">
        <v>142858000</v>
      </c>
      <c r="M5" s="16">
        <f t="shared" ref="M5:Z5" si="0">2*71428571.41</f>
        <v>142857142.81999999</v>
      </c>
      <c r="N5" s="16">
        <f t="shared" si="0"/>
        <v>142857142.81999999</v>
      </c>
      <c r="O5" s="16">
        <f t="shared" si="0"/>
        <v>142857142.81999999</v>
      </c>
      <c r="P5" s="16">
        <f t="shared" si="0"/>
        <v>142857142.81999999</v>
      </c>
      <c r="Q5" s="16">
        <f t="shared" si="0"/>
        <v>142857142.81999999</v>
      </c>
      <c r="R5" s="16">
        <f t="shared" si="0"/>
        <v>142857142.81999999</v>
      </c>
      <c r="S5" s="16">
        <f t="shared" si="0"/>
        <v>142857142.81999999</v>
      </c>
      <c r="T5" s="16">
        <f t="shared" si="0"/>
        <v>142857142.81999999</v>
      </c>
      <c r="U5" s="16">
        <f t="shared" si="0"/>
        <v>142857142.81999999</v>
      </c>
      <c r="V5" s="16">
        <f t="shared" si="0"/>
        <v>142857142.81999999</v>
      </c>
      <c r="W5" s="16">
        <f t="shared" si="0"/>
        <v>142857142.81999999</v>
      </c>
      <c r="X5" s="16">
        <f t="shared" si="0"/>
        <v>142857142.81999999</v>
      </c>
      <c r="Y5" s="16">
        <f t="shared" si="0"/>
        <v>142857142.81999999</v>
      </c>
      <c r="Z5" s="16">
        <f t="shared" si="0"/>
        <v>142857142.81999999</v>
      </c>
      <c r="AA5" s="16">
        <f>71428571.41+71428571.59</f>
        <v>142857143</v>
      </c>
      <c r="AB5" s="16">
        <f>60714285.7+60714286</f>
        <v>121428571.7</v>
      </c>
      <c r="AC5" s="16">
        <v>85714285.780000001</v>
      </c>
      <c r="AD5" s="16">
        <v>76190476.379999995</v>
      </c>
      <c r="AE5" s="16">
        <v>52380952.579999998</v>
      </c>
      <c r="AF5" s="19">
        <f>28571428.4-857</f>
        <v>28570571.399999999</v>
      </c>
      <c r="AH5" s="10"/>
    </row>
    <row r="6" spans="1:34" x14ac:dyDescent="0.2">
      <c r="A6" s="12" t="s">
        <v>16</v>
      </c>
      <c r="B6" s="31">
        <f>SUM(E6:AD6)</f>
        <v>700000000</v>
      </c>
      <c r="C6" s="31"/>
      <c r="D6" s="31"/>
      <c r="E6" s="13">
        <v>0</v>
      </c>
      <c r="F6" s="13">
        <v>0</v>
      </c>
      <c r="G6" s="13">
        <v>0</v>
      </c>
      <c r="H6" s="16">
        <v>33333336</v>
      </c>
      <c r="I6" s="16">
        <v>66666672</v>
      </c>
      <c r="J6" s="16">
        <v>66666672</v>
      </c>
      <c r="K6" s="16">
        <v>61111116</v>
      </c>
      <c r="L6" s="16">
        <f>66666672+5555556</f>
        <v>72222228</v>
      </c>
      <c r="M6" s="16">
        <v>66666672</v>
      </c>
      <c r="N6" s="16">
        <v>66666672</v>
      </c>
      <c r="O6" s="16">
        <v>66666672</v>
      </c>
      <c r="P6" s="16">
        <v>66666672</v>
      </c>
      <c r="Q6" s="16">
        <v>66666672</v>
      </c>
      <c r="R6" s="20">
        <f>66666672-56</f>
        <v>66666616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</row>
    <row r="7" spans="1:34" x14ac:dyDescent="0.2">
      <c r="A7" s="43" t="s">
        <v>14</v>
      </c>
      <c r="B7" s="33">
        <f>SUM(E7:AD7)</f>
        <v>100000000</v>
      </c>
      <c r="C7" s="33"/>
      <c r="D7" s="33"/>
      <c r="E7" s="21"/>
      <c r="F7" s="21"/>
      <c r="G7" s="21"/>
      <c r="H7" s="44"/>
      <c r="I7" s="44"/>
      <c r="J7" s="44"/>
      <c r="K7" s="44"/>
      <c r="L7" s="45"/>
      <c r="M7" s="46"/>
      <c r="N7" s="46"/>
      <c r="O7" s="46">
        <f>9091000*2</f>
        <v>18182000</v>
      </c>
      <c r="P7" s="46">
        <f>9091000*2</f>
        <v>18182000</v>
      </c>
      <c r="Q7" s="46">
        <f>9091000*2</f>
        <v>18182000</v>
      </c>
      <c r="R7" s="46">
        <f>9091000*2</f>
        <v>18182000</v>
      </c>
      <c r="S7" s="46">
        <f>9091000*2</f>
        <v>18182000</v>
      </c>
      <c r="T7" s="46">
        <v>9090000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4" x14ac:dyDescent="0.2">
      <c r="A8" s="43" t="s">
        <v>19</v>
      </c>
      <c r="B8" s="33">
        <f t="shared" ref="B8:B9" si="1">SUM(E8:AD8)</f>
        <v>1000000000</v>
      </c>
      <c r="C8" s="33"/>
      <c r="D8" s="33"/>
      <c r="E8" s="21"/>
      <c r="F8" s="21"/>
      <c r="G8" s="21"/>
      <c r="H8" s="44"/>
      <c r="I8" s="44"/>
      <c r="J8" s="44"/>
      <c r="K8" s="44"/>
      <c r="L8" s="45"/>
      <c r="M8" s="46"/>
      <c r="N8" s="46"/>
      <c r="O8" s="46"/>
      <c r="P8" s="46"/>
      <c r="Q8" s="46"/>
      <c r="R8" s="46"/>
      <c r="S8" s="46">
        <v>100000000</v>
      </c>
      <c r="T8" s="46">
        <v>100000000</v>
      </c>
      <c r="U8" s="46">
        <v>100000000</v>
      </c>
      <c r="V8" s="46">
        <v>100000000</v>
      </c>
      <c r="W8" s="46">
        <v>100000000</v>
      </c>
      <c r="X8" s="46">
        <v>100000000</v>
      </c>
      <c r="Y8" s="46">
        <v>100000000</v>
      </c>
      <c r="Z8" s="46">
        <v>100000000</v>
      </c>
      <c r="AA8" s="46">
        <v>100000000</v>
      </c>
      <c r="AB8" s="46">
        <v>100000000</v>
      </c>
      <c r="AC8" s="46"/>
      <c r="AD8" s="46"/>
      <c r="AE8" s="46"/>
      <c r="AF8" s="47"/>
    </row>
    <row r="9" spans="1:34" ht="13.5" thickBot="1" x14ac:dyDescent="0.25">
      <c r="A9" s="25" t="s">
        <v>18</v>
      </c>
      <c r="B9" s="34">
        <f t="shared" si="1"/>
        <v>600000000</v>
      </c>
      <c r="C9" s="34"/>
      <c r="D9" s="34"/>
      <c r="E9" s="35"/>
      <c r="F9" s="35"/>
      <c r="G9" s="35"/>
      <c r="H9" s="28"/>
      <c r="I9" s="28"/>
      <c r="J9" s="28"/>
      <c r="K9" s="28"/>
      <c r="L9" s="36"/>
      <c r="M9" s="27"/>
      <c r="N9" s="27"/>
      <c r="O9" s="27">
        <v>100000000</v>
      </c>
      <c r="P9" s="27">
        <v>250000000</v>
      </c>
      <c r="Q9" s="27">
        <v>250000000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7"/>
    </row>
    <row r="10" spans="1:34" s="3" customFormat="1" ht="15" customHeight="1" thickTop="1" thickBot="1" x14ac:dyDescent="0.25">
      <c r="A10" s="22" t="s">
        <v>2</v>
      </c>
      <c r="B10" s="23"/>
      <c r="C10" s="53">
        <f t="shared" ref="C10:AF10" si="2">SUM(C4:C9)</f>
        <v>14097560.98</v>
      </c>
      <c r="D10" s="53">
        <f t="shared" si="2"/>
        <v>14097560.98</v>
      </c>
      <c r="E10" s="53">
        <f t="shared" si="2"/>
        <v>14097560.98</v>
      </c>
      <c r="F10" s="53">
        <f t="shared" si="2"/>
        <v>32609756.100000001</v>
      </c>
      <c r="G10" s="53">
        <f t="shared" si="2"/>
        <v>65062137.039999999</v>
      </c>
      <c r="H10" s="53">
        <f t="shared" si="2"/>
        <v>134109758.74000001</v>
      </c>
      <c r="I10" s="53">
        <f t="shared" si="2"/>
        <v>176966904.25999999</v>
      </c>
      <c r="J10" s="53">
        <f t="shared" si="2"/>
        <v>200776428.06</v>
      </c>
      <c r="K10" s="53">
        <f t="shared" si="2"/>
        <v>219030395.85999998</v>
      </c>
      <c r="L10" s="53">
        <f t="shared" si="2"/>
        <v>258714228</v>
      </c>
      <c r="M10" s="53">
        <f t="shared" si="2"/>
        <v>253157380.44</v>
      </c>
      <c r="N10" s="53">
        <f t="shared" si="2"/>
        <v>253157380.44</v>
      </c>
      <c r="O10" s="53">
        <f t="shared" si="2"/>
        <v>371339380.44</v>
      </c>
      <c r="P10" s="53">
        <f t="shared" si="2"/>
        <v>521339380.44</v>
      </c>
      <c r="Q10" s="53">
        <f t="shared" si="2"/>
        <v>521339380.44</v>
      </c>
      <c r="R10" s="53">
        <f t="shared" si="2"/>
        <v>271339324.44</v>
      </c>
      <c r="S10" s="53">
        <f t="shared" si="2"/>
        <v>304672708.44</v>
      </c>
      <c r="T10" s="53">
        <f t="shared" si="2"/>
        <v>295580708.44</v>
      </c>
      <c r="U10" s="53">
        <f t="shared" si="2"/>
        <v>286490708.44</v>
      </c>
      <c r="V10" s="53">
        <f t="shared" si="2"/>
        <v>286490708.44</v>
      </c>
      <c r="W10" s="53">
        <f t="shared" si="2"/>
        <v>279441927.86000001</v>
      </c>
      <c r="X10" s="53">
        <f t="shared" si="2"/>
        <v>272393147.45999998</v>
      </c>
      <c r="Y10" s="53">
        <f t="shared" si="2"/>
        <v>272393147.45999998</v>
      </c>
      <c r="Z10" s="53">
        <f t="shared" si="2"/>
        <v>263137049.94</v>
      </c>
      <c r="AA10" s="53">
        <f t="shared" si="2"/>
        <v>253880518.59999999</v>
      </c>
      <c r="AB10" s="53">
        <f t="shared" si="2"/>
        <v>221428571.69999999</v>
      </c>
      <c r="AC10" s="53">
        <f t="shared" si="2"/>
        <v>85714285.780000001</v>
      </c>
      <c r="AD10" s="53">
        <f t="shared" si="2"/>
        <v>76190476.379999995</v>
      </c>
      <c r="AE10" s="53">
        <f t="shared" si="2"/>
        <v>52380952.579999998</v>
      </c>
      <c r="AF10" s="52">
        <f t="shared" si="2"/>
        <v>28570571.399999999</v>
      </c>
    </row>
    <row r="11" spans="1:34" x14ac:dyDescent="0.2">
      <c r="K11" s="10"/>
      <c r="S11" s="10"/>
    </row>
    <row r="12" spans="1:34" ht="16.5" thickBot="1" x14ac:dyDescent="0.3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34" ht="15" customHeight="1" thickBot="1" x14ac:dyDescent="0.25">
      <c r="A13" s="59"/>
      <c r="B13" s="60"/>
      <c r="C13" s="60"/>
      <c r="D13" s="60"/>
      <c r="E13" s="60">
        <v>2010</v>
      </c>
      <c r="F13" s="60">
        <v>2011</v>
      </c>
      <c r="G13" s="60">
        <v>2012</v>
      </c>
      <c r="H13" s="60">
        <v>2013</v>
      </c>
      <c r="I13" s="60">
        <v>2014</v>
      </c>
      <c r="J13" s="60">
        <v>2015</v>
      </c>
      <c r="K13" s="60">
        <v>2016</v>
      </c>
      <c r="L13" s="60">
        <v>2017</v>
      </c>
      <c r="M13" s="61">
        <v>2018</v>
      </c>
      <c r="N13" s="61">
        <v>2019</v>
      </c>
      <c r="O13" s="61">
        <v>2020</v>
      </c>
      <c r="P13" s="61">
        <v>2021</v>
      </c>
      <c r="Q13" s="61">
        <v>2022</v>
      </c>
      <c r="R13" s="61">
        <v>2023</v>
      </c>
      <c r="S13" s="61">
        <v>2024</v>
      </c>
      <c r="T13" s="61">
        <v>2025</v>
      </c>
      <c r="U13" s="61">
        <v>2026</v>
      </c>
      <c r="V13" s="61">
        <v>2027</v>
      </c>
      <c r="W13" s="61">
        <v>2028</v>
      </c>
      <c r="X13" s="61">
        <v>2029</v>
      </c>
      <c r="Y13" s="61">
        <v>2030</v>
      </c>
      <c r="Z13" s="61">
        <v>2031</v>
      </c>
      <c r="AA13" s="61">
        <v>2032</v>
      </c>
      <c r="AB13" s="61">
        <v>2033</v>
      </c>
      <c r="AC13" s="61">
        <v>2034</v>
      </c>
      <c r="AD13" s="61">
        <v>2035</v>
      </c>
      <c r="AE13" s="61">
        <v>2036</v>
      </c>
      <c r="AF13" s="62">
        <v>2037</v>
      </c>
    </row>
    <row r="14" spans="1:34" s="9" customFormat="1" ht="13.5" thickTop="1" x14ac:dyDescent="0.2">
      <c r="A14" s="54" t="s">
        <v>3</v>
      </c>
      <c r="B14" s="55"/>
      <c r="C14" s="55"/>
      <c r="D14" s="55"/>
      <c r="E14" s="56">
        <v>26432226</v>
      </c>
      <c r="F14" s="56">
        <v>25861095</v>
      </c>
      <c r="G14" s="56">
        <v>10401716</v>
      </c>
      <c r="H14" s="56">
        <v>4817666.47</v>
      </c>
      <c r="I14" s="56">
        <v>4046767</v>
      </c>
      <c r="J14" s="56">
        <v>3494443</v>
      </c>
      <c r="K14" s="56">
        <v>3082890</v>
      </c>
      <c r="L14" s="56">
        <v>6122000</v>
      </c>
      <c r="M14" s="56">
        <v>7088000</v>
      </c>
      <c r="N14" s="56">
        <v>11000000</v>
      </c>
      <c r="O14" s="56">
        <v>12000000</v>
      </c>
      <c r="P14" s="56">
        <v>11000000</v>
      </c>
      <c r="Q14" s="56">
        <v>13000000</v>
      </c>
      <c r="R14" s="56">
        <v>11614000</v>
      </c>
      <c r="S14" s="56">
        <v>10081000</v>
      </c>
      <c r="T14" s="56">
        <v>8548000</v>
      </c>
      <c r="U14" s="56">
        <v>7015000</v>
      </c>
      <c r="V14" s="56">
        <v>5482000</v>
      </c>
      <c r="W14" s="56">
        <v>3970000</v>
      </c>
      <c r="X14" s="56">
        <v>2829000</v>
      </c>
      <c r="Y14" s="56">
        <v>1791000</v>
      </c>
      <c r="Z14" s="56">
        <v>781000</v>
      </c>
      <c r="AA14" s="56">
        <v>258000</v>
      </c>
      <c r="AB14" s="56"/>
      <c r="AC14" s="56"/>
      <c r="AD14" s="56"/>
      <c r="AE14" s="57"/>
      <c r="AF14" s="58"/>
    </row>
    <row r="15" spans="1:34" s="9" customFormat="1" x14ac:dyDescent="0.2">
      <c r="A15" s="14" t="s">
        <v>4</v>
      </c>
      <c r="B15" s="15"/>
      <c r="C15" s="15"/>
      <c r="D15" s="15"/>
      <c r="E15" s="16">
        <v>39550000</v>
      </c>
      <c r="F15" s="16">
        <v>44691667</v>
      </c>
      <c r="G15" s="16">
        <v>26519369</v>
      </c>
      <c r="H15" s="16">
        <v>17315603.170000002</v>
      </c>
      <c r="I15" s="16">
        <v>14504710</v>
      </c>
      <c r="J15" s="16">
        <v>12923226</v>
      </c>
      <c r="K15" s="16">
        <v>11681500</v>
      </c>
      <c r="L15" s="16">
        <v>26892000</v>
      </c>
      <c r="M15" s="16">
        <v>31769000</v>
      </c>
      <c r="N15" s="16">
        <v>49000000</v>
      </c>
      <c r="O15" s="16">
        <v>56000000</v>
      </c>
      <c r="P15" s="16">
        <v>53000000</v>
      </c>
      <c r="Q15" s="16">
        <v>66000000</v>
      </c>
      <c r="R15" s="16">
        <v>61316000</v>
      </c>
      <c r="S15" s="16">
        <v>56296000</v>
      </c>
      <c r="T15" s="16">
        <v>51277000</v>
      </c>
      <c r="U15" s="16">
        <v>46258000</v>
      </c>
      <c r="V15" s="16">
        <v>41239000</v>
      </c>
      <c r="W15" s="16">
        <v>36220000</v>
      </c>
      <c r="X15" s="16">
        <v>31201000</v>
      </c>
      <c r="Y15" s="16">
        <v>26182000</v>
      </c>
      <c r="Z15" s="16">
        <v>21163000</v>
      </c>
      <c r="AA15" s="16">
        <v>16144000</v>
      </c>
      <c r="AB15" s="16">
        <v>11376000</v>
      </c>
      <c r="AC15" s="16">
        <v>7528000</v>
      </c>
      <c r="AD15" s="16">
        <v>4628000</v>
      </c>
      <c r="AE15" s="16">
        <v>2230000</v>
      </c>
      <c r="AF15" s="19">
        <v>669000</v>
      </c>
    </row>
    <row r="16" spans="1:34" s="9" customFormat="1" x14ac:dyDescent="0.2">
      <c r="A16" s="14" t="s">
        <v>17</v>
      </c>
      <c r="B16" s="15"/>
      <c r="C16" s="15"/>
      <c r="D16" s="15"/>
      <c r="E16" s="16">
        <v>1335387</v>
      </c>
      <c r="F16" s="16">
        <v>9408706.6899999995</v>
      </c>
      <c r="G16" s="16">
        <v>10681474</v>
      </c>
      <c r="H16" s="16">
        <v>7737882</v>
      </c>
      <c r="I16" s="16">
        <v>6852275</v>
      </c>
      <c r="J16" s="16">
        <v>5842671</v>
      </c>
      <c r="K16" s="16">
        <v>4657125</v>
      </c>
      <c r="L16" s="16">
        <v>6674000</v>
      </c>
      <c r="M16" s="16">
        <v>7520000</v>
      </c>
      <c r="N16" s="16">
        <v>8000000</v>
      </c>
      <c r="O16" s="16">
        <v>8500000</v>
      </c>
      <c r="P16" s="16">
        <v>3400000</v>
      </c>
      <c r="Q16" s="16">
        <v>3400000</v>
      </c>
      <c r="R16" s="16">
        <v>1073000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8"/>
    </row>
    <row r="17" spans="1:32" s="9" customFormat="1" x14ac:dyDescent="0.2">
      <c r="A17" s="43" t="s">
        <v>15</v>
      </c>
      <c r="B17" s="48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9">
        <v>1292000</v>
      </c>
      <c r="N17" s="46">
        <v>2500000</v>
      </c>
      <c r="O17" s="46">
        <v>2400000</v>
      </c>
      <c r="P17" s="46">
        <v>2000000</v>
      </c>
      <c r="Q17" s="46">
        <v>1000000</v>
      </c>
      <c r="R17" s="46">
        <v>778000</v>
      </c>
      <c r="S17" s="46">
        <v>405000</v>
      </c>
      <c r="T17" s="46">
        <v>46000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50"/>
      <c r="AF17" s="51"/>
    </row>
    <row r="18" spans="1:32" s="9" customFormat="1" ht="13.5" customHeight="1" thickBot="1" x14ac:dyDescent="0.25">
      <c r="A18" s="25" t="s">
        <v>20</v>
      </c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7">
        <v>4000000</v>
      </c>
      <c r="Q18" s="27">
        <v>30000000</v>
      </c>
      <c r="R18" s="27">
        <v>35133000</v>
      </c>
      <c r="S18" s="27">
        <v>33962000</v>
      </c>
      <c r="T18" s="27">
        <v>30448000</v>
      </c>
      <c r="U18" s="27">
        <v>26935000</v>
      </c>
      <c r="V18" s="27">
        <v>23422000</v>
      </c>
      <c r="W18" s="27">
        <v>19908000</v>
      </c>
      <c r="X18" s="27">
        <v>16395000</v>
      </c>
      <c r="Y18" s="27">
        <v>12882000</v>
      </c>
      <c r="Z18" s="27">
        <v>9368000</v>
      </c>
      <c r="AA18" s="27">
        <v>5855000</v>
      </c>
      <c r="AB18" s="27">
        <v>2342000</v>
      </c>
      <c r="AC18" s="27"/>
      <c r="AD18" s="27"/>
      <c r="AE18" s="29"/>
      <c r="AF18" s="30"/>
    </row>
    <row r="19" spans="1:32" ht="15" customHeight="1" thickTop="1" thickBot="1" x14ac:dyDescent="0.25">
      <c r="A19" s="22" t="s">
        <v>2</v>
      </c>
      <c r="B19" s="23"/>
      <c r="C19" s="23"/>
      <c r="D19" s="23"/>
      <c r="E19" s="24">
        <f>SUM(E14:E16)</f>
        <v>67317613</v>
      </c>
      <c r="F19" s="24">
        <f>SUM(F14:F16)</f>
        <v>79961468.689999998</v>
      </c>
      <c r="G19" s="24">
        <f>SUM(G14:G16)</f>
        <v>47602559</v>
      </c>
      <c r="H19" s="24">
        <f>SUM(H14:H17)</f>
        <v>29871151.640000001</v>
      </c>
      <c r="I19" s="24">
        <f>SUM(I14:I17)</f>
        <v>25403752</v>
      </c>
      <c r="J19" s="24">
        <f>SUM(J14:J17)</f>
        <v>22260340</v>
      </c>
      <c r="K19" s="24">
        <f>SUM(K14:K17)</f>
        <v>19421515</v>
      </c>
      <c r="L19" s="24">
        <f>SUM(L14:L17)</f>
        <v>39688000</v>
      </c>
      <c r="M19" s="24">
        <f t="shared" ref="M19:AF19" si="3">SUM(M14:M18)</f>
        <v>47669000</v>
      </c>
      <c r="N19" s="24">
        <f t="shared" si="3"/>
        <v>70500000</v>
      </c>
      <c r="O19" s="24">
        <f t="shared" si="3"/>
        <v>78900000</v>
      </c>
      <c r="P19" s="24">
        <f t="shared" si="3"/>
        <v>73400000</v>
      </c>
      <c r="Q19" s="24">
        <f t="shared" si="3"/>
        <v>113400000</v>
      </c>
      <c r="R19" s="24">
        <f t="shared" si="3"/>
        <v>109914000</v>
      </c>
      <c r="S19" s="24">
        <f t="shared" si="3"/>
        <v>100744000</v>
      </c>
      <c r="T19" s="24">
        <f t="shared" si="3"/>
        <v>90319000</v>
      </c>
      <c r="U19" s="24">
        <f t="shared" si="3"/>
        <v>80208000</v>
      </c>
      <c r="V19" s="24">
        <f t="shared" si="3"/>
        <v>70143000</v>
      </c>
      <c r="W19" s="24">
        <f t="shared" si="3"/>
        <v>60098000</v>
      </c>
      <c r="X19" s="24">
        <f t="shared" si="3"/>
        <v>50425000</v>
      </c>
      <c r="Y19" s="24">
        <f t="shared" si="3"/>
        <v>40855000</v>
      </c>
      <c r="Z19" s="24">
        <f t="shared" si="3"/>
        <v>31312000</v>
      </c>
      <c r="AA19" s="24">
        <f t="shared" si="3"/>
        <v>22257000</v>
      </c>
      <c r="AB19" s="24">
        <f t="shared" si="3"/>
        <v>13718000</v>
      </c>
      <c r="AC19" s="24">
        <f t="shared" si="3"/>
        <v>7528000</v>
      </c>
      <c r="AD19" s="24">
        <f t="shared" si="3"/>
        <v>4628000</v>
      </c>
      <c r="AE19" s="24">
        <f t="shared" si="3"/>
        <v>2230000</v>
      </c>
      <c r="AF19" s="52">
        <f t="shared" si="3"/>
        <v>669000</v>
      </c>
    </row>
    <row r="20" spans="1:32" ht="13.5" thickBot="1" x14ac:dyDescent="0.25"/>
    <row r="21" spans="1:32" s="3" customFormat="1" ht="20.100000000000001" customHeight="1" thickBot="1" x14ac:dyDescent="0.25">
      <c r="A21" s="38" t="s">
        <v>5</v>
      </c>
      <c r="B21" s="39"/>
      <c r="C21" s="39"/>
      <c r="D21" s="39"/>
      <c r="E21" s="40">
        <f t="shared" ref="E21:AF21" si="4">+E19+E10</f>
        <v>81415173.980000004</v>
      </c>
      <c r="F21" s="40">
        <f t="shared" si="4"/>
        <v>112571224.78999999</v>
      </c>
      <c r="G21" s="40">
        <f t="shared" si="4"/>
        <v>112664696.03999999</v>
      </c>
      <c r="H21" s="40">
        <f t="shared" si="4"/>
        <v>163980910.38</v>
      </c>
      <c r="I21" s="40">
        <f t="shared" si="4"/>
        <v>202370656.25999999</v>
      </c>
      <c r="J21" s="40">
        <f t="shared" si="4"/>
        <v>223036768.06</v>
      </c>
      <c r="K21" s="40">
        <f t="shared" si="4"/>
        <v>238451910.85999998</v>
      </c>
      <c r="L21" s="40">
        <f t="shared" si="4"/>
        <v>298402228</v>
      </c>
      <c r="M21" s="40">
        <f t="shared" si="4"/>
        <v>300826380.44</v>
      </c>
      <c r="N21" s="40">
        <f t="shared" si="4"/>
        <v>323657380.44</v>
      </c>
      <c r="O21" s="40">
        <f t="shared" si="4"/>
        <v>450239380.44</v>
      </c>
      <c r="P21" s="40">
        <f t="shared" si="4"/>
        <v>594739380.44000006</v>
      </c>
      <c r="Q21" s="40">
        <f t="shared" si="4"/>
        <v>634739380.44000006</v>
      </c>
      <c r="R21" s="40">
        <f t="shared" si="4"/>
        <v>381253324.44</v>
      </c>
      <c r="S21" s="40">
        <f t="shared" si="4"/>
        <v>405416708.44</v>
      </c>
      <c r="T21" s="40">
        <f t="shared" si="4"/>
        <v>385899708.44</v>
      </c>
      <c r="U21" s="40">
        <f t="shared" si="4"/>
        <v>366698708.44</v>
      </c>
      <c r="V21" s="40">
        <f t="shared" si="4"/>
        <v>356633708.44</v>
      </c>
      <c r="W21" s="40">
        <f t="shared" si="4"/>
        <v>339539927.86000001</v>
      </c>
      <c r="X21" s="40">
        <f t="shared" si="4"/>
        <v>322818147.45999998</v>
      </c>
      <c r="Y21" s="40">
        <f t="shared" si="4"/>
        <v>313248147.45999998</v>
      </c>
      <c r="Z21" s="40">
        <f t="shared" si="4"/>
        <v>294449049.94</v>
      </c>
      <c r="AA21" s="40">
        <f t="shared" si="4"/>
        <v>276137518.60000002</v>
      </c>
      <c r="AB21" s="40">
        <f t="shared" si="4"/>
        <v>235146571.69999999</v>
      </c>
      <c r="AC21" s="40">
        <f t="shared" si="4"/>
        <v>93242285.780000001</v>
      </c>
      <c r="AD21" s="40">
        <f t="shared" si="4"/>
        <v>80818476.379999995</v>
      </c>
      <c r="AE21" s="40">
        <f t="shared" si="4"/>
        <v>54610952.579999998</v>
      </c>
      <c r="AF21" s="41">
        <f t="shared" si="4"/>
        <v>29239571.399999999</v>
      </c>
    </row>
    <row r="25" spans="1:32" hidden="1" x14ac:dyDescent="0.2">
      <c r="A25" s="4" t="s">
        <v>5</v>
      </c>
      <c r="B25" s="4"/>
      <c r="C25" s="4"/>
      <c r="D25" s="4"/>
      <c r="E25" s="4">
        <v>2010</v>
      </c>
      <c r="F25" s="4">
        <v>2011</v>
      </c>
      <c r="G25" s="4">
        <v>2012</v>
      </c>
      <c r="H25" s="4">
        <v>2013</v>
      </c>
      <c r="I25" s="4">
        <v>2014</v>
      </c>
      <c r="J25" s="4">
        <v>2015</v>
      </c>
      <c r="K25" s="4">
        <v>2016</v>
      </c>
      <c r="L25" s="4">
        <v>2017</v>
      </c>
      <c r="M25" s="4">
        <v>2018</v>
      </c>
      <c r="N25" s="4">
        <v>2019</v>
      </c>
      <c r="O25" s="4">
        <v>2020</v>
      </c>
      <c r="P25" s="4">
        <v>2021</v>
      </c>
      <c r="Q25" s="4">
        <v>2022</v>
      </c>
      <c r="R25" s="4">
        <v>2023</v>
      </c>
      <c r="S25" s="4">
        <v>2024</v>
      </c>
      <c r="T25" s="4">
        <v>2025</v>
      </c>
      <c r="U25" s="4">
        <v>2026</v>
      </c>
      <c r="V25" s="4">
        <v>2027</v>
      </c>
      <c r="W25" s="4">
        <v>2028</v>
      </c>
      <c r="X25" s="4">
        <v>2029</v>
      </c>
      <c r="Y25" s="4">
        <v>2030</v>
      </c>
      <c r="Z25" s="4">
        <v>2031</v>
      </c>
      <c r="AA25" s="4">
        <v>2032</v>
      </c>
      <c r="AB25" s="4">
        <v>2033</v>
      </c>
      <c r="AC25" s="4">
        <v>2034</v>
      </c>
      <c r="AD25" s="4">
        <v>2035</v>
      </c>
    </row>
    <row r="26" spans="1:32" hidden="1" x14ac:dyDescent="0.2">
      <c r="A26" s="4" t="s">
        <v>6</v>
      </c>
      <c r="B26" s="4"/>
      <c r="C26" s="4"/>
      <c r="D26" s="4"/>
      <c r="E26" s="1" t="e">
        <f>#REF!+#REF!</f>
        <v>#REF!</v>
      </c>
      <c r="F26" s="1" t="e">
        <f>#REF!+#REF!</f>
        <v>#REF!</v>
      </c>
      <c r="G26" s="1" t="e">
        <f>#REF!+#REF!</f>
        <v>#REF!</v>
      </c>
      <c r="H26" s="1" t="e">
        <f>#REF!+#REF!</f>
        <v>#REF!</v>
      </c>
      <c r="I26" s="1" t="e">
        <f>#REF!+#REF!</f>
        <v>#REF!</v>
      </c>
      <c r="J26" s="1" t="e">
        <f>#REF!+#REF!</f>
        <v>#REF!</v>
      </c>
      <c r="K26" s="1" t="e">
        <f>#REF!+#REF!</f>
        <v>#REF!</v>
      </c>
      <c r="L26" s="1" t="e">
        <f>#REF!+#REF!</f>
        <v>#REF!</v>
      </c>
      <c r="M26" s="1" t="e">
        <f>#REF!+#REF!</f>
        <v>#REF!</v>
      </c>
      <c r="N26" s="1" t="e">
        <f>#REF!+#REF!</f>
        <v>#REF!</v>
      </c>
      <c r="O26" s="1" t="e">
        <f>#REF!+#REF!</f>
        <v>#REF!</v>
      </c>
      <c r="P26" s="1" t="e">
        <f>#REF!+#REF!</f>
        <v>#REF!</v>
      </c>
      <c r="Q26" s="1" t="e">
        <f>#REF!+#REF!</f>
        <v>#REF!</v>
      </c>
      <c r="R26" s="1" t="e">
        <f>#REF!+#REF!</f>
        <v>#REF!</v>
      </c>
      <c r="S26" s="1" t="e">
        <f>#REF!+#REF!</f>
        <v>#REF!</v>
      </c>
      <c r="T26" s="1" t="e">
        <f>#REF!+#REF!</f>
        <v>#REF!</v>
      </c>
      <c r="U26" s="1" t="e">
        <f>#REF!+#REF!</f>
        <v>#REF!</v>
      </c>
      <c r="V26" s="1" t="e">
        <f>#REF!+#REF!</f>
        <v>#REF!</v>
      </c>
      <c r="W26" s="1" t="e">
        <f>#REF!+#REF!</f>
        <v>#REF!</v>
      </c>
      <c r="X26" s="1" t="e">
        <f>#REF!+#REF!</f>
        <v>#REF!</v>
      </c>
      <c r="Y26" s="1" t="e">
        <f>#REF!+#REF!</f>
        <v>#REF!</v>
      </c>
      <c r="Z26" s="1" t="e">
        <f>#REF!+#REF!</f>
        <v>#REF!</v>
      </c>
      <c r="AA26" s="1" t="e">
        <f>#REF!+#REF!</f>
        <v>#REF!</v>
      </c>
      <c r="AB26" s="1" t="e">
        <f>#REF!+#REF!</f>
        <v>#REF!</v>
      </c>
      <c r="AC26" s="1" t="e">
        <f>#REF!+#REF!</f>
        <v>#REF!</v>
      </c>
      <c r="AD26" s="1"/>
    </row>
    <row r="27" spans="1:32" hidden="1" x14ac:dyDescent="0.2">
      <c r="A27" s="4" t="s">
        <v>7</v>
      </c>
      <c r="B27" s="4"/>
      <c r="C27" s="4"/>
      <c r="D27" s="4"/>
      <c r="E27" s="1">
        <f t="shared" ref="E27:AC27" si="5">E14+E4</f>
        <v>40529786.980000004</v>
      </c>
      <c r="F27" s="1">
        <f t="shared" si="5"/>
        <v>58470851.100000001</v>
      </c>
      <c r="G27" s="1">
        <f t="shared" si="5"/>
        <v>54035281.619999997</v>
      </c>
      <c r="H27" s="1">
        <f t="shared" si="5"/>
        <v>48451232.089999996</v>
      </c>
      <c r="I27" s="1">
        <f t="shared" si="5"/>
        <v>47680332.619999997</v>
      </c>
      <c r="J27" s="1">
        <f t="shared" si="5"/>
        <v>47128008.619999997</v>
      </c>
      <c r="K27" s="1">
        <f t="shared" si="5"/>
        <v>46716455.619999997</v>
      </c>
      <c r="L27" s="1">
        <f t="shared" si="5"/>
        <v>49756000</v>
      </c>
      <c r="M27" s="1">
        <f t="shared" si="5"/>
        <v>50721565.619999997</v>
      </c>
      <c r="N27" s="1">
        <f t="shared" si="5"/>
        <v>54633565.619999997</v>
      </c>
      <c r="O27" s="1">
        <f t="shared" si="5"/>
        <v>55633565.619999997</v>
      </c>
      <c r="P27" s="1">
        <f t="shared" si="5"/>
        <v>54633565.619999997</v>
      </c>
      <c r="Q27" s="1">
        <f t="shared" si="5"/>
        <v>56633565.619999997</v>
      </c>
      <c r="R27" s="1">
        <f t="shared" si="5"/>
        <v>55247565.619999997</v>
      </c>
      <c r="S27" s="1">
        <f t="shared" si="5"/>
        <v>53714565.619999997</v>
      </c>
      <c r="T27" s="1">
        <f t="shared" si="5"/>
        <v>52181565.619999997</v>
      </c>
      <c r="U27" s="1">
        <f t="shared" si="5"/>
        <v>50648565.619999997</v>
      </c>
      <c r="V27" s="1">
        <f t="shared" si="5"/>
        <v>49115565.619999997</v>
      </c>
      <c r="W27" s="1">
        <f t="shared" si="5"/>
        <v>40554785.039999999</v>
      </c>
      <c r="X27" s="1">
        <f t="shared" si="5"/>
        <v>32365004.640000001</v>
      </c>
      <c r="Y27" s="1">
        <f t="shared" si="5"/>
        <v>31327004.640000001</v>
      </c>
      <c r="Z27" s="1">
        <f t="shared" si="5"/>
        <v>21060907.119999997</v>
      </c>
      <c r="AA27" s="1">
        <f t="shared" si="5"/>
        <v>11281375.6</v>
      </c>
      <c r="AB27" s="1">
        <f t="shared" si="5"/>
        <v>0</v>
      </c>
      <c r="AC27" s="1">
        <f t="shared" si="5"/>
        <v>0</v>
      </c>
      <c r="AD27" s="1"/>
    </row>
    <row r="28" spans="1:32" hidden="1" x14ac:dyDescent="0.2">
      <c r="A28" s="4" t="s">
        <v>8</v>
      </c>
      <c r="B28" s="4"/>
      <c r="C28" s="4"/>
      <c r="D28" s="4"/>
      <c r="E28" s="1">
        <f t="shared" ref="E28:AC28" si="6">E15+E5</f>
        <v>39550000</v>
      </c>
      <c r="F28" s="1">
        <f t="shared" si="6"/>
        <v>44691667</v>
      </c>
      <c r="G28" s="1">
        <f t="shared" si="6"/>
        <v>47947940.420000002</v>
      </c>
      <c r="H28" s="1">
        <f t="shared" si="6"/>
        <v>74458460.290000007</v>
      </c>
      <c r="I28" s="1">
        <f t="shared" si="6"/>
        <v>81171376.640000001</v>
      </c>
      <c r="J28" s="1">
        <f t="shared" si="6"/>
        <v>103399416.44</v>
      </c>
      <c r="K28" s="1">
        <f t="shared" si="6"/>
        <v>125967214.23999999</v>
      </c>
      <c r="L28" s="1">
        <f t="shared" si="6"/>
        <v>169750000</v>
      </c>
      <c r="M28" s="1">
        <f t="shared" si="6"/>
        <v>174626142.81999999</v>
      </c>
      <c r="N28" s="1">
        <f t="shared" si="6"/>
        <v>191857142.81999999</v>
      </c>
      <c r="O28" s="1">
        <f t="shared" si="6"/>
        <v>198857142.81999999</v>
      </c>
      <c r="P28" s="1">
        <f t="shared" si="6"/>
        <v>195857142.81999999</v>
      </c>
      <c r="Q28" s="1">
        <f t="shared" si="6"/>
        <v>208857142.81999999</v>
      </c>
      <c r="R28" s="1">
        <f t="shared" si="6"/>
        <v>204173142.81999999</v>
      </c>
      <c r="S28" s="1">
        <f t="shared" si="6"/>
        <v>199153142.81999999</v>
      </c>
      <c r="T28" s="1">
        <f t="shared" si="6"/>
        <v>194134142.81999999</v>
      </c>
      <c r="U28" s="1">
        <f t="shared" si="6"/>
        <v>189115142.81999999</v>
      </c>
      <c r="V28" s="1">
        <f t="shared" si="6"/>
        <v>184096142.81999999</v>
      </c>
      <c r="W28" s="1">
        <f t="shared" si="6"/>
        <v>179077142.81999999</v>
      </c>
      <c r="X28" s="1">
        <f t="shared" si="6"/>
        <v>174058142.81999999</v>
      </c>
      <c r="Y28" s="1">
        <f t="shared" si="6"/>
        <v>169039142.81999999</v>
      </c>
      <c r="Z28" s="1">
        <f t="shared" si="6"/>
        <v>164020142.81999999</v>
      </c>
      <c r="AA28" s="1">
        <f t="shared" si="6"/>
        <v>159001143</v>
      </c>
      <c r="AB28" s="1">
        <f t="shared" si="6"/>
        <v>132804571.7</v>
      </c>
      <c r="AC28" s="1">
        <f t="shared" si="6"/>
        <v>93242285.780000001</v>
      </c>
      <c r="AD28" s="1"/>
    </row>
    <row r="29" spans="1:32" hidden="1" x14ac:dyDescent="0.2">
      <c r="A29" s="4" t="s">
        <v>9</v>
      </c>
      <c r="B29" s="4"/>
      <c r="C29" s="4"/>
      <c r="D29" s="4"/>
      <c r="E29" s="1">
        <f t="shared" ref="E29:AC29" si="7">E6+E16</f>
        <v>1335387</v>
      </c>
      <c r="F29" s="1">
        <f t="shared" si="7"/>
        <v>9408706.6899999995</v>
      </c>
      <c r="G29" s="1">
        <f t="shared" si="7"/>
        <v>10681474</v>
      </c>
      <c r="H29" s="1">
        <f t="shared" si="7"/>
        <v>41071218</v>
      </c>
      <c r="I29" s="1">
        <f t="shared" si="7"/>
        <v>73518947</v>
      </c>
      <c r="J29" s="1">
        <f t="shared" si="7"/>
        <v>72509343</v>
      </c>
      <c r="K29" s="1">
        <f t="shared" si="7"/>
        <v>65768241</v>
      </c>
      <c r="L29" s="1">
        <f t="shared" si="7"/>
        <v>78896228</v>
      </c>
      <c r="M29" s="1">
        <f t="shared" si="7"/>
        <v>74186672</v>
      </c>
      <c r="N29" s="1">
        <f t="shared" si="7"/>
        <v>74666672</v>
      </c>
      <c r="O29" s="1">
        <f t="shared" si="7"/>
        <v>75166672</v>
      </c>
      <c r="P29" s="1">
        <f t="shared" si="7"/>
        <v>70066672</v>
      </c>
      <c r="Q29" s="1">
        <f t="shared" si="7"/>
        <v>70066672</v>
      </c>
      <c r="R29" s="1">
        <f t="shared" si="7"/>
        <v>67739616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7"/>
        <v>0</v>
      </c>
      <c r="Y29" s="1">
        <f t="shared" si="7"/>
        <v>0</v>
      </c>
      <c r="Z29" s="1">
        <f t="shared" si="7"/>
        <v>0</v>
      </c>
      <c r="AA29" s="1">
        <f t="shared" si="7"/>
        <v>0</v>
      </c>
      <c r="AB29" s="1">
        <f t="shared" si="7"/>
        <v>0</v>
      </c>
      <c r="AC29" s="1">
        <f t="shared" si="7"/>
        <v>0</v>
      </c>
      <c r="AD29" s="1"/>
    </row>
    <row r="30" spans="1:32" hidden="1" x14ac:dyDescent="0.2">
      <c r="A30" s="6" t="s">
        <v>5</v>
      </c>
      <c r="B30" s="8"/>
      <c r="C30" s="8"/>
      <c r="D30" s="8"/>
      <c r="E30" s="2" t="e">
        <f>SUM(E26:E29)</f>
        <v>#REF!</v>
      </c>
      <c r="F30" s="2" t="e">
        <f t="shared" ref="F30:AC30" si="8">SUM(F26:F29)</f>
        <v>#REF!</v>
      </c>
      <c r="G30" s="2" t="e">
        <f t="shared" si="8"/>
        <v>#REF!</v>
      </c>
      <c r="H30" s="2" t="e">
        <f t="shared" si="8"/>
        <v>#REF!</v>
      </c>
      <c r="I30" s="2" t="e">
        <f t="shared" si="8"/>
        <v>#REF!</v>
      </c>
      <c r="J30" s="2" t="e">
        <f t="shared" si="8"/>
        <v>#REF!</v>
      </c>
      <c r="K30" s="2" t="e">
        <f t="shared" si="8"/>
        <v>#REF!</v>
      </c>
      <c r="L30" s="2" t="e">
        <f t="shared" si="8"/>
        <v>#REF!</v>
      </c>
      <c r="M30" s="2" t="e">
        <f t="shared" si="8"/>
        <v>#REF!</v>
      </c>
      <c r="N30" s="2" t="e">
        <f t="shared" si="8"/>
        <v>#REF!</v>
      </c>
      <c r="O30" s="2" t="e">
        <f t="shared" si="8"/>
        <v>#REF!</v>
      </c>
      <c r="P30" s="2" t="e">
        <f t="shared" si="8"/>
        <v>#REF!</v>
      </c>
      <c r="Q30" s="2" t="e">
        <f t="shared" si="8"/>
        <v>#REF!</v>
      </c>
      <c r="R30" s="2" t="e">
        <f t="shared" si="8"/>
        <v>#REF!</v>
      </c>
      <c r="S30" s="2" t="e">
        <f t="shared" si="8"/>
        <v>#REF!</v>
      </c>
      <c r="T30" s="2" t="e">
        <f t="shared" si="8"/>
        <v>#REF!</v>
      </c>
      <c r="U30" s="2" t="e">
        <f t="shared" si="8"/>
        <v>#REF!</v>
      </c>
      <c r="V30" s="2" t="e">
        <f t="shared" si="8"/>
        <v>#REF!</v>
      </c>
      <c r="W30" s="2" t="e">
        <f t="shared" si="8"/>
        <v>#REF!</v>
      </c>
      <c r="X30" s="2" t="e">
        <f t="shared" si="8"/>
        <v>#REF!</v>
      </c>
      <c r="Y30" s="2" t="e">
        <f t="shared" si="8"/>
        <v>#REF!</v>
      </c>
      <c r="Z30" s="2" t="e">
        <f t="shared" si="8"/>
        <v>#REF!</v>
      </c>
      <c r="AA30" s="2" t="e">
        <f t="shared" si="8"/>
        <v>#REF!</v>
      </c>
      <c r="AB30" s="2" t="e">
        <f t="shared" si="8"/>
        <v>#REF!</v>
      </c>
      <c r="AC30" s="2" t="e">
        <f t="shared" si="8"/>
        <v>#REF!</v>
      </c>
      <c r="AD30" s="2">
        <f t="shared" ref="AD30" si="9">SUM(AD26:AD28)</f>
        <v>0</v>
      </c>
    </row>
    <row r="31" spans="1:32" hidden="1" x14ac:dyDescent="0.2"/>
    <row r="32" spans="1:32" hidden="1" x14ac:dyDescent="0.2"/>
    <row r="33" spans="1:4" hidden="1" x14ac:dyDescent="0.2">
      <c r="A33"/>
      <c r="B33"/>
      <c r="C33"/>
      <c r="D33"/>
    </row>
    <row r="57" spans="1:30" x14ac:dyDescent="0.2">
      <c r="F57" s="4">
        <v>2011</v>
      </c>
      <c r="G57" s="4">
        <v>2012</v>
      </c>
      <c r="H57" s="4">
        <v>2013</v>
      </c>
      <c r="I57" s="4">
        <v>2014</v>
      </c>
      <c r="J57" s="4">
        <v>2015</v>
      </c>
      <c r="K57" s="4">
        <v>2016</v>
      </c>
      <c r="L57" s="4">
        <v>2017</v>
      </c>
      <c r="M57" s="4">
        <v>2018</v>
      </c>
      <c r="N57" s="4">
        <v>2019</v>
      </c>
      <c r="O57" s="4">
        <v>2020</v>
      </c>
      <c r="P57" s="4">
        <v>2021</v>
      </c>
      <c r="Q57" s="4">
        <v>2022</v>
      </c>
      <c r="R57" s="4">
        <v>2023</v>
      </c>
      <c r="S57" s="4">
        <v>2024</v>
      </c>
      <c r="T57" s="4">
        <v>2025</v>
      </c>
      <c r="U57" s="4">
        <v>2026</v>
      </c>
      <c r="V57" s="4">
        <v>2027</v>
      </c>
      <c r="W57" s="4">
        <v>2028</v>
      </c>
      <c r="X57" s="4">
        <v>2029</v>
      </c>
      <c r="Y57" s="4">
        <v>2030</v>
      </c>
      <c r="Z57" s="4">
        <v>2031</v>
      </c>
      <c r="AA57" s="4">
        <v>2032</v>
      </c>
      <c r="AB57" s="4">
        <v>2033</v>
      </c>
      <c r="AC57" s="4">
        <v>2034</v>
      </c>
      <c r="AD57" s="4">
        <v>2035</v>
      </c>
    </row>
    <row r="58" spans="1:30" x14ac:dyDescent="0.2">
      <c r="A58" s="42" t="s">
        <v>12</v>
      </c>
      <c r="F58" s="10">
        <f t="shared" ref="F58:AD58" si="10">F10</f>
        <v>32609756.100000001</v>
      </c>
      <c r="G58" s="10">
        <f t="shared" si="10"/>
        <v>65062137.039999999</v>
      </c>
      <c r="H58" s="10">
        <f t="shared" si="10"/>
        <v>134109758.74000001</v>
      </c>
      <c r="I58" s="10">
        <f t="shared" si="10"/>
        <v>176966904.25999999</v>
      </c>
      <c r="J58" s="10">
        <f t="shared" si="10"/>
        <v>200776428.06</v>
      </c>
      <c r="K58" s="10">
        <f t="shared" si="10"/>
        <v>219030395.85999998</v>
      </c>
      <c r="L58" s="10">
        <f t="shared" si="10"/>
        <v>258714228</v>
      </c>
      <c r="M58" s="10">
        <f t="shared" si="10"/>
        <v>253157380.44</v>
      </c>
      <c r="N58" s="10">
        <f t="shared" si="10"/>
        <v>253157380.44</v>
      </c>
      <c r="O58" s="10">
        <f t="shared" si="10"/>
        <v>371339380.44</v>
      </c>
      <c r="P58" s="10">
        <f t="shared" si="10"/>
        <v>521339380.44</v>
      </c>
      <c r="Q58" s="10">
        <f t="shared" si="10"/>
        <v>521339380.44</v>
      </c>
      <c r="R58" s="10">
        <f t="shared" si="10"/>
        <v>271339324.44</v>
      </c>
      <c r="S58" s="10">
        <f t="shared" si="10"/>
        <v>304672708.44</v>
      </c>
      <c r="T58" s="10">
        <f t="shared" si="10"/>
        <v>295580708.44</v>
      </c>
      <c r="U58" s="10">
        <f t="shared" si="10"/>
        <v>286490708.44</v>
      </c>
      <c r="V58" s="10">
        <f t="shared" si="10"/>
        <v>286490708.44</v>
      </c>
      <c r="W58" s="10">
        <f t="shared" si="10"/>
        <v>279441927.86000001</v>
      </c>
      <c r="X58" s="10">
        <f t="shared" si="10"/>
        <v>272393147.45999998</v>
      </c>
      <c r="Y58" s="10">
        <f t="shared" si="10"/>
        <v>272393147.45999998</v>
      </c>
      <c r="Z58" s="10">
        <f t="shared" si="10"/>
        <v>263137049.94</v>
      </c>
      <c r="AA58" s="10">
        <f t="shared" si="10"/>
        <v>253880518.59999999</v>
      </c>
      <c r="AB58" s="10">
        <f t="shared" si="10"/>
        <v>221428571.69999999</v>
      </c>
      <c r="AC58" s="10">
        <f t="shared" si="10"/>
        <v>85714285.780000001</v>
      </c>
      <c r="AD58" s="10">
        <f t="shared" si="10"/>
        <v>76190476.379999995</v>
      </c>
    </row>
    <row r="59" spans="1:30" x14ac:dyDescent="0.2">
      <c r="A59" s="42" t="s">
        <v>13</v>
      </c>
      <c r="F59" s="10">
        <f>F19</f>
        <v>79961468.689999998</v>
      </c>
      <c r="G59" s="10">
        <f t="shared" ref="G59:AD59" si="11">G19</f>
        <v>47602559</v>
      </c>
      <c r="H59" s="10">
        <f t="shared" si="11"/>
        <v>29871151.640000001</v>
      </c>
      <c r="I59" s="10">
        <f t="shared" si="11"/>
        <v>25403752</v>
      </c>
      <c r="J59" s="10">
        <f t="shared" si="11"/>
        <v>22260340</v>
      </c>
      <c r="K59" s="10">
        <f t="shared" si="11"/>
        <v>19421515</v>
      </c>
      <c r="L59" s="10">
        <f t="shared" si="11"/>
        <v>39688000</v>
      </c>
      <c r="M59" s="10">
        <f t="shared" si="11"/>
        <v>47669000</v>
      </c>
      <c r="N59" s="10">
        <f t="shared" si="11"/>
        <v>70500000</v>
      </c>
      <c r="O59" s="10">
        <f t="shared" si="11"/>
        <v>78900000</v>
      </c>
      <c r="P59" s="10">
        <f t="shared" si="11"/>
        <v>73400000</v>
      </c>
      <c r="Q59" s="10">
        <f t="shared" si="11"/>
        <v>113400000</v>
      </c>
      <c r="R59" s="10">
        <f t="shared" si="11"/>
        <v>109914000</v>
      </c>
      <c r="S59" s="10">
        <f t="shared" si="11"/>
        <v>100744000</v>
      </c>
      <c r="T59" s="10">
        <f t="shared" si="11"/>
        <v>90319000</v>
      </c>
      <c r="U59" s="10">
        <f t="shared" si="11"/>
        <v>80208000</v>
      </c>
      <c r="V59" s="10">
        <f t="shared" si="11"/>
        <v>70143000</v>
      </c>
      <c r="W59" s="10">
        <f t="shared" si="11"/>
        <v>60098000</v>
      </c>
      <c r="X59" s="10">
        <f t="shared" si="11"/>
        <v>50425000</v>
      </c>
      <c r="Y59" s="10">
        <f t="shared" si="11"/>
        <v>40855000</v>
      </c>
      <c r="Z59" s="10">
        <f t="shared" si="11"/>
        <v>31312000</v>
      </c>
      <c r="AA59" s="10">
        <f t="shared" si="11"/>
        <v>22257000</v>
      </c>
      <c r="AB59" s="10">
        <f t="shared" si="11"/>
        <v>13718000</v>
      </c>
      <c r="AC59" s="10">
        <f t="shared" si="11"/>
        <v>7528000</v>
      </c>
      <c r="AD59" s="10">
        <f t="shared" si="11"/>
        <v>4628000</v>
      </c>
    </row>
    <row r="60" spans="1:30" x14ac:dyDescent="0.2">
      <c r="A60" s="42" t="s">
        <v>2</v>
      </c>
      <c r="F60" s="10">
        <f>SUM(F58:F59)</f>
        <v>112571224.78999999</v>
      </c>
      <c r="G60" s="10">
        <f t="shared" ref="G60:AD60" si="12">SUM(G58:G59)</f>
        <v>112664696.03999999</v>
      </c>
      <c r="H60" s="10">
        <f t="shared" si="12"/>
        <v>163980910.38</v>
      </c>
      <c r="I60" s="10">
        <f t="shared" si="12"/>
        <v>202370656.25999999</v>
      </c>
      <c r="J60" s="10">
        <f t="shared" si="12"/>
        <v>223036768.06</v>
      </c>
      <c r="K60" s="10">
        <f t="shared" si="12"/>
        <v>238451910.85999998</v>
      </c>
      <c r="L60" s="10">
        <f t="shared" si="12"/>
        <v>298402228</v>
      </c>
      <c r="M60" s="10">
        <f t="shared" si="12"/>
        <v>300826380.44</v>
      </c>
      <c r="N60" s="10">
        <f t="shared" si="12"/>
        <v>323657380.44</v>
      </c>
      <c r="O60" s="10">
        <f t="shared" si="12"/>
        <v>450239380.44</v>
      </c>
      <c r="P60" s="10">
        <f t="shared" si="12"/>
        <v>594739380.44000006</v>
      </c>
      <c r="Q60" s="10">
        <f t="shared" si="12"/>
        <v>634739380.44000006</v>
      </c>
      <c r="R60" s="10">
        <f t="shared" si="12"/>
        <v>381253324.44</v>
      </c>
      <c r="S60" s="10">
        <f t="shared" si="12"/>
        <v>405416708.44</v>
      </c>
      <c r="T60" s="10">
        <f t="shared" si="12"/>
        <v>385899708.44</v>
      </c>
      <c r="U60" s="10">
        <f t="shared" si="12"/>
        <v>366698708.44</v>
      </c>
      <c r="V60" s="10">
        <f t="shared" si="12"/>
        <v>356633708.44</v>
      </c>
      <c r="W60" s="10">
        <f t="shared" si="12"/>
        <v>339539927.86000001</v>
      </c>
      <c r="X60" s="10">
        <f t="shared" si="12"/>
        <v>322818147.45999998</v>
      </c>
      <c r="Y60" s="10">
        <f t="shared" si="12"/>
        <v>313248147.45999998</v>
      </c>
      <c r="Z60" s="10">
        <f t="shared" si="12"/>
        <v>294449049.94</v>
      </c>
      <c r="AA60" s="10">
        <f t="shared" si="12"/>
        <v>276137518.60000002</v>
      </c>
      <c r="AB60" s="10">
        <f t="shared" si="12"/>
        <v>235146571.69999999</v>
      </c>
      <c r="AC60" s="10">
        <f t="shared" si="12"/>
        <v>93242285.780000001</v>
      </c>
      <c r="AD60" s="10">
        <f t="shared" si="12"/>
        <v>80818476.379999995</v>
      </c>
    </row>
    <row r="82" spans="2:4" ht="34.5" customHeight="1" x14ac:dyDescent="0.2">
      <c r="B82"/>
      <c r="C82"/>
      <c r="D82"/>
    </row>
    <row r="87" spans="2:4" hidden="1" x14ac:dyDescent="0.2"/>
    <row r="88" spans="2:4" hidden="1" x14ac:dyDescent="0.2"/>
    <row r="89" spans="2:4" hidden="1" x14ac:dyDescent="0.2"/>
  </sheetData>
  <mergeCells count="1">
    <mergeCell ref="A12:T12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9" firstPageNumber="9" orientation="landscape" useFirstPageNumber="1" r:id="rId1"/>
  <headerFooter alignWithMargins="0">
    <oddFooter>&amp;L&amp;"Arial,Kurzíva"Zastupitelstvo Olomouckého kraje 13. 12. 2021
14. - Střednědobý výhled rozpočtu Olomouckého kraje 2023 - 2024
Příloha č. 2 k DZ: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Foret Oldřich</cp:lastModifiedBy>
  <cp:lastPrinted>2021-11-23T06:33:48Z</cp:lastPrinted>
  <dcterms:created xsi:type="dcterms:W3CDTF">2007-10-09T10:59:29Z</dcterms:created>
  <dcterms:modified xsi:type="dcterms:W3CDTF">2021-11-23T10:59:21Z</dcterms:modified>
</cp:coreProperties>
</file>