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4915" windowHeight="11835"/>
  </bookViews>
  <sheets>
    <sheet name="stránky" sheetId="2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bilance!$A$1:$F$55</definedName>
    <definedName name="_xlnm.Print_Area" localSheetId="0">stránky!$A$1:$I$124</definedName>
  </definedNames>
  <calcPr calcId="145621"/>
</workbook>
</file>

<file path=xl/calcChain.xml><?xml version="1.0" encoding="utf-8"?>
<calcChain xmlns="http://schemas.openxmlformats.org/spreadsheetml/2006/main">
  <c r="C53" i="1" l="1"/>
  <c r="E27" i="1" l="1"/>
  <c r="E28" i="1"/>
  <c r="C30" i="1" l="1"/>
  <c r="C29" i="1"/>
  <c r="C28" i="1"/>
  <c r="C27" i="1" s="1"/>
  <c r="E50" i="1" l="1"/>
  <c r="E53" i="1" s="1"/>
  <c r="E39" i="1" l="1"/>
  <c r="E31" i="1" l="1"/>
  <c r="E35" i="1"/>
  <c r="E34" i="1"/>
  <c r="E33" i="1"/>
  <c r="E32" i="1"/>
  <c r="C31" i="1"/>
  <c r="C33" i="1"/>
  <c r="C35" i="1"/>
  <c r="C34" i="1"/>
  <c r="C32" i="1"/>
  <c r="H31" i="1" s="1"/>
  <c r="F33" i="1" l="1"/>
  <c r="F35" i="1"/>
  <c r="F32" i="1"/>
  <c r="F34" i="1"/>
  <c r="I31" i="1"/>
  <c r="E41" i="1" l="1"/>
  <c r="E43" i="1" s="1"/>
  <c r="E57" i="1" s="1"/>
  <c r="E30" i="1"/>
  <c r="E29" i="1" l="1"/>
  <c r="F30" i="1"/>
  <c r="F29" i="1" l="1"/>
  <c r="F28" i="1"/>
  <c r="E14" i="1" l="1"/>
  <c r="H40" i="1"/>
  <c r="H43" i="1"/>
  <c r="H52" i="1" s="1"/>
  <c r="M39" i="1" l="1"/>
  <c r="F52" i="1" l="1"/>
  <c r="F42" i="1"/>
  <c r="F36" i="1"/>
  <c r="F37" i="1"/>
  <c r="F38" i="1"/>
  <c r="F40" i="1"/>
  <c r="F51" i="1"/>
  <c r="F19" i="1"/>
  <c r="F10" i="1"/>
  <c r="F12" i="1"/>
  <c r="F13" i="1"/>
  <c r="F14" i="1"/>
  <c r="F15" i="1"/>
  <c r="F16" i="1"/>
  <c r="F7" i="1"/>
  <c r="E17" i="1"/>
  <c r="E11" i="1"/>
  <c r="F11" i="1" s="1"/>
  <c r="E9" i="1"/>
  <c r="F9" i="1" s="1"/>
  <c r="E8" i="1"/>
  <c r="E6" i="1"/>
  <c r="E18" i="1" s="1"/>
  <c r="E20" i="1" s="1"/>
  <c r="E59" i="1" l="1"/>
  <c r="E56" i="1"/>
  <c r="F6" i="1"/>
  <c r="D39" i="1"/>
  <c r="D40" i="1"/>
  <c r="C39" i="1"/>
  <c r="F39" i="1" l="1"/>
  <c r="C41" i="1"/>
  <c r="F41" i="1" s="1"/>
  <c r="D41" i="1"/>
  <c r="D43" i="1" s="1"/>
  <c r="D57" i="1" s="1"/>
  <c r="C43" i="1"/>
  <c r="C57" i="1" s="1"/>
  <c r="F43" i="1" l="1"/>
  <c r="D6" i="1" l="1"/>
  <c r="D53" i="1" l="1"/>
  <c r="D17" i="1" l="1"/>
  <c r="C17" i="1"/>
  <c r="F17" i="1" s="1"/>
  <c r="D11" i="1"/>
  <c r="D9" i="1"/>
  <c r="D8" i="1"/>
  <c r="C8" i="1"/>
  <c r="C18" i="1" l="1"/>
  <c r="F8" i="1"/>
  <c r="C20" i="1" l="1"/>
  <c r="F18" i="1"/>
  <c r="D14" i="1"/>
  <c r="D18" i="1" s="1"/>
  <c r="D20" i="1" s="1"/>
  <c r="G20" i="1" l="1"/>
  <c r="C56" i="1"/>
  <c r="C59" i="1"/>
  <c r="D59" i="1"/>
  <c r="D56" i="1"/>
  <c r="F20" i="1"/>
  <c r="F50" i="1" l="1"/>
  <c r="F53" i="1" l="1"/>
</calcChain>
</file>

<file path=xl/sharedStrings.xml><?xml version="1.0" encoding="utf-8"?>
<sst xmlns="http://schemas.openxmlformats.org/spreadsheetml/2006/main" count="172" uniqueCount="150">
  <si>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</si>
  <si>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</si>
  <si>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</si>
  <si>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</si>
  <si>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</si>
  <si>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</si>
  <si>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</si>
  <si>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</si>
  <si>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</si>
  <si>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</si>
  <si>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</si>
  <si>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</si>
  <si>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</si>
  <si>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</si>
  <si>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</si>
  <si>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</si>
  <si>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</si>
  <si>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</si>
  <si>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</si>
  <si>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</si>
  <si>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</si>
  <si>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</si>
  <si>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</si>
  <si>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Investice</t>
  </si>
  <si>
    <t>Investice - zdravotnictví (z nájemného)</t>
  </si>
  <si>
    <t>Příjmy Olomouckého kraje celkem (po konsolidaci)</t>
  </si>
  <si>
    <t>Splátky úvěrů</t>
  </si>
  <si>
    <t xml:space="preserve">Změna stavu krátkodobých prostředků na bankovních účtech </t>
  </si>
  <si>
    <t>Dlouhodobé přijaté půjčené prostředky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</si>
  <si>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</si>
  <si>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</si>
  <si>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</si>
  <si>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</si>
  <si>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</si>
  <si>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</si>
  <si>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</si>
  <si>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</si>
  <si>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</si>
  <si>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</si>
  <si>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</si>
  <si>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</si>
  <si>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</si>
  <si>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</si>
  <si>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</si>
  <si>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</si>
  <si>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</si>
  <si>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</si>
  <si>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</si>
  <si>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Odbor kultury a památkové péče</t>
  </si>
  <si>
    <t>Odbor zdravotnictví</t>
  </si>
  <si>
    <t>Krajský živnostenský úřad</t>
  </si>
  <si>
    <t>Útvar interního auditu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</si>
  <si>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</si>
  <si>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</si>
  <si>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</si>
  <si>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</si>
  <si>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</si>
  <si>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</si>
  <si>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</si>
  <si>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</si>
  <si>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</si>
  <si>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</si>
  <si>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</si>
  <si>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>a) Přímá podpora vrcholových sportovních oddílů</t>
  </si>
  <si>
    <t xml:space="preserve">b) Přímá podpora významných kulturních akcí </t>
  </si>
  <si>
    <t>11-12</t>
  </si>
  <si>
    <t>15</t>
  </si>
  <si>
    <t>35</t>
  </si>
  <si>
    <t>36</t>
  </si>
  <si>
    <t>a) Odbory (kanceláře) Krajského úřadu Olomouckého kraje</t>
  </si>
  <si>
    <t>Výdaje Olomouckého kraje celkem (po konsolidaci)</t>
  </si>
  <si>
    <t>Příjmy Olomouckého kraje</t>
  </si>
  <si>
    <t>1. Bilance příjmů, výdajů a financování Olomouckého kraje na rok 2014</t>
  </si>
  <si>
    <t>Schválený rozpočet 2013</t>
  </si>
  <si>
    <t>Návrh rozpočtu 2014</t>
  </si>
  <si>
    <t>VÝDAJE OLOMOUCKÉHO KRAJE</t>
  </si>
  <si>
    <t xml:space="preserve">PŘÍJMY OLOMOUCKÉHO KRAJE </t>
  </si>
  <si>
    <t>2. Příjmy Olomouckého kraje na rok 2014</t>
  </si>
  <si>
    <t>3. Výdaje Olomouckého kraje na rok 2014</t>
  </si>
  <si>
    <t>Odbor tajemníka hejtmana</t>
  </si>
  <si>
    <t>Původní návrh na rok 2014</t>
  </si>
  <si>
    <t>6=5/3</t>
  </si>
  <si>
    <t>16-18</t>
  </si>
  <si>
    <t>30-32</t>
  </si>
  <si>
    <t>a) Projekty 11. alokace</t>
  </si>
  <si>
    <t>b) Projekty nad rámec 11. alokace</t>
  </si>
  <si>
    <t>c) Financování rozpracovaných investičních akcí</t>
  </si>
  <si>
    <t xml:space="preserve">d) Financování nových investičních akcí - nájemné </t>
  </si>
  <si>
    <t>z toho: provozní výdaje odborů</t>
  </si>
  <si>
    <t xml:space="preserve">           dotační tituly</t>
  </si>
  <si>
    <t xml:space="preserve">           dopravní obslužnost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</si>
  <si>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</si>
  <si>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</si>
  <si>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</si>
  <si>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</si>
  <si>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Příjmy Olomouckého kraje na rok 2014</t>
  </si>
  <si>
    <t>Vývoj daňových příjmů v roce 2014 - 2015</t>
  </si>
  <si>
    <t>Návrh daňových příjmů Olomouckého kraje na rok 2014</t>
  </si>
  <si>
    <t>Příjmy Olomouckého kraje na rok 2014 - přehled za odbory (kanceláře)</t>
  </si>
  <si>
    <t>19-22</t>
  </si>
  <si>
    <t>23</t>
  </si>
  <si>
    <t>24-26</t>
  </si>
  <si>
    <t>27-29</t>
  </si>
  <si>
    <t>33</t>
  </si>
  <si>
    <t>34</t>
  </si>
  <si>
    <t>37-40</t>
  </si>
  <si>
    <t>41-43</t>
  </si>
  <si>
    <t>44-46</t>
  </si>
  <si>
    <t>47-49</t>
  </si>
  <si>
    <t>50-51</t>
  </si>
  <si>
    <t>52-53</t>
  </si>
  <si>
    <t>56</t>
  </si>
  <si>
    <t>57</t>
  </si>
  <si>
    <t>90</t>
  </si>
  <si>
    <t>107-108</t>
  </si>
  <si>
    <t>FINANCOVÁNÍ</t>
  </si>
  <si>
    <t>10</t>
  </si>
  <si>
    <t>54-55</t>
  </si>
  <si>
    <t>58</t>
  </si>
  <si>
    <t>59-60</t>
  </si>
  <si>
    <t>61</t>
  </si>
  <si>
    <t>62-72</t>
  </si>
  <si>
    <t>73-74</t>
  </si>
  <si>
    <t>75-76</t>
  </si>
  <si>
    <t>77-78</t>
  </si>
  <si>
    <t>79-80</t>
  </si>
  <si>
    <t>81</t>
  </si>
  <si>
    <t>82</t>
  </si>
  <si>
    <t>83-89</t>
  </si>
  <si>
    <t>91</t>
  </si>
  <si>
    <t>92</t>
  </si>
  <si>
    <t>93-95</t>
  </si>
  <si>
    <t>96-106</t>
  </si>
  <si>
    <t xml:space="preserve">5. Přímá podpora z rozpočtu Olomouckého kraje </t>
  </si>
  <si>
    <t>109-110</t>
  </si>
  <si>
    <t>111</t>
  </si>
  <si>
    <t xml:space="preserve">c) Přímá podpora Významných akcí </t>
  </si>
  <si>
    <t>112-113</t>
  </si>
  <si>
    <t>6. Přehled dotačních titulů za období 2011  - 2014</t>
  </si>
  <si>
    <t>114-115</t>
  </si>
  <si>
    <t xml:space="preserve">7. Přehled úvěrů a půjček Olomouckého kraje </t>
  </si>
  <si>
    <t>116</t>
  </si>
  <si>
    <t>a) Pravidla pro čerpání finančních příspěvků určených na Významné projekty Olomouckého kraje pro rok 2014</t>
  </si>
  <si>
    <t>1. Bilance  příjmů, výdajů a financování Olomouckého kraje na rok 2014</t>
  </si>
  <si>
    <t>Příjmy Olomouckého kraje na rok 2014- odvody příspěvkových organizací</t>
  </si>
  <si>
    <t>Odbor investic a evropských programů</t>
  </si>
  <si>
    <t>8. Významné projekty na rok 2014</t>
  </si>
  <si>
    <t>117-121</t>
  </si>
  <si>
    <t>b) Žádost o zařazení projektu mezi Významné projekty Olomouckého kraje na rok 2014</t>
  </si>
  <si>
    <t>122-124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</si>
</sst>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21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164" fontId="6" fillId="0" borderId="13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/>
    <xf numFmtId="3" fontId="6" fillId="0" borderId="18" xfId="0" applyNumberFormat="1" applyFont="1" applyFill="1" applyBorder="1" applyAlignment="1"/>
    <xf numFmtId="0" fontId="6" fillId="0" borderId="15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wrapText="1"/>
    </xf>
    <xf numFmtId="164" fontId="6" fillId="0" borderId="21" xfId="0" applyNumberFormat="1" applyFont="1" applyFill="1" applyBorder="1" applyAlignment="1"/>
    <xf numFmtId="0" fontId="0" fillId="0" borderId="0" xfId="0" applyFill="1" applyAlignment="1"/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/>
    <xf numFmtId="3" fontId="2" fillId="0" borderId="25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28" xfId="0" applyNumberFormat="1" applyFont="1" applyFill="1" applyBorder="1"/>
    <xf numFmtId="3" fontId="0" fillId="0" borderId="0" xfId="0" applyNumberFormat="1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10" fillId="0" borderId="0" xfId="0" applyFont="1" applyFill="1"/>
    <xf numFmtId="0" fontId="6" fillId="0" borderId="12" xfId="0" applyFont="1" applyFill="1" applyBorder="1"/>
    <xf numFmtId="3" fontId="6" fillId="2" borderId="32" xfId="0" applyNumberFormat="1" applyFont="1" applyFill="1" applyBorder="1"/>
    <xf numFmtId="3" fontId="6" fillId="0" borderId="11" xfId="0" applyNumberFormat="1" applyFont="1" applyFill="1" applyBorder="1" applyAlignment="1">
      <alignment horizontal="right"/>
    </xf>
    <xf numFmtId="3" fontId="6" fillId="2" borderId="18" xfId="0" applyNumberFormat="1" applyFont="1" applyFill="1" applyBorder="1"/>
    <xf numFmtId="3" fontId="6" fillId="0" borderId="18" xfId="0" applyNumberFormat="1" applyFont="1" applyFill="1" applyBorder="1"/>
    <xf numFmtId="3" fontId="6" fillId="0" borderId="14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/>
    <xf numFmtId="3" fontId="6" fillId="2" borderId="18" xfId="0" applyNumberFormat="1" applyFont="1" applyFill="1" applyBorder="1" applyAlignment="1"/>
    <xf numFmtId="0" fontId="8" fillId="0" borderId="24" xfId="0" applyFont="1" applyFill="1" applyBorder="1"/>
    <xf numFmtId="3" fontId="2" fillId="2" borderId="25" xfId="0" applyNumberFormat="1" applyFont="1" applyFill="1" applyBorder="1"/>
    <xf numFmtId="164" fontId="2" fillId="0" borderId="26" xfId="0" applyNumberFormat="1" applyFont="1" applyFill="1" applyBorder="1" applyAlignment="1">
      <alignment shrinkToFit="1"/>
    </xf>
    <xf numFmtId="0" fontId="6" fillId="0" borderId="33" xfId="0" applyFont="1" applyFill="1" applyBorder="1"/>
    <xf numFmtId="3" fontId="6" fillId="2" borderId="27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/>
    </xf>
    <xf numFmtId="164" fontId="6" fillId="0" borderId="36" xfId="0" applyNumberFormat="1" applyFont="1" applyFill="1" applyBorder="1"/>
    <xf numFmtId="164" fontId="2" fillId="0" borderId="37" xfId="0" applyNumberFormat="1" applyFont="1" applyFill="1" applyBorder="1" applyAlignment="1">
      <alignment shrinkToFit="1"/>
    </xf>
    <xf numFmtId="3" fontId="6" fillId="0" borderId="10" xfId="0" applyNumberFormat="1" applyFont="1" applyFill="1" applyBorder="1"/>
    <xf numFmtId="3" fontId="6" fillId="0" borderId="21" xfId="0" applyNumberFormat="1" applyFont="1" applyFill="1" applyBorder="1"/>
    <xf numFmtId="0" fontId="6" fillId="0" borderId="24" xfId="0" applyFont="1" applyFill="1" applyBorder="1"/>
    <xf numFmtId="3" fontId="6" fillId="0" borderId="25" xfId="0" applyNumberFormat="1" applyFont="1" applyFill="1" applyBorder="1" applyAlignment="1"/>
    <xf numFmtId="164" fontId="6" fillId="0" borderId="25" xfId="0" applyNumberFormat="1" applyFont="1" applyFill="1" applyBorder="1"/>
    <xf numFmtId="164" fontId="6" fillId="0" borderId="37" xfId="0" applyNumberFormat="1" applyFont="1" applyFill="1" applyBorder="1"/>
    <xf numFmtId="0" fontId="8" fillId="3" borderId="38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39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32" xfId="0" applyNumberFormat="1" applyFont="1" applyFill="1" applyBorder="1"/>
    <xf numFmtId="0" fontId="6" fillId="0" borderId="18" xfId="0" applyFont="1" applyFill="1" applyBorder="1" applyAlignment="1">
      <alignment wrapText="1"/>
    </xf>
    <xf numFmtId="3" fontId="13" fillId="0" borderId="18" xfId="0" applyNumberFormat="1" applyFont="1" applyFill="1" applyBorder="1"/>
    <xf numFmtId="0" fontId="13" fillId="0" borderId="21" xfId="0" applyFont="1" applyFill="1" applyBorder="1"/>
    <xf numFmtId="3" fontId="13" fillId="0" borderId="21" xfId="0" applyNumberFormat="1" applyFont="1" applyFill="1" applyBorder="1"/>
    <xf numFmtId="0" fontId="13" fillId="0" borderId="32" xfId="0" applyFont="1" applyFill="1" applyBorder="1" applyAlignment="1">
      <alignment wrapText="1"/>
    </xf>
    <xf numFmtId="0" fontId="14" fillId="3" borderId="34" xfId="0" applyFont="1" applyFill="1" applyBorder="1"/>
    <xf numFmtId="3" fontId="14" fillId="3" borderId="34" xfId="0" applyNumberFormat="1" applyFont="1" applyFill="1" applyBorder="1"/>
    <xf numFmtId="0" fontId="14" fillId="3" borderId="0" xfId="0" applyFont="1" applyFill="1"/>
    <xf numFmtId="165" fontId="13" fillId="0" borderId="41" xfId="0" applyNumberFormat="1" applyFont="1" applyFill="1" applyBorder="1"/>
    <xf numFmtId="165" fontId="13" fillId="0" borderId="16" xfId="0" applyNumberFormat="1" applyFont="1" applyFill="1" applyBorder="1"/>
    <xf numFmtId="165" fontId="13" fillId="0" borderId="22" xfId="0" applyNumberFormat="1" applyFont="1" applyFill="1" applyBorder="1"/>
    <xf numFmtId="165" fontId="14" fillId="3" borderId="31" xfId="0" applyNumberFormat="1" applyFont="1" applyFill="1" applyBorder="1"/>
    <xf numFmtId="0" fontId="6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wrapText="1"/>
    </xf>
    <xf numFmtId="3" fontId="2" fillId="3" borderId="34" xfId="0" applyNumberFormat="1" applyFont="1" applyFill="1" applyBorder="1"/>
    <xf numFmtId="164" fontId="2" fillId="3" borderId="31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5" fillId="0" borderId="0" xfId="0" applyNumberFormat="1" applyFont="1" applyFill="1"/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6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17" fillId="0" borderId="0" xfId="0" applyFont="1" applyFill="1"/>
    <xf numFmtId="0" fontId="0" fillId="0" borderId="0" xfId="0" applyFill="1" applyAlignment="1"/>
    <xf numFmtId="3" fontId="6" fillId="2" borderId="14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vertical="center"/>
    </xf>
    <xf numFmtId="0" fontId="6" fillId="0" borderId="33" xfId="0" applyFont="1" applyFill="1" applyBorder="1" applyAlignment="1"/>
    <xf numFmtId="3" fontId="6" fillId="2" borderId="42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/>
    </xf>
    <xf numFmtId="3" fontId="0" fillId="0" borderId="0" xfId="0" applyNumberFormat="1" applyFill="1" applyAlignment="1"/>
    <xf numFmtId="3" fontId="11" fillId="3" borderId="2" xfId="0" applyNumberFormat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13" fillId="0" borderId="20" xfId="0" applyNumberFormat="1" applyFont="1" applyFill="1" applyBorder="1"/>
    <xf numFmtId="3" fontId="6" fillId="0" borderId="10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 vertical="center"/>
    </xf>
    <xf numFmtId="3" fontId="6" fillId="2" borderId="42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/>
    <xf numFmtId="3" fontId="6" fillId="0" borderId="0" xfId="0" applyNumberFormat="1" applyFont="1" applyFill="1"/>
    <xf numFmtId="3" fontId="13" fillId="0" borderId="0" xfId="0" applyNumberFormat="1" applyFont="1" applyFill="1"/>
    <xf numFmtId="3" fontId="14" fillId="3" borderId="0" xfId="0" applyNumberFormat="1" applyFont="1" applyFill="1"/>
    <xf numFmtId="3" fontId="10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3" fontId="18" fillId="2" borderId="18" xfId="0" applyNumberFormat="1" applyFont="1" applyFill="1" applyBorder="1" applyAlignment="1">
      <alignment horizontal="left"/>
    </xf>
    <xf numFmtId="0" fontId="18" fillId="0" borderId="15" xfId="0" applyFont="1" applyFill="1" applyBorder="1"/>
    <xf numFmtId="3" fontId="18" fillId="2" borderId="14" xfId="0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3" fontId="18" fillId="2" borderId="1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left"/>
    </xf>
    <xf numFmtId="164" fontId="18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/>
    <xf numFmtId="49" fontId="13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OK%202014%20-%202)%20P&#345;&#237;jmy%20-%20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4%20-%202)%20P&#345;&#237;j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6.%20-%20Rozpo&#269;et%20OK%202014%20-%203a)%20v&#253;daje%20odbor&#3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4%20-%2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4%20-%207)%20dota&#269;n&#237;%20titul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OK%202014%20-%203b)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.6.%20-%20Rozpo&#269;et%20OK%202014%20-%202)%20P&#345;&#237;j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 refreshError="1">
        <row r="14">
          <cell r="G14">
            <v>3195000</v>
          </cell>
        </row>
        <row r="17">
          <cell r="G17">
            <v>141823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  <sheetName val="PO - odpisy"/>
    </sheetNames>
    <sheetDataSet>
      <sheetData sheetId="0">
        <row r="16">
          <cell r="H16">
            <v>195569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List1"/>
    </sheetNames>
    <sheetDataSet>
      <sheetData sheetId="0">
        <row r="48">
          <cell r="F48">
            <v>1622252</v>
          </cell>
        </row>
        <row r="49">
          <cell r="D49">
            <v>629318</v>
          </cell>
          <cell r="F49">
            <v>598428</v>
          </cell>
        </row>
        <row r="50">
          <cell r="D50">
            <v>221382</v>
          </cell>
        </row>
        <row r="51">
          <cell r="D51">
            <v>788387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List1"/>
    </sheetNames>
    <sheetDataSet>
      <sheetData sheetId="0">
        <row r="25">
          <cell r="F25">
            <v>1612252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F22">
            <v>819465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ční titluy 2005 - 2009"/>
      <sheetName val="dotační titluy 2005 - 2009 (2)"/>
      <sheetName val="2011-2014"/>
      <sheetName val="ÚZ 16"/>
      <sheetName val="dotační titluy 2005 - 2009  (2)"/>
      <sheetName val="List1"/>
    </sheetNames>
    <sheetDataSet>
      <sheetData sheetId="0"/>
      <sheetData sheetId="1"/>
      <sheetData sheetId="2">
        <row r="41">
          <cell r="R41">
            <v>204359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celkem"/>
      <sheetName val="ORJ - 10"/>
      <sheetName val="ORJ - 10 - Olomouc"/>
      <sheetName val="ORJ - 10 - Šumperk"/>
      <sheetName val="ORJ - 10 - Přerov"/>
      <sheetName val="ORJ - 10 - Prostějov"/>
      <sheetName val="ORJ - 10 - Jeseník"/>
      <sheetName val="Celkem ORJ - 11"/>
      <sheetName val="PO - sociálníci"/>
      <sheetName val="Celkem ORJ -12"/>
      <sheetName val="PO - doprava"/>
      <sheetName val="Celkem ORJ 13"/>
      <sheetName val="PO - kultura"/>
      <sheetName val="Celkem ORJ - 14"/>
      <sheetName val="PO - zdravotnictví"/>
      <sheetName val="ORJ "/>
      <sheetName val="Souhrn"/>
    </sheetNames>
    <sheetDataSet>
      <sheetData sheetId="0">
        <row r="13">
          <cell r="D13">
            <v>313484</v>
          </cell>
          <cell r="J13">
            <v>299376</v>
          </cell>
        </row>
        <row r="14">
          <cell r="D14">
            <v>725</v>
          </cell>
          <cell r="J14">
            <v>738</v>
          </cell>
        </row>
        <row r="15">
          <cell r="D15">
            <v>1100</v>
          </cell>
          <cell r="J15">
            <v>466</v>
          </cell>
        </row>
        <row r="17">
          <cell r="D17">
            <v>95</v>
          </cell>
          <cell r="J17">
            <v>101</v>
          </cell>
        </row>
        <row r="18">
          <cell r="D18">
            <v>224610</v>
          </cell>
          <cell r="J18">
            <v>203426</v>
          </cell>
        </row>
        <row r="22">
          <cell r="D22">
            <v>387157</v>
          </cell>
          <cell r="J22">
            <v>365474</v>
          </cell>
        </row>
        <row r="23">
          <cell r="D23">
            <v>4766</v>
          </cell>
          <cell r="J23">
            <v>5066</v>
          </cell>
        </row>
        <row r="26">
          <cell r="D26">
            <v>47670</v>
          </cell>
          <cell r="J26">
            <v>43964</v>
          </cell>
        </row>
        <row r="27">
          <cell r="D27">
            <v>62866</v>
          </cell>
          <cell r="J27">
            <v>63584</v>
          </cell>
        </row>
        <row r="28">
          <cell r="D28">
            <v>300</v>
          </cell>
        </row>
        <row r="30">
          <cell r="D30">
            <v>300</v>
          </cell>
        </row>
        <row r="31">
          <cell r="D31">
            <v>300</v>
          </cell>
          <cell r="J31">
            <v>285</v>
          </cell>
        </row>
        <row r="32">
          <cell r="D32">
            <v>1602</v>
          </cell>
          <cell r="J32">
            <v>1596</v>
          </cell>
        </row>
        <row r="35">
          <cell r="D35">
            <v>172000</v>
          </cell>
          <cell r="J35">
            <v>163410</v>
          </cell>
        </row>
        <row r="36">
          <cell r="D36">
            <v>34200</v>
          </cell>
          <cell r="J36">
            <v>34200</v>
          </cell>
        </row>
        <row r="37">
          <cell r="D37">
            <v>1000</v>
          </cell>
          <cell r="J37">
            <v>940</v>
          </cell>
        </row>
        <row r="38">
          <cell r="D38">
            <v>2698</v>
          </cell>
          <cell r="E38">
            <v>5356</v>
          </cell>
          <cell r="J38">
            <v>2788</v>
          </cell>
          <cell r="K38">
            <v>5356</v>
          </cell>
        </row>
        <row r="39">
          <cell r="C39">
            <v>1539290</v>
          </cell>
          <cell r="E39">
            <v>284417</v>
          </cell>
          <cell r="I39">
            <v>1465709</v>
          </cell>
          <cell r="K39">
            <v>280295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  <sheetName val="PO - odpisy"/>
    </sheetNames>
    <sheetDataSet>
      <sheetData sheetId="0">
        <row r="69">
          <cell r="G69">
            <v>249383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view="pageBreakPreview" topLeftCell="A90" zoomScaleNormal="100" zoomScaleSheetLayoutView="100" workbookViewId="0">
      <selection activeCell="M119" sqref="M119"/>
    </sheetView>
  </sheetViews>
  <sheetFormatPr defaultRowHeight="15" x14ac:dyDescent="0.25"/>
  <cols>
    <col min="1" max="7" width="9.140625" style="1"/>
    <col min="8" max="9" width="9.140625" style="2"/>
    <col min="10" max="16384" width="9.140625" style="1"/>
  </cols>
  <sheetData>
    <row r="1" spans="1:9" ht="15.75" thickBot="1" x14ac:dyDescent="0.3">
      <c r="A1" s="84"/>
      <c r="B1" s="84"/>
      <c r="C1" s="84"/>
      <c r="D1" s="84"/>
      <c r="E1" s="84"/>
      <c r="F1" s="84"/>
      <c r="G1" s="84"/>
      <c r="H1" s="85"/>
      <c r="I1" s="86" t="s">
        <v>30</v>
      </c>
    </row>
    <row r="2" spans="1:9" ht="15.75" thickTop="1" x14ac:dyDescent="0.25"/>
    <row r="3" spans="1:9" x14ac:dyDescent="0.25">
      <c r="A3" s="87" t="s">
        <v>143</v>
      </c>
      <c r="I3" s="88" t="s">
        <v>116</v>
      </c>
    </row>
    <row r="4" spans="1:9" x14ac:dyDescent="0.25">
      <c r="A4" s="89"/>
      <c r="I4" s="90"/>
    </row>
    <row r="5" spans="1:9" x14ac:dyDescent="0.25">
      <c r="A5" s="87" t="s">
        <v>77</v>
      </c>
      <c r="I5" s="90"/>
    </row>
    <row r="6" spans="1:9" x14ac:dyDescent="0.25">
      <c r="I6" s="90"/>
    </row>
    <row r="7" spans="1:9" x14ac:dyDescent="0.25">
      <c r="A7" s="1" t="s">
        <v>95</v>
      </c>
      <c r="I7" s="88" t="s">
        <v>65</v>
      </c>
    </row>
    <row r="8" spans="1:9" x14ac:dyDescent="0.25">
      <c r="I8" s="90"/>
    </row>
    <row r="9" spans="1:9" x14ac:dyDescent="0.25">
      <c r="A9" s="154" t="s">
        <v>96</v>
      </c>
      <c r="B9" s="154"/>
      <c r="C9" s="154"/>
      <c r="D9" s="154"/>
      <c r="E9" s="154"/>
      <c r="F9" s="154"/>
      <c r="G9" s="154"/>
      <c r="H9" s="154"/>
      <c r="I9" s="88" t="s">
        <v>31</v>
      </c>
    </row>
    <row r="10" spans="1:9" x14ac:dyDescent="0.25">
      <c r="I10" s="90"/>
    </row>
    <row r="11" spans="1:9" x14ac:dyDescent="0.25">
      <c r="A11" s="154" t="s">
        <v>97</v>
      </c>
      <c r="B11" s="154"/>
      <c r="C11" s="154"/>
      <c r="D11" s="154"/>
      <c r="E11" s="154"/>
      <c r="F11" s="154"/>
      <c r="G11" s="154"/>
      <c r="H11" s="154"/>
      <c r="I11" s="88" t="s">
        <v>33</v>
      </c>
    </row>
    <row r="12" spans="1:9" x14ac:dyDescent="0.25">
      <c r="I12" s="90"/>
    </row>
    <row r="13" spans="1:9" x14ac:dyDescent="0.25">
      <c r="A13" s="1" t="s">
        <v>32</v>
      </c>
      <c r="I13" s="88" t="s">
        <v>66</v>
      </c>
    </row>
    <row r="14" spans="1:9" x14ac:dyDescent="0.25">
      <c r="I14" s="90"/>
    </row>
    <row r="15" spans="1:9" x14ac:dyDescent="0.25">
      <c r="A15" s="1" t="s">
        <v>98</v>
      </c>
      <c r="I15" s="88" t="s">
        <v>82</v>
      </c>
    </row>
    <row r="16" spans="1:9" x14ac:dyDescent="0.25">
      <c r="I16" s="90"/>
    </row>
    <row r="17" spans="1:10" x14ac:dyDescent="0.25">
      <c r="A17" s="1" t="s">
        <v>144</v>
      </c>
      <c r="I17" s="88" t="s">
        <v>99</v>
      </c>
    </row>
    <row r="18" spans="1:10" x14ac:dyDescent="0.25">
      <c r="I18" s="90"/>
    </row>
    <row r="19" spans="1:10" ht="30" customHeight="1" x14ac:dyDescent="0.25">
      <c r="A19" s="87" t="s">
        <v>78</v>
      </c>
      <c r="I19" s="90"/>
    </row>
    <row r="20" spans="1:10" ht="6" customHeight="1" x14ac:dyDescent="0.25">
      <c r="I20" s="90"/>
    </row>
    <row r="21" spans="1:10" x14ac:dyDescent="0.25">
      <c r="A21" s="89" t="s">
        <v>69</v>
      </c>
      <c r="H21" s="2" t="s">
        <v>34</v>
      </c>
      <c r="I21" s="90"/>
    </row>
    <row r="22" spans="1:10" ht="9" customHeight="1" x14ac:dyDescent="0.25">
      <c r="A22" s="89"/>
      <c r="I22" s="90"/>
    </row>
    <row r="23" spans="1:10" x14ac:dyDescent="0.25">
      <c r="A23" s="91" t="s">
        <v>35</v>
      </c>
      <c r="B23" s="92"/>
      <c r="C23" s="27"/>
      <c r="D23" s="27"/>
      <c r="E23" s="27"/>
      <c r="F23" s="27"/>
      <c r="G23" s="27"/>
      <c r="H23" s="93"/>
      <c r="I23" s="94" t="s">
        <v>100</v>
      </c>
      <c r="J23" s="27"/>
    </row>
    <row r="24" spans="1:10" ht="6" customHeight="1" x14ac:dyDescent="0.25">
      <c r="A24" s="91"/>
      <c r="B24" s="92"/>
      <c r="C24" s="27"/>
      <c r="D24" s="27"/>
      <c r="E24" s="27"/>
      <c r="F24" s="27"/>
      <c r="G24" s="27"/>
      <c r="H24" s="93"/>
      <c r="I24" s="94"/>
      <c r="J24" s="27"/>
    </row>
    <row r="25" spans="1:10" x14ac:dyDescent="0.25">
      <c r="A25" s="95" t="s">
        <v>36</v>
      </c>
      <c r="B25" s="27"/>
      <c r="C25" s="27"/>
      <c r="D25" s="27"/>
      <c r="E25" s="27"/>
      <c r="F25" s="27"/>
      <c r="G25" s="96">
        <v>1</v>
      </c>
      <c r="H25" s="93"/>
      <c r="I25" s="88" t="s">
        <v>101</v>
      </c>
      <c r="J25" s="27"/>
    </row>
    <row r="26" spans="1:10" ht="6" customHeight="1" x14ac:dyDescent="0.25">
      <c r="A26" s="95"/>
      <c r="B26" s="27"/>
      <c r="C26" s="27"/>
      <c r="D26" s="27"/>
      <c r="E26" s="27"/>
      <c r="F26" s="27"/>
      <c r="G26" s="96"/>
      <c r="H26" s="93"/>
      <c r="I26" s="90"/>
      <c r="J26" s="27"/>
    </row>
    <row r="27" spans="1:10" ht="15.75" customHeight="1" x14ac:dyDescent="0.25">
      <c r="A27" s="95" t="s">
        <v>37</v>
      </c>
      <c r="B27" s="27"/>
      <c r="C27" s="27"/>
      <c r="D27" s="27"/>
      <c r="E27" s="27"/>
      <c r="F27" s="27"/>
      <c r="G27" s="96">
        <v>2</v>
      </c>
      <c r="H27" s="93" t="s">
        <v>34</v>
      </c>
      <c r="I27" s="88" t="s">
        <v>102</v>
      </c>
      <c r="J27" s="27"/>
    </row>
    <row r="28" spans="1:10" ht="6" customHeight="1" x14ac:dyDescent="0.25">
      <c r="A28" s="95"/>
      <c r="B28" s="27"/>
      <c r="C28" s="27"/>
      <c r="D28" s="27"/>
      <c r="E28" s="27"/>
      <c r="F28" s="27"/>
      <c r="G28" s="96"/>
      <c r="H28" s="93"/>
      <c r="I28" s="90"/>
      <c r="J28" s="27"/>
    </row>
    <row r="29" spans="1:10" x14ac:dyDescent="0.25">
      <c r="A29" s="95" t="s">
        <v>38</v>
      </c>
      <c r="B29" s="27"/>
      <c r="C29" s="27"/>
      <c r="D29" s="27"/>
      <c r="E29" s="27"/>
      <c r="F29" s="27"/>
      <c r="G29" s="96">
        <v>3</v>
      </c>
      <c r="H29" s="93"/>
      <c r="I29" s="88" t="s">
        <v>83</v>
      </c>
      <c r="J29" s="27"/>
    </row>
    <row r="30" spans="1:10" ht="6" customHeight="1" x14ac:dyDescent="0.25">
      <c r="A30" s="95"/>
      <c r="B30" s="27"/>
      <c r="C30" s="27"/>
      <c r="D30" s="27"/>
      <c r="E30" s="27"/>
      <c r="F30" s="27"/>
      <c r="G30" s="96"/>
      <c r="H30" s="93"/>
      <c r="I30" s="90"/>
      <c r="J30" s="27"/>
    </row>
    <row r="31" spans="1:10" x14ac:dyDescent="0.25">
      <c r="A31" s="95" t="s">
        <v>39</v>
      </c>
      <c r="B31" s="27"/>
      <c r="C31" s="27"/>
      <c r="D31" s="27"/>
      <c r="E31" s="27"/>
      <c r="F31" s="27"/>
      <c r="G31" s="96">
        <v>4</v>
      </c>
      <c r="H31" s="93"/>
      <c r="I31" s="94" t="s">
        <v>103</v>
      </c>
      <c r="J31" s="27"/>
    </row>
    <row r="32" spans="1:10" ht="6" customHeight="1" x14ac:dyDescent="0.25">
      <c r="A32" s="95"/>
      <c r="B32" s="27"/>
      <c r="C32" s="27"/>
      <c r="D32" s="27"/>
      <c r="E32" s="27"/>
      <c r="F32" s="27"/>
      <c r="G32" s="96"/>
      <c r="H32" s="93"/>
      <c r="I32" s="90"/>
      <c r="J32" s="27"/>
    </row>
    <row r="33" spans="1:10" x14ac:dyDescent="0.25">
      <c r="A33" s="95" t="s">
        <v>40</v>
      </c>
      <c r="B33" s="27"/>
      <c r="C33" s="27"/>
      <c r="D33" s="27"/>
      <c r="E33" s="27"/>
      <c r="F33" s="27"/>
      <c r="G33" s="96">
        <v>5</v>
      </c>
      <c r="H33" s="93"/>
      <c r="I33" s="88" t="s">
        <v>104</v>
      </c>
      <c r="J33" s="27"/>
    </row>
    <row r="34" spans="1:10" ht="6" customHeight="1" x14ac:dyDescent="0.25">
      <c r="A34" s="95"/>
      <c r="B34" s="27"/>
      <c r="C34" s="27"/>
      <c r="D34" s="27"/>
      <c r="E34" s="27"/>
      <c r="F34" s="27"/>
      <c r="G34" s="96"/>
      <c r="H34" s="93"/>
      <c r="I34" s="90"/>
      <c r="J34" s="27"/>
    </row>
    <row r="35" spans="1:10" x14ac:dyDescent="0.25">
      <c r="A35" s="95" t="s">
        <v>41</v>
      </c>
      <c r="B35" s="27"/>
      <c r="C35" s="27"/>
      <c r="D35" s="27"/>
      <c r="E35" s="27"/>
      <c r="F35" s="27"/>
      <c r="G35" s="96">
        <v>6</v>
      </c>
      <c r="H35" s="93"/>
      <c r="I35" s="88" t="s">
        <v>67</v>
      </c>
      <c r="J35" s="27"/>
    </row>
    <row r="36" spans="1:10" ht="6" customHeight="1" x14ac:dyDescent="0.25">
      <c r="A36" s="95"/>
      <c r="B36" s="27"/>
      <c r="C36" s="27"/>
      <c r="D36" s="27"/>
      <c r="E36" s="27"/>
      <c r="F36" s="27"/>
      <c r="G36" s="96"/>
      <c r="H36" s="93"/>
      <c r="I36" s="90"/>
      <c r="J36" s="27"/>
    </row>
    <row r="37" spans="1:10" x14ac:dyDescent="0.25">
      <c r="A37" s="95" t="s">
        <v>42</v>
      </c>
      <c r="B37" s="27"/>
      <c r="C37" s="27"/>
      <c r="D37" s="27"/>
      <c r="E37" s="27"/>
      <c r="F37" s="27"/>
      <c r="G37" s="96">
        <v>7</v>
      </c>
      <c r="H37" s="93"/>
      <c r="I37" s="88" t="s">
        <v>68</v>
      </c>
      <c r="J37" s="27"/>
    </row>
    <row r="38" spans="1:10" ht="6" customHeight="1" x14ac:dyDescent="0.25">
      <c r="A38" s="95"/>
      <c r="B38" s="27"/>
      <c r="C38" s="27"/>
      <c r="D38" s="27"/>
      <c r="E38" s="27"/>
      <c r="F38" s="27"/>
      <c r="G38" s="96"/>
      <c r="H38" s="93"/>
      <c r="I38" s="90"/>
      <c r="J38" s="27"/>
    </row>
    <row r="39" spans="1:10" x14ac:dyDescent="0.25">
      <c r="A39" s="95" t="s">
        <v>43</v>
      </c>
      <c r="B39" s="27"/>
      <c r="C39" s="27"/>
      <c r="D39" s="27"/>
      <c r="E39" s="27"/>
      <c r="F39" s="27"/>
      <c r="G39" s="96">
        <v>8</v>
      </c>
      <c r="H39" s="93"/>
      <c r="I39" s="88" t="s">
        <v>105</v>
      </c>
      <c r="J39" s="27"/>
    </row>
    <row r="40" spans="1:10" ht="6" customHeight="1" x14ac:dyDescent="0.25">
      <c r="A40" s="95"/>
      <c r="B40" s="27"/>
      <c r="C40" s="27"/>
      <c r="D40" s="27"/>
      <c r="E40" s="27"/>
      <c r="F40" s="27"/>
      <c r="G40" s="96"/>
      <c r="H40" s="93"/>
      <c r="I40" s="90"/>
      <c r="J40" s="27"/>
    </row>
    <row r="41" spans="1:10" x14ac:dyDescent="0.25">
      <c r="A41" s="95" t="s">
        <v>44</v>
      </c>
      <c r="B41" s="27"/>
      <c r="C41" s="27"/>
      <c r="D41" s="27"/>
      <c r="E41" s="27"/>
      <c r="F41" s="27"/>
      <c r="G41" s="96">
        <v>9</v>
      </c>
      <c r="H41" s="93"/>
      <c r="I41" s="88" t="s">
        <v>106</v>
      </c>
      <c r="J41" s="27"/>
    </row>
    <row r="42" spans="1:10" ht="6" customHeight="1" x14ac:dyDescent="0.25">
      <c r="A42" s="95"/>
      <c r="B42" s="27"/>
      <c r="C42" s="27"/>
      <c r="D42" s="27"/>
      <c r="E42" s="27"/>
      <c r="F42" s="27"/>
      <c r="G42" s="96"/>
      <c r="H42" s="93"/>
      <c r="I42" s="90"/>
      <c r="J42" s="27"/>
    </row>
    <row r="43" spans="1:10" x14ac:dyDescent="0.25">
      <c r="A43" s="95" t="s">
        <v>45</v>
      </c>
      <c r="B43" s="27"/>
      <c r="C43" s="27"/>
      <c r="D43" s="27"/>
      <c r="E43" s="27"/>
      <c r="F43" s="27"/>
      <c r="G43" s="92">
        <v>10</v>
      </c>
      <c r="H43" s="93"/>
      <c r="I43" s="88" t="s">
        <v>107</v>
      </c>
      <c r="J43" s="27"/>
    </row>
    <row r="44" spans="1:10" ht="6" customHeight="1" x14ac:dyDescent="0.25">
      <c r="A44" s="95"/>
      <c r="B44" s="27"/>
      <c r="C44" s="27"/>
      <c r="D44" s="27"/>
      <c r="E44" s="27"/>
      <c r="F44" s="27"/>
      <c r="G44" s="92"/>
      <c r="H44" s="93"/>
      <c r="I44" s="90"/>
      <c r="J44" s="27"/>
    </row>
    <row r="45" spans="1:10" x14ac:dyDescent="0.25">
      <c r="A45" s="95" t="s">
        <v>46</v>
      </c>
      <c r="B45" s="27"/>
      <c r="C45" s="27"/>
      <c r="D45" s="27"/>
      <c r="E45" s="27"/>
      <c r="F45" s="27"/>
      <c r="G45" s="92">
        <v>11</v>
      </c>
      <c r="H45" s="93"/>
      <c r="I45" s="88" t="s">
        <v>108</v>
      </c>
      <c r="J45" s="27"/>
    </row>
    <row r="46" spans="1:10" ht="6" customHeight="1" x14ac:dyDescent="0.25">
      <c r="A46" s="95"/>
      <c r="B46" s="27"/>
      <c r="C46" s="27"/>
      <c r="D46" s="27"/>
      <c r="E46" s="27"/>
      <c r="F46" s="27"/>
      <c r="G46" s="92"/>
      <c r="H46" s="93"/>
      <c r="I46" s="90"/>
      <c r="J46" s="27"/>
    </row>
    <row r="47" spans="1:10" x14ac:dyDescent="0.25">
      <c r="A47" s="95" t="s">
        <v>47</v>
      </c>
      <c r="B47" s="27"/>
      <c r="C47" s="27"/>
      <c r="D47" s="27"/>
      <c r="E47" s="27"/>
      <c r="F47" s="27"/>
      <c r="G47" s="92">
        <v>12</v>
      </c>
      <c r="H47" s="93"/>
      <c r="I47" s="88" t="s">
        <v>109</v>
      </c>
      <c r="J47" s="27"/>
    </row>
    <row r="48" spans="1:10" ht="6" customHeight="1" x14ac:dyDescent="0.25">
      <c r="A48" s="95"/>
      <c r="B48" s="27"/>
      <c r="C48" s="27"/>
      <c r="D48" s="27"/>
      <c r="E48" s="27"/>
      <c r="F48" s="27"/>
      <c r="G48" s="92"/>
      <c r="H48" s="93"/>
      <c r="I48" s="90"/>
      <c r="J48" s="27"/>
    </row>
    <row r="49" spans="1:10" x14ac:dyDescent="0.25">
      <c r="A49" s="95" t="s">
        <v>48</v>
      </c>
      <c r="B49" s="27"/>
      <c r="C49" s="27"/>
      <c r="D49" s="27"/>
      <c r="E49" s="27"/>
      <c r="F49" s="27"/>
      <c r="G49" s="92">
        <v>13</v>
      </c>
      <c r="H49" s="93"/>
      <c r="I49" s="88" t="s">
        <v>110</v>
      </c>
      <c r="J49" s="27"/>
    </row>
    <row r="50" spans="1:10" ht="6" customHeight="1" x14ac:dyDescent="0.25">
      <c r="A50" s="95"/>
      <c r="B50" s="27"/>
      <c r="C50" s="27"/>
      <c r="D50" s="27"/>
      <c r="E50" s="27"/>
      <c r="F50" s="27"/>
      <c r="G50" s="92"/>
      <c r="H50" s="93"/>
      <c r="I50" s="88"/>
      <c r="J50" s="27"/>
    </row>
    <row r="51" spans="1:10" x14ac:dyDescent="0.25">
      <c r="A51" s="95" t="s">
        <v>49</v>
      </c>
      <c r="B51" s="27"/>
      <c r="C51" s="27"/>
      <c r="D51" s="27"/>
      <c r="E51" s="27"/>
      <c r="F51" s="27"/>
      <c r="G51" s="92">
        <v>14</v>
      </c>
      <c r="H51" s="93"/>
      <c r="I51" s="88" t="s">
        <v>117</v>
      </c>
      <c r="J51" s="27"/>
    </row>
    <row r="52" spans="1:10" ht="6" customHeight="1" x14ac:dyDescent="0.25">
      <c r="A52" s="95"/>
      <c r="B52" s="27"/>
      <c r="C52" s="27"/>
      <c r="D52" s="27"/>
      <c r="E52" s="27"/>
      <c r="F52" s="27"/>
      <c r="G52" s="92"/>
      <c r="H52" s="93"/>
      <c r="I52" s="88"/>
      <c r="J52" s="27"/>
    </row>
    <row r="53" spans="1:10" x14ac:dyDescent="0.25">
      <c r="A53" s="27" t="s">
        <v>50</v>
      </c>
      <c r="B53" s="27"/>
      <c r="C53" s="27"/>
      <c r="D53" s="27"/>
      <c r="E53" s="27"/>
      <c r="F53" s="27"/>
      <c r="G53" s="97">
        <v>15</v>
      </c>
      <c r="H53" s="93"/>
      <c r="I53" s="88" t="s">
        <v>111</v>
      </c>
      <c r="J53" s="27"/>
    </row>
    <row r="54" spans="1:10" ht="6" customHeight="1" x14ac:dyDescent="0.25">
      <c r="A54" s="27"/>
      <c r="B54" s="27"/>
      <c r="C54" s="27"/>
      <c r="D54" s="27"/>
      <c r="E54" s="27"/>
      <c r="F54" s="27"/>
      <c r="G54" s="97"/>
      <c r="H54" s="93"/>
      <c r="I54" s="90"/>
      <c r="J54" s="27"/>
    </row>
    <row r="55" spans="1:10" x14ac:dyDescent="0.25">
      <c r="A55" s="27" t="s">
        <v>51</v>
      </c>
      <c r="B55" s="27"/>
      <c r="C55" s="27"/>
      <c r="D55" s="27"/>
      <c r="E55" s="27"/>
      <c r="F55" s="27"/>
      <c r="G55" s="97">
        <v>16</v>
      </c>
      <c r="H55" s="93"/>
      <c r="I55" s="88" t="s">
        <v>112</v>
      </c>
      <c r="J55" s="27"/>
    </row>
    <row r="56" spans="1:10" ht="6" customHeight="1" x14ac:dyDescent="0.25">
      <c r="A56" s="27"/>
      <c r="B56" s="27"/>
      <c r="C56" s="27"/>
      <c r="D56" s="27"/>
      <c r="E56" s="27"/>
      <c r="F56" s="27"/>
      <c r="G56" s="97"/>
      <c r="H56" s="93"/>
      <c r="I56" s="90"/>
      <c r="J56" s="27"/>
    </row>
    <row r="57" spans="1:10" x14ac:dyDescent="0.25">
      <c r="A57" s="27" t="s">
        <v>145</v>
      </c>
      <c r="B57" s="27"/>
      <c r="C57" s="27"/>
      <c r="D57" s="27"/>
      <c r="E57" s="27"/>
      <c r="F57" s="27"/>
      <c r="G57" s="97">
        <v>17</v>
      </c>
      <c r="H57" s="93"/>
      <c r="I57" s="88" t="s">
        <v>118</v>
      </c>
      <c r="J57" s="27"/>
    </row>
    <row r="58" spans="1:10" ht="6" customHeight="1" x14ac:dyDescent="0.25">
      <c r="A58" s="27"/>
      <c r="B58" s="27"/>
      <c r="C58" s="27"/>
      <c r="D58" s="27"/>
      <c r="E58" s="27"/>
      <c r="F58" s="27"/>
      <c r="G58" s="97"/>
      <c r="H58" s="93"/>
      <c r="I58" s="90"/>
      <c r="J58" s="27"/>
    </row>
    <row r="59" spans="1:10" x14ac:dyDescent="0.25">
      <c r="A59" s="27" t="s">
        <v>79</v>
      </c>
      <c r="B59" s="27"/>
      <c r="C59" s="27"/>
      <c r="D59" s="27"/>
      <c r="E59" s="27"/>
      <c r="F59" s="27"/>
      <c r="G59" s="97">
        <v>18</v>
      </c>
      <c r="H59" s="93"/>
      <c r="I59" s="88" t="s">
        <v>119</v>
      </c>
      <c r="J59" s="27"/>
    </row>
    <row r="60" spans="1:10" x14ac:dyDescent="0.25">
      <c r="A60" s="27"/>
      <c r="B60" s="27"/>
      <c r="C60" s="27"/>
      <c r="D60" s="27"/>
      <c r="E60" s="27"/>
      <c r="F60" s="27"/>
      <c r="G60" s="97"/>
      <c r="H60" s="93"/>
      <c r="I60" s="90"/>
      <c r="J60" s="27"/>
    </row>
    <row r="61" spans="1:10" hidden="1" x14ac:dyDescent="0.25">
      <c r="A61" s="27"/>
      <c r="B61" s="27"/>
      <c r="C61" s="27"/>
      <c r="D61" s="27"/>
      <c r="E61" s="27"/>
      <c r="F61" s="27"/>
      <c r="G61" s="97"/>
      <c r="H61" s="93"/>
      <c r="I61" s="90"/>
      <c r="J61" s="27"/>
    </row>
    <row r="62" spans="1:10" hidden="1" x14ac:dyDescent="0.25">
      <c r="A62" s="27"/>
      <c r="B62" s="27"/>
      <c r="C62" s="27"/>
      <c r="D62" s="27"/>
      <c r="E62" s="27"/>
      <c r="F62" s="27"/>
      <c r="G62" s="97"/>
      <c r="H62" s="93"/>
      <c r="I62" s="90"/>
      <c r="J62" s="27"/>
    </row>
    <row r="63" spans="1:10" hidden="1" x14ac:dyDescent="0.25">
      <c r="A63" s="27"/>
      <c r="B63" s="27"/>
      <c r="C63" s="27"/>
      <c r="D63" s="27"/>
      <c r="E63" s="27"/>
      <c r="F63" s="27"/>
      <c r="G63" s="97"/>
      <c r="H63" s="93"/>
      <c r="J63" s="27"/>
    </row>
    <row r="64" spans="1:10" hidden="1" x14ac:dyDescent="0.25">
      <c r="A64" s="27"/>
      <c r="B64" s="27"/>
      <c r="C64" s="27"/>
      <c r="D64" s="27"/>
      <c r="E64" s="27"/>
      <c r="F64" s="27"/>
      <c r="G64" s="97"/>
      <c r="H64" s="93"/>
      <c r="J64" s="27"/>
    </row>
    <row r="65" spans="1:10" hidden="1" x14ac:dyDescent="0.25">
      <c r="A65" s="27"/>
      <c r="B65" s="27"/>
      <c r="C65" s="27"/>
      <c r="D65" s="27"/>
      <c r="E65" s="27"/>
      <c r="F65" s="27"/>
      <c r="G65" s="97"/>
      <c r="H65" s="93"/>
      <c r="J65" s="27"/>
    </row>
    <row r="66" spans="1:10" hidden="1" x14ac:dyDescent="0.25">
      <c r="A66" s="27"/>
      <c r="B66" s="27"/>
      <c r="C66" s="27"/>
      <c r="D66" s="27"/>
      <c r="E66" s="27"/>
      <c r="F66" s="27"/>
      <c r="G66" s="97"/>
      <c r="H66" s="93"/>
      <c r="J66" s="27"/>
    </row>
    <row r="67" spans="1:10" hidden="1" x14ac:dyDescent="0.25">
      <c r="A67" s="27"/>
      <c r="B67" s="27"/>
      <c r="C67" s="27"/>
      <c r="D67" s="27"/>
      <c r="E67" s="27"/>
      <c r="F67" s="27"/>
      <c r="G67" s="97"/>
      <c r="H67" s="93"/>
      <c r="J67" s="27"/>
    </row>
    <row r="68" spans="1:10" ht="15.75" hidden="1" thickBot="1" x14ac:dyDescent="0.3">
      <c r="A68" s="84"/>
      <c r="B68" s="84"/>
      <c r="C68" s="84"/>
      <c r="D68" s="84"/>
      <c r="E68" s="84"/>
      <c r="F68" s="84"/>
      <c r="G68" s="84"/>
      <c r="H68" s="85"/>
      <c r="I68" s="86" t="s">
        <v>30</v>
      </c>
    </row>
    <row r="69" spans="1:10" ht="15.75" thickBot="1" x14ac:dyDescent="0.3">
      <c r="A69" s="84"/>
      <c r="B69" s="84"/>
      <c r="C69" s="84"/>
      <c r="D69" s="84"/>
      <c r="E69" s="84"/>
      <c r="F69" s="84"/>
      <c r="G69" s="84"/>
      <c r="H69" s="85"/>
      <c r="I69" s="86" t="s">
        <v>30</v>
      </c>
    </row>
    <row r="70" spans="1:10" ht="15.75" thickTop="1" x14ac:dyDescent="0.25">
      <c r="A70" s="146"/>
      <c r="B70" s="146"/>
      <c r="C70" s="146"/>
      <c r="D70" s="146"/>
      <c r="E70" s="146"/>
      <c r="F70" s="146"/>
      <c r="G70" s="146"/>
      <c r="H70" s="147"/>
      <c r="I70" s="148"/>
    </row>
    <row r="71" spans="1:10" x14ac:dyDescent="0.25">
      <c r="A71" s="89" t="s">
        <v>52</v>
      </c>
      <c r="B71" s="27"/>
      <c r="C71" s="27"/>
      <c r="D71" s="27"/>
      <c r="E71" s="27"/>
      <c r="F71" s="27"/>
      <c r="G71" s="27"/>
      <c r="H71" s="93"/>
      <c r="I71" s="90"/>
      <c r="J71" s="27"/>
    </row>
    <row r="72" spans="1:10" ht="15.75" customHeight="1" x14ac:dyDescent="0.25">
      <c r="A72" s="27"/>
      <c r="B72" s="27"/>
      <c r="C72" s="27"/>
      <c r="D72" s="27"/>
      <c r="E72" s="27"/>
      <c r="F72" s="27"/>
      <c r="G72" s="27"/>
      <c r="H72" s="93"/>
      <c r="I72" s="93"/>
      <c r="J72" s="27"/>
    </row>
    <row r="73" spans="1:10" x14ac:dyDescent="0.25">
      <c r="A73" s="91" t="s">
        <v>35</v>
      </c>
      <c r="I73" s="88" t="s">
        <v>120</v>
      </c>
    </row>
    <row r="74" spans="1:10" ht="6" customHeight="1" x14ac:dyDescent="0.25">
      <c r="A74" s="91"/>
    </row>
    <row r="75" spans="1:10" x14ac:dyDescent="0.25">
      <c r="A75" s="95" t="s">
        <v>53</v>
      </c>
      <c r="B75" s="27"/>
      <c r="C75" s="27"/>
      <c r="D75" s="27"/>
      <c r="E75" s="27"/>
      <c r="F75" s="27"/>
      <c r="G75" s="97">
        <v>10</v>
      </c>
      <c r="H75" s="93"/>
      <c r="I75" s="88" t="s">
        <v>121</v>
      </c>
      <c r="J75" s="27"/>
    </row>
    <row r="76" spans="1:10" ht="6" customHeight="1" x14ac:dyDescent="0.25">
      <c r="A76" s="95"/>
      <c r="B76" s="27"/>
      <c r="C76" s="27"/>
      <c r="D76" s="27"/>
      <c r="E76" s="27"/>
      <c r="F76" s="27"/>
      <c r="G76" s="97"/>
      <c r="H76" s="93"/>
      <c r="I76" s="93"/>
      <c r="J76" s="27"/>
    </row>
    <row r="77" spans="1:10" x14ac:dyDescent="0.25">
      <c r="A77" s="95" t="s">
        <v>56</v>
      </c>
      <c r="D77" s="27"/>
      <c r="E77" s="27"/>
      <c r="F77" s="27"/>
      <c r="G77" s="96">
        <v>11</v>
      </c>
      <c r="I77" s="88" t="s">
        <v>122</v>
      </c>
      <c r="J77" s="27"/>
    </row>
    <row r="78" spans="1:10" ht="6" customHeight="1" x14ac:dyDescent="0.25">
      <c r="A78" s="95"/>
      <c r="B78" s="92"/>
      <c r="D78" s="27"/>
      <c r="E78" s="27"/>
      <c r="F78" s="27"/>
      <c r="G78" s="97"/>
      <c r="H78" s="93"/>
      <c r="I78" s="98"/>
      <c r="J78" s="27"/>
    </row>
    <row r="79" spans="1:10" x14ac:dyDescent="0.25">
      <c r="A79" s="95" t="s">
        <v>54</v>
      </c>
      <c r="B79" s="92"/>
      <c r="D79" s="27"/>
      <c r="E79" s="27"/>
      <c r="F79" s="27"/>
      <c r="G79" s="97">
        <v>12</v>
      </c>
      <c r="H79" s="93"/>
      <c r="I79" s="88" t="s">
        <v>123</v>
      </c>
      <c r="J79" s="27"/>
    </row>
    <row r="80" spans="1:10" ht="6" customHeight="1" x14ac:dyDescent="0.25">
      <c r="A80" s="95"/>
      <c r="D80" s="27"/>
      <c r="E80" s="27"/>
      <c r="F80" s="27"/>
      <c r="G80" s="96"/>
      <c r="I80" s="98"/>
      <c r="J80" s="27"/>
    </row>
    <row r="81" spans="1:10" x14ac:dyDescent="0.25">
      <c r="A81" s="95" t="s">
        <v>55</v>
      </c>
      <c r="D81" s="27"/>
      <c r="E81" s="27"/>
      <c r="F81" s="27"/>
      <c r="G81" s="96">
        <v>13</v>
      </c>
      <c r="I81" s="88" t="s">
        <v>124</v>
      </c>
      <c r="J81" s="27"/>
    </row>
    <row r="82" spans="1:10" ht="6" customHeight="1" x14ac:dyDescent="0.25">
      <c r="A82" s="95"/>
      <c r="D82" s="27"/>
      <c r="E82" s="27"/>
      <c r="F82" s="27"/>
      <c r="G82" s="96"/>
      <c r="I82" s="98"/>
      <c r="J82" s="27"/>
    </row>
    <row r="83" spans="1:10" x14ac:dyDescent="0.25">
      <c r="A83" s="95" t="s">
        <v>57</v>
      </c>
      <c r="D83" s="27"/>
      <c r="E83" s="27"/>
      <c r="F83" s="27"/>
      <c r="G83" s="96">
        <v>14</v>
      </c>
      <c r="I83" s="88" t="s">
        <v>125</v>
      </c>
      <c r="J83" s="27"/>
    </row>
    <row r="84" spans="1:10" x14ac:dyDescent="0.25">
      <c r="A84" s="27"/>
      <c r="D84" s="27"/>
      <c r="E84" s="27"/>
      <c r="F84" s="27"/>
      <c r="G84" s="96"/>
      <c r="I84" s="99"/>
      <c r="J84" s="27"/>
    </row>
    <row r="85" spans="1:10" x14ac:dyDescent="0.25">
      <c r="A85" s="89" t="s">
        <v>58</v>
      </c>
      <c r="B85" s="27"/>
      <c r="C85" s="27"/>
      <c r="D85" s="27"/>
      <c r="E85" s="27"/>
      <c r="F85" s="27"/>
      <c r="G85" s="27"/>
      <c r="H85" s="93"/>
      <c r="I85" s="88" t="s">
        <v>126</v>
      </c>
      <c r="J85" s="27"/>
    </row>
    <row r="86" spans="1:10" x14ac:dyDescent="0.25">
      <c r="A86" s="89"/>
      <c r="B86" s="27"/>
      <c r="C86" s="27"/>
      <c r="D86" s="27"/>
      <c r="E86" s="27"/>
      <c r="F86" s="27"/>
      <c r="G86" s="27"/>
      <c r="H86" s="93"/>
      <c r="I86" s="88"/>
      <c r="J86" s="27"/>
    </row>
    <row r="87" spans="1:10" x14ac:dyDescent="0.25">
      <c r="A87" s="155" t="s">
        <v>59</v>
      </c>
      <c r="B87" s="156"/>
      <c r="C87" s="156"/>
      <c r="D87" s="156"/>
      <c r="E87" s="156"/>
      <c r="F87" s="156"/>
      <c r="G87" s="156"/>
      <c r="H87" s="93"/>
      <c r="I87" s="88" t="s">
        <v>127</v>
      </c>
      <c r="J87" s="27"/>
    </row>
    <row r="88" spans="1:10" ht="15" customHeight="1" x14ac:dyDescent="0.25">
      <c r="A88" s="156"/>
      <c r="B88" s="156"/>
      <c r="C88" s="156"/>
      <c r="D88" s="156"/>
      <c r="E88" s="156"/>
      <c r="F88" s="156"/>
      <c r="G88" s="156"/>
      <c r="H88" s="93"/>
      <c r="I88" s="93"/>
      <c r="J88" s="27"/>
    </row>
    <row r="89" spans="1:10" x14ac:dyDescent="0.25">
      <c r="B89" s="27"/>
      <c r="C89" s="27"/>
      <c r="D89" s="27"/>
      <c r="E89" s="27"/>
      <c r="F89" s="27"/>
      <c r="G89" s="27"/>
      <c r="H89" s="93"/>
      <c r="I89" s="93"/>
      <c r="J89" s="27"/>
    </row>
    <row r="90" spans="1:10" x14ac:dyDescent="0.25">
      <c r="A90" s="89" t="s">
        <v>60</v>
      </c>
      <c r="B90" s="27"/>
      <c r="C90" s="27"/>
      <c r="D90" s="27"/>
      <c r="E90" s="27"/>
      <c r="F90" s="27"/>
      <c r="G90" s="27"/>
      <c r="H90" s="93"/>
      <c r="I90" s="88" t="s">
        <v>128</v>
      </c>
      <c r="J90" s="27"/>
    </row>
    <row r="91" spans="1:10" ht="12.75" customHeight="1" x14ac:dyDescent="0.25">
      <c r="A91" s="89"/>
      <c r="B91" s="27"/>
      <c r="C91" s="27"/>
      <c r="D91" s="27"/>
      <c r="E91" s="27"/>
      <c r="F91" s="27"/>
      <c r="G91" s="27"/>
      <c r="H91" s="93"/>
      <c r="I91" s="93"/>
      <c r="J91" s="27"/>
    </row>
    <row r="92" spans="1:10" x14ac:dyDescent="0.25">
      <c r="A92" s="89" t="s">
        <v>61</v>
      </c>
      <c r="B92" s="27"/>
      <c r="C92" s="27"/>
      <c r="D92" s="27"/>
      <c r="E92" s="27"/>
      <c r="F92" s="27"/>
      <c r="G92" s="27"/>
      <c r="H92" s="93"/>
      <c r="I92" s="88" t="s">
        <v>113</v>
      </c>
      <c r="J92" s="27"/>
    </row>
    <row r="93" spans="1:10" x14ac:dyDescent="0.25">
      <c r="A93" s="89"/>
      <c r="B93" s="27"/>
      <c r="C93" s="27"/>
      <c r="D93" s="27"/>
      <c r="E93" s="27"/>
      <c r="F93" s="27"/>
      <c r="G93" s="27"/>
      <c r="H93" s="93"/>
      <c r="I93" s="93"/>
      <c r="J93" s="27"/>
    </row>
    <row r="94" spans="1:10" x14ac:dyDescent="0.25">
      <c r="A94" s="89"/>
      <c r="B94" s="27"/>
      <c r="C94" s="27"/>
      <c r="D94" s="27"/>
      <c r="E94" s="27"/>
      <c r="F94" s="27"/>
      <c r="G94" s="27"/>
      <c r="H94" s="93"/>
      <c r="I94" s="93"/>
      <c r="J94" s="27"/>
    </row>
    <row r="95" spans="1:10" x14ac:dyDescent="0.25">
      <c r="A95" s="87" t="s">
        <v>62</v>
      </c>
      <c r="B95" s="100"/>
      <c r="C95" s="100"/>
      <c r="D95" s="100"/>
      <c r="E95" s="27"/>
      <c r="F95" s="27"/>
      <c r="G95" s="27"/>
      <c r="H95" s="93"/>
      <c r="I95" s="90"/>
      <c r="J95" s="27"/>
    </row>
    <row r="96" spans="1:10" ht="15.75" customHeight="1" x14ac:dyDescent="0.25">
      <c r="A96" s="87"/>
      <c r="B96" s="100"/>
      <c r="C96" s="100"/>
      <c r="D96" s="100"/>
      <c r="E96" s="27"/>
      <c r="F96" s="27"/>
      <c r="G96" s="27"/>
      <c r="H96" s="93"/>
      <c r="I96" s="90"/>
      <c r="J96" s="27"/>
    </row>
    <row r="97" spans="1:10" x14ac:dyDescent="0.25">
      <c r="A97" s="91" t="s">
        <v>35</v>
      </c>
      <c r="B97" s="100"/>
      <c r="C97" s="100"/>
      <c r="D97" s="100"/>
      <c r="E97" s="27"/>
      <c r="F97" s="27"/>
      <c r="G97" s="27"/>
      <c r="H97" s="93"/>
      <c r="I97" s="88" t="s">
        <v>129</v>
      </c>
      <c r="J97" s="27"/>
    </row>
    <row r="98" spans="1:10" ht="6" customHeight="1" x14ac:dyDescent="0.25">
      <c r="A98" s="91"/>
      <c r="B98" s="100"/>
      <c r="C98" s="100"/>
      <c r="D98" s="100"/>
      <c r="E98" s="27"/>
      <c r="F98" s="27"/>
      <c r="G98" s="27"/>
      <c r="H98" s="93"/>
      <c r="I98" s="90"/>
      <c r="J98" s="27"/>
    </row>
    <row r="99" spans="1:10" x14ac:dyDescent="0.25">
      <c r="A99" s="27" t="s">
        <v>84</v>
      </c>
      <c r="B99" s="27"/>
      <c r="C99" s="27"/>
      <c r="D99" s="27"/>
      <c r="E99" s="27"/>
      <c r="F99" s="27"/>
      <c r="G99" s="27"/>
      <c r="H99" s="93"/>
      <c r="I99" s="88" t="s">
        <v>130</v>
      </c>
      <c r="J99" s="27"/>
    </row>
    <row r="100" spans="1:10" ht="6" customHeight="1" x14ac:dyDescent="0.25">
      <c r="A100" s="91"/>
      <c r="B100" s="100"/>
      <c r="C100" s="100"/>
      <c r="D100" s="100"/>
      <c r="E100" s="27"/>
      <c r="F100" s="27"/>
      <c r="G100" s="27"/>
      <c r="H100" s="93"/>
      <c r="I100" s="90"/>
      <c r="J100" s="27"/>
    </row>
    <row r="101" spans="1:10" x14ac:dyDescent="0.25">
      <c r="A101" s="27" t="s">
        <v>85</v>
      </c>
      <c r="B101" s="27"/>
      <c r="C101" s="27"/>
      <c r="D101" s="27"/>
      <c r="E101" s="27"/>
      <c r="F101" s="27"/>
      <c r="G101" s="27"/>
      <c r="H101" s="93"/>
      <c r="I101" s="88" t="s">
        <v>131</v>
      </c>
      <c r="J101" s="27"/>
    </row>
    <row r="102" spans="1:10" ht="4.5" customHeight="1" x14ac:dyDescent="0.25">
      <c r="A102" s="27"/>
    </row>
    <row r="103" spans="1:10" x14ac:dyDescent="0.25">
      <c r="A103" s="27" t="s">
        <v>86</v>
      </c>
      <c r="B103" s="27"/>
      <c r="C103" s="27"/>
      <c r="D103" s="27"/>
      <c r="E103" s="27"/>
      <c r="F103" s="27"/>
      <c r="G103" s="27"/>
      <c r="H103" s="93"/>
      <c r="I103" s="88" t="s">
        <v>132</v>
      </c>
      <c r="J103" s="27"/>
    </row>
    <row r="104" spans="1:10" ht="4.5" customHeight="1" x14ac:dyDescent="0.25">
      <c r="A104" s="27"/>
    </row>
    <row r="105" spans="1:10" x14ac:dyDescent="0.25">
      <c r="A105" s="27" t="s">
        <v>87</v>
      </c>
      <c r="B105" s="27"/>
      <c r="C105" s="27"/>
      <c r="D105" s="27"/>
      <c r="E105" s="27"/>
      <c r="F105" s="27"/>
      <c r="G105" s="27"/>
      <c r="H105" s="93"/>
      <c r="I105" s="88" t="s">
        <v>114</v>
      </c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93"/>
      <c r="I106" s="88"/>
      <c r="J106" s="27"/>
    </row>
    <row r="107" spans="1:10" x14ac:dyDescent="0.25">
      <c r="A107" s="87" t="s">
        <v>133</v>
      </c>
      <c r="B107" s="27"/>
      <c r="C107" s="27"/>
      <c r="D107" s="27"/>
      <c r="E107" s="27"/>
      <c r="F107" s="27"/>
      <c r="G107" s="27"/>
      <c r="H107" s="93"/>
      <c r="I107" s="88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93"/>
      <c r="I108" s="88"/>
      <c r="J108" s="27"/>
    </row>
    <row r="109" spans="1:10" x14ac:dyDescent="0.25">
      <c r="A109" s="21" t="s">
        <v>63</v>
      </c>
      <c r="B109" s="27"/>
      <c r="C109" s="27"/>
      <c r="D109" s="27"/>
      <c r="E109" s="27"/>
      <c r="F109" s="27"/>
      <c r="G109" s="27"/>
      <c r="H109" s="93"/>
      <c r="I109" s="152" t="s">
        <v>134</v>
      </c>
      <c r="J109" s="27"/>
    </row>
    <row r="110" spans="1:10" ht="5.25" customHeight="1" x14ac:dyDescent="0.25">
      <c r="A110" s="27"/>
      <c r="I110" s="153"/>
    </row>
    <row r="111" spans="1:10" x14ac:dyDescent="0.25">
      <c r="A111" s="21" t="s">
        <v>64</v>
      </c>
      <c r="B111" s="27"/>
      <c r="C111" s="27"/>
      <c r="D111" s="27"/>
      <c r="E111" s="27"/>
      <c r="F111" s="27"/>
      <c r="G111" s="27"/>
      <c r="H111" s="93"/>
      <c r="I111" s="152" t="s">
        <v>135</v>
      </c>
      <c r="J111" s="27"/>
    </row>
    <row r="112" spans="1:10" ht="5.25" customHeight="1" x14ac:dyDescent="0.25">
      <c r="A112" s="27"/>
      <c r="I112" s="153"/>
    </row>
    <row r="113" spans="1:10" ht="15" customHeight="1" x14ac:dyDescent="0.25">
      <c r="A113" s="159" t="s">
        <v>136</v>
      </c>
      <c r="B113" s="159"/>
      <c r="C113" s="159"/>
      <c r="D113" s="159"/>
      <c r="E113" s="159"/>
      <c r="F113" s="159"/>
      <c r="G113" s="149"/>
      <c r="H113" s="149"/>
      <c r="I113" s="152" t="s">
        <v>137</v>
      </c>
      <c r="J113" s="27"/>
    </row>
    <row r="114" spans="1:10" x14ac:dyDescent="0.25">
      <c r="A114" s="149"/>
      <c r="B114" s="149"/>
      <c r="C114" s="149"/>
      <c r="D114" s="149"/>
      <c r="E114" s="149"/>
      <c r="F114" s="149"/>
      <c r="G114" s="149"/>
      <c r="H114" s="149"/>
      <c r="I114" s="1"/>
      <c r="J114" s="27"/>
    </row>
    <row r="115" spans="1:10" x14ac:dyDescent="0.25">
      <c r="A115" s="87" t="s">
        <v>138</v>
      </c>
      <c r="B115" s="100"/>
      <c r="C115" s="100"/>
      <c r="D115" s="100"/>
      <c r="E115" s="27"/>
      <c r="F115" s="27"/>
      <c r="G115" s="27"/>
      <c r="H115" s="93"/>
      <c r="I115" s="88" t="s">
        <v>139</v>
      </c>
      <c r="J115" s="27"/>
    </row>
    <row r="116" spans="1:10" x14ac:dyDescent="0.25">
      <c r="A116" s="149"/>
      <c r="B116" s="149"/>
      <c r="C116" s="149"/>
      <c r="D116" s="149"/>
      <c r="E116" s="149"/>
      <c r="F116" s="149"/>
      <c r="G116" s="149"/>
      <c r="H116" s="149"/>
      <c r="I116" s="1"/>
      <c r="J116" s="27"/>
    </row>
    <row r="117" spans="1:10" x14ac:dyDescent="0.25">
      <c r="A117" s="87" t="s">
        <v>140</v>
      </c>
      <c r="B117" s="100"/>
      <c r="C117" s="100"/>
      <c r="D117" s="100"/>
      <c r="E117" s="27"/>
      <c r="F117" s="27"/>
      <c r="G117" s="27"/>
      <c r="H117" s="93"/>
      <c r="I117" s="88" t="s">
        <v>141</v>
      </c>
      <c r="J117" s="27"/>
    </row>
    <row r="118" spans="1:10" x14ac:dyDescent="0.25">
      <c r="A118" s="149"/>
      <c r="B118" s="149"/>
      <c r="C118" s="149"/>
      <c r="D118" s="149"/>
      <c r="E118" s="149"/>
      <c r="F118" s="149"/>
      <c r="G118" s="149"/>
      <c r="H118" s="149"/>
      <c r="I118" s="1"/>
      <c r="J118" s="27"/>
    </row>
    <row r="119" spans="1:10" x14ac:dyDescent="0.25">
      <c r="A119" s="87" t="s">
        <v>146</v>
      </c>
      <c r="B119" s="100"/>
      <c r="C119" s="100"/>
      <c r="D119" s="100"/>
      <c r="E119" s="27"/>
      <c r="F119" s="27"/>
      <c r="G119" s="92"/>
      <c r="H119" s="93"/>
    </row>
    <row r="120" spans="1:10" x14ac:dyDescent="0.25">
      <c r="A120" s="157" t="s">
        <v>142</v>
      </c>
      <c r="B120" s="157"/>
      <c r="C120" s="157"/>
      <c r="D120" s="157"/>
      <c r="E120" s="157"/>
      <c r="F120" s="157"/>
      <c r="G120" s="157"/>
      <c r="H120" s="157"/>
      <c r="I120" s="151"/>
    </row>
    <row r="121" spans="1:10" x14ac:dyDescent="0.25">
      <c r="A121" s="157"/>
      <c r="B121" s="157"/>
      <c r="C121" s="157"/>
      <c r="D121" s="157"/>
      <c r="E121" s="157"/>
      <c r="F121" s="157"/>
      <c r="G121" s="157"/>
      <c r="H121" s="157"/>
      <c r="I121" s="98" t="s">
        <v>147</v>
      </c>
    </row>
    <row r="122" spans="1:10" x14ac:dyDescent="0.25">
      <c r="A122" s="95"/>
      <c r="B122" s="27"/>
      <c r="C122" s="27"/>
      <c r="D122" s="27"/>
      <c r="E122" s="27"/>
      <c r="F122" s="27"/>
      <c r="G122" s="92"/>
      <c r="H122" s="93"/>
      <c r="I122" s="98"/>
    </row>
    <row r="123" spans="1:10" x14ac:dyDescent="0.25">
      <c r="A123" s="158" t="s">
        <v>148</v>
      </c>
      <c r="B123" s="158"/>
      <c r="C123" s="158"/>
      <c r="D123" s="158"/>
      <c r="E123" s="158"/>
      <c r="F123" s="158"/>
      <c r="G123" s="158"/>
      <c r="H123" s="158"/>
      <c r="I123" s="151" t="s">
        <v>149</v>
      </c>
    </row>
    <row r="124" spans="1:10" ht="15.75" customHeight="1" x14ac:dyDescent="0.25">
      <c r="A124" s="95"/>
      <c r="B124" s="27"/>
      <c r="C124" s="27"/>
      <c r="D124" s="27"/>
      <c r="E124" s="27"/>
      <c r="F124" s="27"/>
      <c r="G124" s="92"/>
      <c r="H124" s="93"/>
      <c r="I124" s="98"/>
    </row>
  </sheetData>
  <mergeCells count="6">
    <mergeCell ref="A9:H9"/>
    <mergeCell ref="A11:H11"/>
    <mergeCell ref="A87:G88"/>
    <mergeCell ref="A120:H121"/>
    <mergeCell ref="A123:H123"/>
    <mergeCell ref="A113:F113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&amp;L&amp;"-,Kurzíva"Zastupitelstvo Olomouckého kraje 19-12-2013
6. - Rozpočet Olomouckého kraje 2014 - návrh rozpočtu&amp;RStrana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5.28515625" style="129" customWidth="1"/>
    <col min="2" max="2" width="52" style="1" customWidth="1"/>
    <col min="3" max="3" width="23.140625" style="1" customWidth="1"/>
    <col min="4" max="4" width="21" style="1" hidden="1" customWidth="1"/>
    <col min="5" max="5" width="21" style="1" customWidth="1"/>
    <col min="6" max="6" width="9.42578125" style="1" customWidth="1"/>
    <col min="7" max="7" width="9.140625" style="1"/>
    <col min="8" max="8" width="11.7109375" style="23" bestFit="1" customWidth="1"/>
    <col min="9" max="16384" width="9.140625" style="1"/>
  </cols>
  <sheetData>
    <row r="1" spans="1:8" ht="16.5" x14ac:dyDescent="0.25">
      <c r="A1" s="160" t="s">
        <v>72</v>
      </c>
      <c r="B1" s="154"/>
      <c r="C1" s="154"/>
    </row>
    <row r="3" spans="1:8" ht="16.5" thickBot="1" x14ac:dyDescent="0.3">
      <c r="A3" s="145" t="s">
        <v>76</v>
      </c>
      <c r="F3" s="2" t="s">
        <v>0</v>
      </c>
    </row>
    <row r="4" spans="1:8" ht="36" customHeight="1" thickTop="1" thickBot="1" x14ac:dyDescent="0.3">
      <c r="A4" s="125" t="s">
        <v>1</v>
      </c>
      <c r="B4" s="103" t="s">
        <v>71</v>
      </c>
      <c r="C4" s="48" t="s">
        <v>73</v>
      </c>
      <c r="D4" s="48" t="s">
        <v>80</v>
      </c>
      <c r="E4" s="48" t="s">
        <v>74</v>
      </c>
      <c r="F4" s="44" t="s">
        <v>2</v>
      </c>
    </row>
    <row r="5" spans="1:8" s="3" customFormat="1" ht="12.75" thickTop="1" thickBot="1" x14ac:dyDescent="0.25">
      <c r="A5" s="45">
        <v>1</v>
      </c>
      <c r="B5" s="46">
        <v>2</v>
      </c>
      <c r="C5" s="47">
        <v>3</v>
      </c>
      <c r="D5" s="63">
        <v>4</v>
      </c>
      <c r="E5" s="63">
        <v>5</v>
      </c>
      <c r="F5" s="51" t="s">
        <v>81</v>
      </c>
      <c r="H5" s="118"/>
    </row>
    <row r="6" spans="1:8" ht="15.75" thickTop="1" x14ac:dyDescent="0.25">
      <c r="A6" s="4">
        <v>1</v>
      </c>
      <c r="B6" s="5" t="s">
        <v>3</v>
      </c>
      <c r="C6" s="6">
        <v>3162000</v>
      </c>
      <c r="D6" s="54">
        <f>SUM([1]Příjmy!$G$14)</f>
        <v>3195000</v>
      </c>
      <c r="E6" s="54">
        <f>SUM([1]Příjmy!$G$14)</f>
        <v>3195000</v>
      </c>
      <c r="F6" s="52">
        <f>E6/C6*100</f>
        <v>101.04364326375712</v>
      </c>
    </row>
    <row r="7" spans="1:8" x14ac:dyDescent="0.25">
      <c r="A7" s="8">
        <v>2</v>
      </c>
      <c r="B7" s="9" t="s">
        <v>4</v>
      </c>
      <c r="C7" s="10">
        <v>1190</v>
      </c>
      <c r="D7" s="32">
        <v>1712</v>
      </c>
      <c r="E7" s="32">
        <v>1712</v>
      </c>
      <c r="F7" s="52">
        <f>E7/C7*100</f>
        <v>143.8655462184874</v>
      </c>
    </row>
    <row r="8" spans="1:8" x14ac:dyDescent="0.25">
      <c r="A8" s="4">
        <v>3</v>
      </c>
      <c r="B8" s="9" t="s">
        <v>5</v>
      </c>
      <c r="C8" s="10">
        <f>3+43+37749+22.2</f>
        <v>37817.199999999997</v>
      </c>
      <c r="D8" s="32">
        <f>20+43+37873+22.2</f>
        <v>37958.199999999997</v>
      </c>
      <c r="E8" s="32">
        <f>20+43+37873+22.2</f>
        <v>37958.199999999997</v>
      </c>
      <c r="F8" s="52">
        <f t="shared" ref="F8:F17" si="0">E8/C8*100</f>
        <v>100.37284621812297</v>
      </c>
    </row>
    <row r="9" spans="1:8" x14ac:dyDescent="0.25">
      <c r="A9" s="8">
        <v>4</v>
      </c>
      <c r="B9" s="9" t="s">
        <v>6</v>
      </c>
      <c r="C9" s="10">
        <v>2240</v>
      </c>
      <c r="D9" s="32">
        <f>200+1630</f>
        <v>1830</v>
      </c>
      <c r="E9" s="32">
        <f>200+1630</f>
        <v>1830</v>
      </c>
      <c r="F9" s="52">
        <f t="shared" si="0"/>
        <v>81.696428571428569</v>
      </c>
    </row>
    <row r="10" spans="1:8" x14ac:dyDescent="0.25">
      <c r="A10" s="4">
        <v>5</v>
      </c>
      <c r="B10" s="9" t="s">
        <v>7</v>
      </c>
      <c r="C10" s="10">
        <v>144</v>
      </c>
      <c r="D10" s="32">
        <v>0</v>
      </c>
      <c r="E10" s="32">
        <v>0</v>
      </c>
      <c r="F10" s="52">
        <f t="shared" si="0"/>
        <v>0</v>
      </c>
    </row>
    <row r="11" spans="1:8" x14ac:dyDescent="0.25">
      <c r="A11" s="8">
        <v>6</v>
      </c>
      <c r="B11" s="9" t="s">
        <v>8</v>
      </c>
      <c r="C11" s="10">
        <v>21000</v>
      </c>
      <c r="D11" s="32">
        <f>400+18000</f>
        <v>18400</v>
      </c>
      <c r="E11" s="32">
        <f>400+18000</f>
        <v>18400</v>
      </c>
      <c r="F11" s="52">
        <f t="shared" si="0"/>
        <v>87.61904761904762</v>
      </c>
    </row>
    <row r="12" spans="1:8" x14ac:dyDescent="0.25">
      <c r="A12" s="4">
        <v>7</v>
      </c>
      <c r="B12" s="9" t="s">
        <v>9</v>
      </c>
      <c r="C12" s="10">
        <v>7000.8029999999999</v>
      </c>
      <c r="D12" s="32">
        <v>4000.8</v>
      </c>
      <c r="E12" s="32">
        <v>4000.8</v>
      </c>
      <c r="F12" s="52">
        <f t="shared" si="0"/>
        <v>57.147730053252467</v>
      </c>
    </row>
    <row r="13" spans="1:8" x14ac:dyDescent="0.25">
      <c r="A13" s="8">
        <v>8</v>
      </c>
      <c r="B13" s="11" t="s">
        <v>10</v>
      </c>
      <c r="C13" s="12">
        <v>73669</v>
      </c>
      <c r="D13" s="32">
        <v>73854</v>
      </c>
      <c r="E13" s="32">
        <v>73854</v>
      </c>
      <c r="F13" s="52">
        <f t="shared" si="0"/>
        <v>100.25112326758881</v>
      </c>
    </row>
    <row r="14" spans="1:8" x14ac:dyDescent="0.25">
      <c r="A14" s="4">
        <v>9</v>
      </c>
      <c r="B14" s="11" t="s">
        <v>11</v>
      </c>
      <c r="C14" s="12">
        <v>140417</v>
      </c>
      <c r="D14" s="32">
        <f>SUM([1]Příjmy!$G$17)</f>
        <v>141823</v>
      </c>
      <c r="E14" s="32">
        <f>SUM([2]Příjmy!$H$16)</f>
        <v>195569</v>
      </c>
      <c r="F14" s="52">
        <f t="shared" si="0"/>
        <v>139.27729548416502</v>
      </c>
      <c r="H14" s="23">
        <v>53746</v>
      </c>
    </row>
    <row r="15" spans="1:8" x14ac:dyDescent="0.25">
      <c r="A15" s="8">
        <v>10</v>
      </c>
      <c r="B15" s="11" t="s">
        <v>12</v>
      </c>
      <c r="C15" s="12">
        <v>5300</v>
      </c>
      <c r="D15" s="32">
        <v>6391</v>
      </c>
      <c r="E15" s="32">
        <v>6391</v>
      </c>
      <c r="F15" s="52">
        <f t="shared" si="0"/>
        <v>120.58490566037736</v>
      </c>
    </row>
    <row r="16" spans="1:8" s="13" customFormat="1" ht="42.75" x14ac:dyDescent="0.2">
      <c r="A16" s="4">
        <v>11</v>
      </c>
      <c r="B16" s="11" t="s">
        <v>13</v>
      </c>
      <c r="C16" s="12">
        <v>40000</v>
      </c>
      <c r="D16" s="12">
        <v>40000</v>
      </c>
      <c r="E16" s="12">
        <v>40000</v>
      </c>
      <c r="F16" s="52">
        <f t="shared" si="0"/>
        <v>100</v>
      </c>
      <c r="H16" s="119"/>
    </row>
    <row r="17" spans="1:9" s="16" customFormat="1" x14ac:dyDescent="0.25">
      <c r="A17" s="8">
        <v>12</v>
      </c>
      <c r="B17" s="14" t="s">
        <v>14</v>
      </c>
      <c r="C17" s="15">
        <f>6693+7500</f>
        <v>14193</v>
      </c>
      <c r="D17" s="55">
        <f>400+9500</f>
        <v>9900</v>
      </c>
      <c r="E17" s="55">
        <f>400+9500</f>
        <v>9900</v>
      </c>
      <c r="F17" s="52">
        <f t="shared" si="0"/>
        <v>69.75269499048828</v>
      </c>
      <c r="H17" s="107"/>
    </row>
    <row r="18" spans="1:9" s="20" customFormat="1" ht="15.75" x14ac:dyDescent="0.25">
      <c r="A18" s="17">
        <v>13</v>
      </c>
      <c r="B18" s="18" t="s">
        <v>15</v>
      </c>
      <c r="C18" s="19">
        <f>SUM(C6:C17)</f>
        <v>3504971.003</v>
      </c>
      <c r="D18" s="19">
        <f>SUM(D6:D17)</f>
        <v>3530869</v>
      </c>
      <c r="E18" s="19">
        <f>SUM(E6:E17)</f>
        <v>3584615</v>
      </c>
      <c r="F18" s="53">
        <f t="shared" ref="F18:F20" si="1">E18/C18*100</f>
        <v>102.27231543233397</v>
      </c>
      <c r="H18" s="120"/>
    </row>
    <row r="19" spans="1:9" s="21" customFormat="1" ht="14.25" x14ac:dyDescent="0.2">
      <c r="A19" s="17">
        <v>14</v>
      </c>
      <c r="B19" s="56" t="s">
        <v>16</v>
      </c>
      <c r="C19" s="57">
        <v>-5294</v>
      </c>
      <c r="D19" s="58">
        <v>-6388</v>
      </c>
      <c r="E19" s="58">
        <v>-6388</v>
      </c>
      <c r="F19" s="59">
        <f t="shared" si="1"/>
        <v>120.66490366452587</v>
      </c>
      <c r="H19" s="121"/>
    </row>
    <row r="20" spans="1:9" ht="30.75" thickBot="1" x14ac:dyDescent="0.3">
      <c r="A20" s="82">
        <v>15</v>
      </c>
      <c r="B20" s="60" t="s">
        <v>25</v>
      </c>
      <c r="C20" s="61">
        <f>SUM(C18:C19)</f>
        <v>3499677.003</v>
      </c>
      <c r="D20" s="61">
        <f>SUM(D18:D19)</f>
        <v>3524481</v>
      </c>
      <c r="E20" s="61">
        <f>SUM(E18:E19)</f>
        <v>3578227</v>
      </c>
      <c r="F20" s="62">
        <f t="shared" si="1"/>
        <v>102.24449276126526</v>
      </c>
      <c r="G20" s="23">
        <f>E20-C20</f>
        <v>78549.996999999974</v>
      </c>
    </row>
    <row r="21" spans="1:9" ht="15.75" thickTop="1" x14ac:dyDescent="0.25"/>
    <row r="23" spans="1:9" ht="15.75" x14ac:dyDescent="0.25">
      <c r="A23" s="144" t="s">
        <v>75</v>
      </c>
      <c r="B23" s="24"/>
      <c r="C23" s="25"/>
    </row>
    <row r="24" spans="1:9" ht="16.5" thickBot="1" x14ac:dyDescent="0.3">
      <c r="A24" s="130"/>
      <c r="B24" s="26"/>
      <c r="F24" s="2" t="s">
        <v>0</v>
      </c>
    </row>
    <row r="25" spans="1:9" s="27" customFormat="1" ht="33.75" customHeight="1" thickTop="1" thickBot="1" x14ac:dyDescent="0.25">
      <c r="A25" s="131" t="s">
        <v>1</v>
      </c>
      <c r="B25" s="43" t="s">
        <v>17</v>
      </c>
      <c r="C25" s="48" t="s">
        <v>73</v>
      </c>
      <c r="D25" s="48" t="s">
        <v>80</v>
      </c>
      <c r="E25" s="108" t="s">
        <v>74</v>
      </c>
      <c r="F25" s="44" t="s">
        <v>2</v>
      </c>
      <c r="H25" s="124"/>
    </row>
    <row r="26" spans="1:9" s="3" customFormat="1" ht="12.75" thickTop="1" thickBot="1" x14ac:dyDescent="0.25">
      <c r="A26" s="49">
        <v>1</v>
      </c>
      <c r="B26" s="50">
        <v>2</v>
      </c>
      <c r="C26" s="47">
        <v>3</v>
      </c>
      <c r="D26" s="63">
        <v>4</v>
      </c>
      <c r="E26" s="109">
        <v>5</v>
      </c>
      <c r="F26" s="51" t="s">
        <v>81</v>
      </c>
      <c r="H26" s="118"/>
    </row>
    <row r="27" spans="1:9" ht="15.75" thickTop="1" x14ac:dyDescent="0.25">
      <c r="A27" s="4">
        <v>1</v>
      </c>
      <c r="B27" s="28" t="s">
        <v>18</v>
      </c>
      <c r="C27" s="29">
        <f>SUM(C28:C30)</f>
        <v>1639087</v>
      </c>
      <c r="D27" s="112">
        <v>1474168</v>
      </c>
      <c r="E27" s="30">
        <f>SUM([3]celkem!$F$48)</f>
        <v>1622252</v>
      </c>
      <c r="F27" s="7"/>
    </row>
    <row r="28" spans="1:9" s="138" customFormat="1" x14ac:dyDescent="0.25">
      <c r="A28" s="136"/>
      <c r="B28" s="137" t="s">
        <v>88</v>
      </c>
      <c r="C28" s="140">
        <f>SUM([3]celkem!$D$49)</f>
        <v>629318</v>
      </c>
      <c r="D28" s="141"/>
      <c r="E28" s="142">
        <f>SUM([3]celkem!$F$49)</f>
        <v>598428</v>
      </c>
      <c r="F28" s="143">
        <f>E28/C28*100</f>
        <v>95.091511763528132</v>
      </c>
      <c r="H28" s="139"/>
    </row>
    <row r="29" spans="1:9" s="138" customFormat="1" x14ac:dyDescent="0.25">
      <c r="A29" s="136"/>
      <c r="B29" s="137" t="s">
        <v>90</v>
      </c>
      <c r="C29" s="140">
        <f>SUM([3]celkem!$D$51)</f>
        <v>788387</v>
      </c>
      <c r="D29" s="141"/>
      <c r="E29" s="142">
        <f>SUM('[4]12'!$F$22)</f>
        <v>819465</v>
      </c>
      <c r="F29" s="143">
        <f>E29/C29*100</f>
        <v>103.94197266063495</v>
      </c>
      <c r="H29" s="139"/>
    </row>
    <row r="30" spans="1:9" s="138" customFormat="1" x14ac:dyDescent="0.25">
      <c r="A30" s="136"/>
      <c r="B30" s="137" t="s">
        <v>89</v>
      </c>
      <c r="C30" s="140">
        <f>SUM([3]celkem!$D$50)</f>
        <v>221382</v>
      </c>
      <c r="D30" s="141"/>
      <c r="E30" s="142">
        <f>SUM('[5]2011-2014'!$R$41)</f>
        <v>204359</v>
      </c>
      <c r="F30" s="143">
        <f t="shared" ref="F30" si="2">E30/C30*100</f>
        <v>92.310576288948511</v>
      </c>
      <c r="H30" s="139"/>
    </row>
    <row r="31" spans="1:9" x14ac:dyDescent="0.25">
      <c r="A31" s="8">
        <v>2</v>
      </c>
      <c r="B31" s="9" t="s">
        <v>19</v>
      </c>
      <c r="C31" s="31">
        <f>SUM('[6]Sumář celkem'!$C$39)</f>
        <v>1539290</v>
      </c>
      <c r="D31" s="113">
        <v>1500900</v>
      </c>
      <c r="E31" s="102">
        <f>SUM('[6]Sumář celkem'!$I$39)</f>
        <v>1465709</v>
      </c>
      <c r="F31" s="7"/>
      <c r="H31" s="23">
        <f>SUM(C32:C35)</f>
        <v>1539290</v>
      </c>
      <c r="I31" s="23">
        <f>SUM(E32:E35)</f>
        <v>1465709</v>
      </c>
    </row>
    <row r="32" spans="1:9" x14ac:dyDescent="0.25">
      <c r="A32" s="4"/>
      <c r="B32" s="134" t="s">
        <v>91</v>
      </c>
      <c r="C32" s="133">
        <f>SUM('[6]Sumář celkem'!$D$13,'[6]Sumář celkem'!$D$15,'[6]Sumář celkem'!$D$18,'[6]Sumář celkem'!$D$22,'[6]Sumář celkem'!$D$26,'[6]Sumář celkem'!$D$30,'[6]Sumář celkem'!$D$35,'[6]Sumář celkem'!$D$37)</f>
        <v>1147321</v>
      </c>
      <c r="D32" s="113"/>
      <c r="E32" s="135">
        <f>SUM('[6]Sumář celkem'!$J$13,'[6]Sumář celkem'!$J$15,'[6]Sumář celkem'!$J$18,'[6]Sumář celkem'!$J$22,'[6]Sumář celkem'!$J$26,'[6]Sumář celkem'!$J$35,'[6]Sumář celkem'!$J$37)</f>
        <v>1077056</v>
      </c>
      <c r="F32" s="143">
        <f t="shared" ref="F32:F35" si="3">E32/C32*100</f>
        <v>93.875733120896427</v>
      </c>
    </row>
    <row r="33" spans="1:13" x14ac:dyDescent="0.25">
      <c r="A33" s="4"/>
      <c r="B33" s="134" t="s">
        <v>92</v>
      </c>
      <c r="C33" s="133">
        <f>SUM('[6]Sumář celkem'!$E$39)-'[6]Sumář celkem'!$E$38</f>
        <v>279061</v>
      </c>
      <c r="D33" s="113"/>
      <c r="E33" s="135">
        <f>SUM('[6]Sumář celkem'!$K$39)-'[6]Sumář celkem'!$K$38</f>
        <v>274939</v>
      </c>
      <c r="F33" s="143">
        <f t="shared" si="3"/>
        <v>98.522903594554606</v>
      </c>
    </row>
    <row r="34" spans="1:13" x14ac:dyDescent="0.25">
      <c r="A34" s="4"/>
      <c r="B34" s="134" t="s">
        <v>93</v>
      </c>
      <c r="C34" s="133">
        <f>SUM('[6]Sumář celkem'!$D$14,'[6]Sumář celkem'!$D$23,'[6]Sumář celkem'!$D$27,'[6]Sumář celkem'!$D$36)</f>
        <v>102557</v>
      </c>
      <c r="D34" s="113"/>
      <c r="E34" s="135">
        <f>SUM('[6]Sumář celkem'!$J$14,'[6]Sumář celkem'!$J$23,'[6]Sumář celkem'!$J$27,'[6]Sumář celkem'!$J$36)</f>
        <v>103588</v>
      </c>
      <c r="F34" s="143">
        <f t="shared" si="3"/>
        <v>101.00529461665219</v>
      </c>
    </row>
    <row r="35" spans="1:13" x14ac:dyDescent="0.25">
      <c r="A35" s="4"/>
      <c r="B35" s="134" t="s">
        <v>94</v>
      </c>
      <c r="C35" s="133">
        <f>SUM('[6]Sumář celkem'!$D$17,'[6]Sumář celkem'!$D$28,'[6]Sumář celkem'!$D$31,'[6]Sumář celkem'!$D$32,'[6]Sumář celkem'!$D$38,'[6]Sumář celkem'!$E$38)</f>
        <v>10351</v>
      </c>
      <c r="D35" s="113"/>
      <c r="E35" s="135">
        <f>SUM('[6]Sumář celkem'!$J$17,'[6]Sumář celkem'!$J$31,'[6]Sumář celkem'!$J$32,'[6]Sumář celkem'!$J$38,'[6]Sumář celkem'!$K$38)</f>
        <v>10126</v>
      </c>
      <c r="F35" s="143">
        <f t="shared" si="3"/>
        <v>97.82629697613757</v>
      </c>
    </row>
    <row r="36" spans="1:13" x14ac:dyDescent="0.25">
      <c r="A36" s="4">
        <v>3</v>
      </c>
      <c r="B36" s="9" t="s">
        <v>20</v>
      </c>
      <c r="C36" s="31">
        <v>5300</v>
      </c>
      <c r="D36" s="114">
        <v>6391</v>
      </c>
      <c r="E36" s="33">
        <v>6391</v>
      </c>
      <c r="F36" s="7">
        <f t="shared" ref="F36:F40" si="4">E36/C36*100</f>
        <v>120.58490566037736</v>
      </c>
    </row>
    <row r="37" spans="1:13" s="13" customFormat="1" ht="31.5" customHeight="1" x14ac:dyDescent="0.2">
      <c r="A37" s="8">
        <v>4</v>
      </c>
      <c r="B37" s="11" t="s">
        <v>13</v>
      </c>
      <c r="C37" s="34">
        <v>40000</v>
      </c>
      <c r="D37" s="115">
        <v>40000</v>
      </c>
      <c r="E37" s="35">
        <v>40000</v>
      </c>
      <c r="F37" s="7">
        <f t="shared" si="4"/>
        <v>100</v>
      </c>
      <c r="H37" s="119"/>
    </row>
    <row r="38" spans="1:13" s="16" customFormat="1" x14ac:dyDescent="0.25">
      <c r="A38" s="4">
        <v>5</v>
      </c>
      <c r="B38" s="36" t="s">
        <v>21</v>
      </c>
      <c r="C38" s="37">
        <v>58494</v>
      </c>
      <c r="D38" s="115">
        <v>39914</v>
      </c>
      <c r="E38" s="35">
        <v>30522</v>
      </c>
      <c r="F38" s="7">
        <f t="shared" si="4"/>
        <v>52.179710739563035</v>
      </c>
      <c r="H38" s="107"/>
    </row>
    <row r="39" spans="1:13" s="16" customFormat="1" x14ac:dyDescent="0.25">
      <c r="A39" s="8">
        <v>6</v>
      </c>
      <c r="B39" s="36" t="s">
        <v>23</v>
      </c>
      <c r="C39" s="34">
        <f>513972</f>
        <v>513972</v>
      </c>
      <c r="D39" s="113">
        <f>979579-27879</f>
        <v>951700</v>
      </c>
      <c r="E39" s="102">
        <f>492156-57575</f>
        <v>434581</v>
      </c>
      <c r="F39" s="7">
        <f t="shared" si="4"/>
        <v>84.553438708723434</v>
      </c>
      <c r="H39" s="107">
        <v>49072</v>
      </c>
      <c r="M39" s="16">
        <f>57575-27879</f>
        <v>29696</v>
      </c>
    </row>
    <row r="40" spans="1:13" s="101" customFormat="1" x14ac:dyDescent="0.25">
      <c r="A40" s="4">
        <v>7</v>
      </c>
      <c r="B40" s="104" t="s">
        <v>24</v>
      </c>
      <c r="C40" s="105">
        <v>27879</v>
      </c>
      <c r="D40" s="116">
        <f>7879+20000</f>
        <v>27879</v>
      </c>
      <c r="E40" s="106">
        <v>57575</v>
      </c>
      <c r="F40" s="7">
        <f t="shared" si="4"/>
        <v>206.51745041070342</v>
      </c>
      <c r="H40" s="107">
        <f>232262+53746</f>
        <v>286008</v>
      </c>
    </row>
    <row r="41" spans="1:13" ht="24.75" customHeight="1" x14ac:dyDescent="0.25">
      <c r="A41" s="17">
        <v>8</v>
      </c>
      <c r="B41" s="38" t="s">
        <v>22</v>
      </c>
      <c r="C41" s="39">
        <f>SUM(C27,C31,C36:C40)</f>
        <v>3824022</v>
      </c>
      <c r="D41" s="39">
        <f t="shared" ref="D41" si="5">SUM(D27,D31,D36:D40)</f>
        <v>4040952</v>
      </c>
      <c r="E41" s="39">
        <f>SUM(E27,E31,E36:E40)</f>
        <v>3657030</v>
      </c>
      <c r="F41" s="40">
        <f t="shared" ref="F41:F43" si="6">E41/C41*100</f>
        <v>95.633079516801942</v>
      </c>
      <c r="H41" s="23">
        <v>105992</v>
      </c>
    </row>
    <row r="42" spans="1:13" s="21" customFormat="1" ht="14.25" x14ac:dyDescent="0.2">
      <c r="A42" s="17">
        <v>9</v>
      </c>
      <c r="B42" s="41" t="s">
        <v>16</v>
      </c>
      <c r="C42" s="42">
        <v>-5294</v>
      </c>
      <c r="D42" s="117">
        <v>-6388</v>
      </c>
      <c r="E42" s="110">
        <v>-6388</v>
      </c>
      <c r="F42" s="22">
        <f t="shared" si="6"/>
        <v>120.66490366452587</v>
      </c>
      <c r="H42" s="121"/>
    </row>
    <row r="43" spans="1:13" ht="33.75" customHeight="1" thickBot="1" x14ac:dyDescent="0.3">
      <c r="A43" s="78">
        <v>10</v>
      </c>
      <c r="B43" s="79" t="s">
        <v>70</v>
      </c>
      <c r="C43" s="80">
        <f>SUM(C41:C42)</f>
        <v>3818728</v>
      </c>
      <c r="D43" s="80">
        <f t="shared" ref="D43" si="7">SUM(D41:D42)</f>
        <v>4034564</v>
      </c>
      <c r="E43" s="80">
        <f>SUM(E41:E42)</f>
        <v>3650642</v>
      </c>
      <c r="F43" s="81">
        <f t="shared" si="6"/>
        <v>95.598377260700417</v>
      </c>
      <c r="H43" s="23">
        <f>SUM(H39:H42)</f>
        <v>441072</v>
      </c>
    </row>
    <row r="44" spans="1:13" ht="15.75" thickTop="1" x14ac:dyDescent="0.25"/>
    <row r="46" spans="1:13" ht="15.75" x14ac:dyDescent="0.25">
      <c r="A46" s="150" t="s">
        <v>115</v>
      </c>
    </row>
    <row r="47" spans="1:13" ht="16.5" thickBot="1" x14ac:dyDescent="0.3">
      <c r="A47" s="130"/>
      <c r="B47" s="26"/>
      <c r="F47" s="2" t="s">
        <v>0</v>
      </c>
    </row>
    <row r="48" spans="1:13" s="27" customFormat="1" ht="33.75" customHeight="1" thickTop="1" thickBot="1" x14ac:dyDescent="0.25">
      <c r="A48" s="131" t="s">
        <v>1</v>
      </c>
      <c r="B48" s="43" t="s">
        <v>17</v>
      </c>
      <c r="C48" s="48" t="s">
        <v>73</v>
      </c>
      <c r="D48" s="48" t="s">
        <v>80</v>
      </c>
      <c r="E48" s="108" t="s">
        <v>74</v>
      </c>
      <c r="F48" s="44" t="s">
        <v>2</v>
      </c>
      <c r="H48" s="124"/>
    </row>
    <row r="49" spans="1:8" s="3" customFormat="1" ht="12.75" thickTop="1" thickBot="1" x14ac:dyDescent="0.25">
      <c r="A49" s="49">
        <v>1</v>
      </c>
      <c r="B49" s="50">
        <v>2</v>
      </c>
      <c r="C49" s="47">
        <v>3</v>
      </c>
      <c r="D49" s="63">
        <v>4</v>
      </c>
      <c r="E49" s="109">
        <v>5</v>
      </c>
      <c r="F49" s="51" t="s">
        <v>81</v>
      </c>
      <c r="H49" s="118"/>
    </row>
    <row r="50" spans="1:8" s="64" customFormat="1" ht="31.5" customHeight="1" thickTop="1" x14ac:dyDescent="0.2">
      <c r="A50" s="126">
        <v>1</v>
      </c>
      <c r="B50" s="70" t="s">
        <v>27</v>
      </c>
      <c r="C50" s="65">
        <v>165000</v>
      </c>
      <c r="D50" s="65">
        <v>0</v>
      </c>
      <c r="E50" s="65">
        <f>SUM([7]Příjmy!$G$69)</f>
        <v>249383</v>
      </c>
      <c r="F50" s="74">
        <f>E50/C50*100</f>
        <v>151.14121212121211</v>
      </c>
      <c r="H50" s="122"/>
    </row>
    <row r="51" spans="1:8" s="64" customFormat="1" ht="15" customHeight="1" x14ac:dyDescent="0.2">
      <c r="A51" s="127">
        <v>2</v>
      </c>
      <c r="B51" s="66" t="s">
        <v>28</v>
      </c>
      <c r="C51" s="67">
        <v>273877</v>
      </c>
      <c r="D51" s="67">
        <v>0</v>
      </c>
      <c r="E51" s="67">
        <v>0</v>
      </c>
      <c r="F51" s="75">
        <f>E51/C51*100</f>
        <v>0</v>
      </c>
      <c r="H51" s="122"/>
    </row>
    <row r="52" spans="1:8" s="64" customFormat="1" ht="15" customHeight="1" x14ac:dyDescent="0.2">
      <c r="A52" s="132">
        <v>3</v>
      </c>
      <c r="B52" s="68" t="s">
        <v>26</v>
      </c>
      <c r="C52" s="69">
        <v>-119826</v>
      </c>
      <c r="D52" s="69">
        <v>176968</v>
      </c>
      <c r="E52" s="111">
        <v>-176968</v>
      </c>
      <c r="F52" s="76">
        <f>E52/C52*100</f>
        <v>147.68748017959373</v>
      </c>
      <c r="H52" s="83">
        <f>SUM(H43+E40)</f>
        <v>498647</v>
      </c>
    </row>
    <row r="53" spans="1:8" s="73" customFormat="1" ht="21.75" customHeight="1" thickBot="1" x14ac:dyDescent="0.3">
      <c r="A53" s="128">
        <v>4</v>
      </c>
      <c r="B53" s="71" t="s">
        <v>29</v>
      </c>
      <c r="C53" s="72">
        <f>C50+C51+C52</f>
        <v>319051</v>
      </c>
      <c r="D53" s="72">
        <f>SUM(D50:D51)</f>
        <v>0</v>
      </c>
      <c r="E53" s="72">
        <f>SUM(E50:E52)</f>
        <v>72415</v>
      </c>
      <c r="F53" s="77">
        <f>E53/C53*100</f>
        <v>22.696998285540555</v>
      </c>
      <c r="H53" s="123"/>
    </row>
    <row r="54" spans="1:8" ht="15.75" thickTop="1" x14ac:dyDescent="0.25">
      <c r="C54" s="23"/>
    </row>
    <row r="56" spans="1:8" x14ac:dyDescent="0.25">
      <c r="C56" s="23">
        <f>SUM(C20,C50,C51)</f>
        <v>3938554.003</v>
      </c>
      <c r="D56" s="23">
        <f t="shared" ref="D56:E56" si="8">SUM(D20,D50,D51)</f>
        <v>3524481</v>
      </c>
      <c r="E56" s="23">
        <f t="shared" si="8"/>
        <v>3827610</v>
      </c>
    </row>
    <row r="57" spans="1:8" x14ac:dyDescent="0.25">
      <c r="C57" s="23">
        <f>SUM(C43-C52)</f>
        <v>3938554</v>
      </c>
      <c r="D57" s="23">
        <f t="shared" ref="D57:E57" si="9">SUM(D43-D52)</f>
        <v>3857596</v>
      </c>
      <c r="E57" s="23">
        <f t="shared" si="9"/>
        <v>3827610</v>
      </c>
    </row>
    <row r="59" spans="1:8" x14ac:dyDescent="0.25">
      <c r="C59" s="23">
        <f>SUM(C20-C43)+C53</f>
        <v>3.0000000260770321E-3</v>
      </c>
      <c r="D59" s="23">
        <f t="shared" ref="D59:E59" si="10">SUM(D20-D43)+D53</f>
        <v>-510083</v>
      </c>
      <c r="E59" s="23">
        <f t="shared" si="10"/>
        <v>0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&amp;L&amp;"Arial,Kurzíva"Zastupitelstvo Olomouckého kraje 19-12-2013
6. - Rozpočet Olomouckého kraje 2014 - návrh rozpočtu
Příloha. 1 - Bilance příjmů, výdajů a financování Olomouckého kraje&amp;R&amp;"Arial,Kurzíva"Strana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2013-12-02T11:18:11Z</cp:lastPrinted>
  <dcterms:created xsi:type="dcterms:W3CDTF">2012-11-29T09:19:31Z</dcterms:created>
  <dcterms:modified xsi:type="dcterms:W3CDTF">2013-12-02T11:18:46Z</dcterms:modified>
</cp:coreProperties>
</file>