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5330" windowHeight="9120" activeTab="5"/>
  </bookViews>
  <sheets>
    <sheet name="výdaje" sheetId="30" r:id="rId1"/>
    <sheet name="ORJ - 30" sheetId="12" r:id="rId2"/>
    <sheet name="ORJ - 59" sheetId="11" r:id="rId3"/>
    <sheet name="ORJ - 61" sheetId="10" r:id="rId4"/>
    <sheet name="ORJ - 64" sheetId="9" r:id="rId5"/>
    <sheet name="ORJ - 65" sheetId="8" r:id="rId6"/>
    <sheet name="Modul1" sheetId="2" state="veryHidden" r:id=""/>
  </sheets>
  <externalReferences>
    <externalReference r:id="rId7"/>
    <externalReference r:id="rId8"/>
  </externalReferences>
  <definedNames>
    <definedName name="_xlnm._FilterDatabase" localSheetId="1" hidden="1">'ORJ - 30'!$A$9:$K$21</definedName>
    <definedName name="_xlnm.Print_Area" localSheetId="1">'ORJ - 30'!$A$1:$K$79</definedName>
    <definedName name="_xlnm.Print_Area" localSheetId="2">'ORJ - 59'!$A$1:$K$116</definedName>
    <definedName name="_xlnm.Print_Area" localSheetId="3">'ORJ - 61'!$A$1:$K$23</definedName>
    <definedName name="_xlnm.Print_Area" localSheetId="4">'ORJ - 64'!$A$1:$K$65</definedName>
    <definedName name="_xlnm.Print_Area" localSheetId="5">'ORJ - 65'!$A$1:$K$63</definedName>
  </definedNames>
  <calcPr calcId="145621"/>
</workbook>
</file>

<file path=xl/calcChain.xml><?xml version="1.0" encoding="utf-8"?>
<calcChain xmlns="http://schemas.openxmlformats.org/spreadsheetml/2006/main">
  <c r="G59" i="30" l="1"/>
  <c r="I28" i="8"/>
  <c r="H28" i="8"/>
  <c r="K22" i="8"/>
  <c r="K27" i="8"/>
  <c r="K24" i="8"/>
  <c r="K23" i="8"/>
  <c r="K21" i="8"/>
  <c r="K20" i="8"/>
  <c r="K19" i="8"/>
  <c r="K18" i="8"/>
  <c r="K17" i="8"/>
  <c r="K16" i="8"/>
  <c r="K14" i="8"/>
  <c r="K13" i="8"/>
  <c r="K12" i="8"/>
  <c r="K11" i="8"/>
  <c r="J21" i="11"/>
  <c r="G21" i="11"/>
  <c r="I57" i="9"/>
  <c r="G57" i="9"/>
  <c r="H57" i="9"/>
  <c r="J57" i="9"/>
  <c r="J58" i="9"/>
  <c r="I21" i="12"/>
  <c r="E53" i="30"/>
  <c r="J21" i="12"/>
  <c r="F53" i="30"/>
  <c r="G21" i="12"/>
  <c r="J69" i="12"/>
  <c r="J73" i="12"/>
  <c r="J59" i="12"/>
  <c r="K27" i="9"/>
  <c r="K10" i="10"/>
  <c r="J14" i="10"/>
  <c r="G14" i="10"/>
  <c r="C53" i="30"/>
  <c r="J28" i="8"/>
  <c r="F63" i="30"/>
  <c r="H43" i="9"/>
  <c r="K18" i="11"/>
  <c r="K19" i="11"/>
  <c r="J43" i="9"/>
  <c r="G43" i="9"/>
  <c r="J29" i="9"/>
  <c r="G29" i="9"/>
  <c r="I17" i="9"/>
  <c r="G17" i="9"/>
  <c r="K12" i="11"/>
  <c r="K13" i="11"/>
  <c r="K14" i="11"/>
  <c r="K17" i="11"/>
  <c r="K11" i="11"/>
  <c r="K44" i="11"/>
  <c r="J30" i="11"/>
  <c r="G30" i="11"/>
  <c r="F57" i="30"/>
  <c r="C57" i="30"/>
  <c r="B53" i="30"/>
  <c r="E48" i="30"/>
  <c r="D48" i="30"/>
  <c r="F45" i="30"/>
  <c r="E45" i="30"/>
  <c r="E44" i="30"/>
  <c r="D45" i="30"/>
  <c r="D44" i="30"/>
  <c r="C45" i="30"/>
  <c r="C44" i="30"/>
  <c r="G43" i="30"/>
  <c r="C43" i="30"/>
  <c r="F42" i="30"/>
  <c r="E42" i="30"/>
  <c r="D42" i="30"/>
  <c r="C42" i="30"/>
  <c r="G41" i="30"/>
  <c r="C41" i="30"/>
  <c r="C48" i="30"/>
  <c r="C40" i="30"/>
  <c r="F40" i="30"/>
  <c r="E40" i="30"/>
  <c r="D40" i="30"/>
  <c r="G40" i="30"/>
  <c r="G38" i="30"/>
  <c r="F37" i="30"/>
  <c r="E37" i="30"/>
  <c r="D37" i="30"/>
  <c r="G37" i="30"/>
  <c r="C37" i="30"/>
  <c r="G35" i="30"/>
  <c r="F34" i="30"/>
  <c r="E34" i="30"/>
  <c r="D34" i="30"/>
  <c r="G34" i="30"/>
  <c r="C34" i="30"/>
  <c r="G32" i="30"/>
  <c r="F31" i="30"/>
  <c r="E31" i="30"/>
  <c r="D31" i="30"/>
  <c r="G31" i="30"/>
  <c r="C31" i="30"/>
  <c r="F30" i="30"/>
  <c r="G30" i="30"/>
  <c r="G29" i="30"/>
  <c r="F28" i="30"/>
  <c r="E28" i="30"/>
  <c r="D28" i="30"/>
  <c r="C28" i="30"/>
  <c r="F27" i="30"/>
  <c r="G27" i="30"/>
  <c r="F26" i="30"/>
  <c r="E26" i="30"/>
  <c r="D26" i="30"/>
  <c r="G26" i="30"/>
  <c r="C26" i="30"/>
  <c r="F25" i="30"/>
  <c r="E25" i="30"/>
  <c r="E23" i="30"/>
  <c r="D25" i="30"/>
  <c r="D23" i="30"/>
  <c r="C25" i="30"/>
  <c r="G24" i="30"/>
  <c r="C23" i="30"/>
  <c r="F22" i="30"/>
  <c r="E22" i="30"/>
  <c r="E20" i="30"/>
  <c r="D22" i="30"/>
  <c r="C22" i="30"/>
  <c r="C20" i="30"/>
  <c r="G21" i="30"/>
  <c r="F20" i="30"/>
  <c r="D20" i="30"/>
  <c r="G19" i="30"/>
  <c r="G18" i="30"/>
  <c r="F17" i="30"/>
  <c r="E17" i="30"/>
  <c r="D17" i="30"/>
  <c r="G17" i="30"/>
  <c r="C17" i="30"/>
  <c r="G16" i="30"/>
  <c r="G15" i="30"/>
  <c r="F14" i="30"/>
  <c r="G14" i="30"/>
  <c r="E14" i="30"/>
  <c r="D14" i="30"/>
  <c r="C14" i="30"/>
  <c r="F13" i="30"/>
  <c r="E13" i="30"/>
  <c r="D13" i="30"/>
  <c r="G13" i="30"/>
  <c r="C13" i="30"/>
  <c r="E12" i="30"/>
  <c r="C12" i="30"/>
  <c r="C46" i="30"/>
  <c r="F11" i="30"/>
  <c r="G11" i="30"/>
  <c r="G10" i="30"/>
  <c r="E9" i="30"/>
  <c r="D9" i="30"/>
  <c r="C9" i="30"/>
  <c r="K16" i="12"/>
  <c r="I53" i="11"/>
  <c r="K41" i="11"/>
  <c r="K38" i="11"/>
  <c r="K36" i="11"/>
  <c r="K33" i="11"/>
  <c r="H21" i="11"/>
  <c r="I14" i="10"/>
  <c r="E57" i="30"/>
  <c r="H14" i="10"/>
  <c r="D57" i="30"/>
  <c r="J61" i="9"/>
  <c r="I29" i="9"/>
  <c r="H17" i="9"/>
  <c r="H58" i="9"/>
  <c r="D61" i="30"/>
  <c r="J17" i="9"/>
  <c r="H29" i="9"/>
  <c r="I43" i="9"/>
  <c r="D63" i="30"/>
  <c r="C47" i="30"/>
  <c r="E47" i="30"/>
  <c r="F48" i="30"/>
  <c r="G48" i="30"/>
  <c r="F9" i="30"/>
  <c r="G9" i="30"/>
  <c r="F12" i="30"/>
  <c r="F44" i="30"/>
  <c r="G44" i="30"/>
  <c r="F47" i="30"/>
  <c r="G20" i="30"/>
  <c r="G25" i="30"/>
  <c r="G28" i="30"/>
  <c r="G42" i="30"/>
  <c r="G45" i="30"/>
  <c r="D47" i="30"/>
  <c r="G47" i="30"/>
  <c r="G22" i="30"/>
  <c r="E46" i="30"/>
  <c r="D12" i="30"/>
  <c r="F23" i="30"/>
  <c r="G23" i="30"/>
  <c r="F46" i="30"/>
  <c r="D46" i="30"/>
  <c r="G12" i="30"/>
  <c r="G46" i="30"/>
  <c r="K29" i="9"/>
  <c r="K21" i="12"/>
  <c r="J27" i="12"/>
  <c r="K17" i="9"/>
  <c r="G58" i="9"/>
  <c r="C61" i="30"/>
  <c r="F61" i="30"/>
  <c r="G61" i="30"/>
  <c r="K58" i="9"/>
  <c r="G28" i="8"/>
  <c r="C63" i="30"/>
  <c r="E63" i="30"/>
  <c r="K14" i="10"/>
  <c r="G54" i="11"/>
  <c r="C55" i="30"/>
  <c r="C65" i="30"/>
  <c r="I21" i="11"/>
  <c r="I30" i="11"/>
  <c r="I54" i="11"/>
  <c r="E55" i="30"/>
  <c r="H30" i="11"/>
  <c r="H54" i="11"/>
  <c r="D55" i="30"/>
  <c r="K30" i="11"/>
  <c r="K21" i="11"/>
  <c r="J54" i="11"/>
  <c r="K28" i="8"/>
  <c r="F55" i="30"/>
  <c r="G55" i="30"/>
  <c r="K54" i="11"/>
  <c r="I58" i="9"/>
  <c r="E61" i="30"/>
  <c r="H21" i="12"/>
  <c r="D53" i="30"/>
  <c r="D65" i="30"/>
  <c r="E65" i="30"/>
  <c r="G57" i="30"/>
  <c r="G63" i="30"/>
  <c r="G53" i="30"/>
  <c r="F65" i="30"/>
  <c r="G65" i="30"/>
</calcChain>
</file>

<file path=xl/sharedStrings.xml><?xml version="1.0" encoding="utf-8"?>
<sst xmlns="http://schemas.openxmlformats.org/spreadsheetml/2006/main" count="566" uniqueCount="259">
  <si>
    <t>Správce:</t>
  </si>
  <si>
    <t>v tis. Kč</t>
  </si>
  <si>
    <t>§</t>
  </si>
  <si>
    <t>pol.</t>
  </si>
  <si>
    <t>UZ</t>
  </si>
  <si>
    <t>ORG</t>
  </si>
  <si>
    <t>název položky</t>
  </si>
  <si>
    <t>schválený rozpočet 2011</t>
  </si>
  <si>
    <t>upravený rozpočet k 30.9.2011</t>
  </si>
  <si>
    <t>skutečnost k 30.9.2011</t>
  </si>
  <si>
    <t>návrh rozpočtu na rok 2012</t>
  </si>
  <si>
    <t>%</t>
  </si>
  <si>
    <t>10=9/6</t>
  </si>
  <si>
    <t>Nákup ostatních služeb</t>
  </si>
  <si>
    <t>Nespecifikované rezervy</t>
  </si>
  <si>
    <t>Nákup materiálu j.n.</t>
  </si>
  <si>
    <t>Služby peněžních ústavů</t>
  </si>
  <si>
    <t>Nájemné</t>
  </si>
  <si>
    <t>Pohoštění</t>
  </si>
  <si>
    <t>Ostatní neinvestiční výdaje j.n.</t>
  </si>
  <si>
    <t>Celkem</t>
  </si>
  <si>
    <t>tis.Kč</t>
  </si>
  <si>
    <t>vedoucí odboru</t>
  </si>
  <si>
    <t>Odbor strategického rozvoje - Podpora rozvoje Olomouckého kraje 2010-2012</t>
  </si>
  <si>
    <t>ORJ - 65</t>
  </si>
  <si>
    <t>Ing. Michaela Pruknerová</t>
  </si>
  <si>
    <t>Platy zaměstnanců v pracovním poměru</t>
  </si>
  <si>
    <t>Ostatní osobní výdaje</t>
  </si>
  <si>
    <t>Povinné poj.na soc.zab.a přísp.na st.pol.zaměstnan</t>
  </si>
  <si>
    <t>Povinné poj.na veřejné zdravotní pojištění</t>
  </si>
  <si>
    <t>Knihy, učební pomůcky a tisk</t>
  </si>
  <si>
    <t>Služby telekomunikací a radiokomunikací</t>
  </si>
  <si>
    <t>Konzultační, poradenské a právní služby</t>
  </si>
  <si>
    <t>Služby školení a vzdělávání</t>
  </si>
  <si>
    <t>Cestovné (tuzemské i zahraniční)</t>
  </si>
  <si>
    <t>Účastnické poplatky na konference</t>
  </si>
  <si>
    <t>Programové vybavení</t>
  </si>
  <si>
    <t>§ 3636, POL 5011 - Platy zaměstnanců v pracovním poměru</t>
  </si>
  <si>
    <t>§ 3636, POL 5031 - Povinné poj.na soc.zab.a přísp.na st.pol.zaměstnan</t>
  </si>
  <si>
    <t>§ 3636, POL 5032 - Povinné poj.na veřejné zdravotní pojištění</t>
  </si>
  <si>
    <t>§ 3636, POL 5139 - Nákup materiálu j.n.</t>
  </si>
  <si>
    <t>§ 3636, POL 5162 - Služby telekomunikací a radiokomunikací</t>
  </si>
  <si>
    <t>§ 3636, POL 5163 - Služby peněžních ústavů</t>
  </si>
  <si>
    <t>§ 3636, POL 5164 - Nájemné</t>
  </si>
  <si>
    <t>§ 3636, POL 5166 - Konzultační, poradenské a právní služby</t>
  </si>
  <si>
    <t>§ 3636, POL 5167 - Služby školení a vzdělávání</t>
  </si>
  <si>
    <t>§ 3636, POL 5169 - Nákup ostatních služeb</t>
  </si>
  <si>
    <t>§ 3636, POL 5173 - Cestovné (tuzemské i zahraniční)</t>
  </si>
  <si>
    <t>§ 3636, POL 5175 - Pohoštění</t>
  </si>
  <si>
    <t>§ 3636, POL 5176 - Účastnické poplatky na konference</t>
  </si>
  <si>
    <t>§ 3636, POL 5901 - Nespecifikované rezervy</t>
  </si>
  <si>
    <t>§ 3636, POL 6111 - Programové vybavení</t>
  </si>
  <si>
    <t>Odbor investic a evropských programů – Operační program lidské zdroje a zaměstnanost</t>
  </si>
  <si>
    <t>ORJ - 64</t>
  </si>
  <si>
    <t>Ing. Miroslav Kubín</t>
  </si>
  <si>
    <t>Drobný hmotný dlouhodobý majetek</t>
  </si>
  <si>
    <t>§ 6172, POL 5021 - Ostatní osobní výdaje</t>
  </si>
  <si>
    <t>§ 6172, POL 5166 - Konzultační, poradenské a právní služby</t>
  </si>
  <si>
    <t>Odbor investic a evropských programů - Zvýšení přeshraniční dostupnosti Otmuchóv - Mikulovice</t>
  </si>
  <si>
    <t>ORJ - 61</t>
  </si>
  <si>
    <t>Ostatní neinvestiční transfery do zahraničí</t>
  </si>
  <si>
    <t>Investiční transfery do zahraničí</t>
  </si>
  <si>
    <t>§ 2143, POL 5163 - Služby peněžních ústavů</t>
  </si>
  <si>
    <t>Odbor investic a evropských programů - Projekty v rámci ROP</t>
  </si>
  <si>
    <t>ORJ - 59</t>
  </si>
  <si>
    <t>Budovy, haly a stavby</t>
  </si>
  <si>
    <t>Stroje, přístroje a zařízení</t>
  </si>
  <si>
    <t>Opravy a udržování</t>
  </si>
  <si>
    <t>Výd.z fin.vyp.min.let mezi reg.rad.a kr.,obc.a DSO</t>
  </si>
  <si>
    <t>§ 2143, POL 5011 - Platy zaměstnanců v pracovním poměru</t>
  </si>
  <si>
    <t>§ 2143, POL 5031 - Povinné poj.na soc.zab.a přísp.na st.pol.zaměstnan</t>
  </si>
  <si>
    <t>§ 2143, POL 5032 - Povinné poj.na veřejné zdravotní pojištění</t>
  </si>
  <si>
    <t>§ 2143, POL 5139 - Nákup materiálu j.n.</t>
  </si>
  <si>
    <t>§ 2143, POL 5164 - Nájemné</t>
  </si>
  <si>
    <t>§ 2143, POL 5166 - Konzultační, poradenské a právní služby</t>
  </si>
  <si>
    <t>§ 2143, POL 5169 - Nákup ostatních služeb</t>
  </si>
  <si>
    <t>§ 2143, POL 5173 - Cestovné (tuzemské i zahraniční)</t>
  </si>
  <si>
    <t>§ 2143, POL 5175 - Pohoštění</t>
  </si>
  <si>
    <t>§ 3315, POL 5171 - Opravy a udržování</t>
  </si>
  <si>
    <t>§ 4357, POL 5171 - Opravy a udržování</t>
  </si>
  <si>
    <t>Odbor investic a evropských programů – individuální projekty</t>
  </si>
  <si>
    <t>ORJ - 30</t>
  </si>
  <si>
    <t>§ 3315, POL 5169 - Nákup ostatních služeb</t>
  </si>
  <si>
    <t>§ 4399, POL 5139 - Nákup materiálu j.n.</t>
  </si>
  <si>
    <t>§ 4399, POL 5169 - Nákup ostatních služeb</t>
  </si>
  <si>
    <t xml:space="preserve">Platy členů projektového týmu vč. odměn - 4 pracovní úvazky.  
</t>
  </si>
  <si>
    <t xml:space="preserve">Povinné odvody zaměstnavatele na sociální pojištění z platů členů projektového týmu - 4 pracovní úvazky.  
</t>
  </si>
  <si>
    <t xml:space="preserve">Povinné odvody zaměstnavatele na veřejné zdravotní pojištění z platů členů projektového týmu - 4 pracovní úvazky.  
</t>
  </si>
  <si>
    <t xml:space="preserve">Výdaje na úhradu služeb telefonního operátora - paušály služebních mobilních telefonů projektového týmu.  
</t>
  </si>
  <si>
    <t xml:space="preserve">Pronájem prostor pro konání vzdělávacích akcí, setkání zástupců mikroregionů a dalších akci pořádaných v rámci projektu.  
</t>
  </si>
  <si>
    <t xml:space="preserve">Výdaje na cestovní náhrady projektového týmu uskutečněných v rámci plnění cílů projektu.  
</t>
  </si>
  <si>
    <t xml:space="preserve">Výdaje na pohoštění účastníků vzdělávacích akcí, setkání zástupců mikroregionů a dalších pořádaných akcí v rámci projektu.  
</t>
  </si>
  <si>
    <t xml:space="preserve">Výdaje na úhradu účasti členů projekového týmu na konferencích.  
</t>
  </si>
  <si>
    <t xml:space="preserve">Jedná se o konzultační, poradenské a právní služby, studie, znalecké posudky. 
</t>
  </si>
  <si>
    <t xml:space="preserve">Jedná se o pokrytí nákladů spojených s překlady a dalšími službami. 
</t>
  </si>
  <si>
    <t xml:space="preserve">Jedná se o pokrytí nákladů spojených s přípravou projektů - zpracováním Analýzy a popisu proveditelnosti projektu, finanční a  ekonomické analýzy, popř. CB analýzy ve výši 4 957 tis. Kč - investičních a neinvestičních projektů k podání žádosti o dotaci z evropských fondů a nákladů na projektovou dokumentaci - ve výši 24 310 tis. Kč. Indikativní seznam schválených projektů:  
</t>
  </si>
  <si>
    <t xml:space="preserve">Jedná se o náklady v roce 2012 na zajištění realizovaného neinvestičního projektu z oblasti sociální s názvem: "Dobrovolnické možnosti podpory seniorů a sociálně vyloučených občanů v EU" v rámci programu "Evropa pro občany 2007 - 2013", podprogramu Aktivní občané pro Evropu, akce Síť partnerských měst k realizaci v letech 2011 a 2012. 
</t>
  </si>
  <si>
    <t xml:space="preserve">Jedná se o financování podílu Olomouckého kraje neinvestičního projektu z oblasti kultury s názvem: "Čechy pod Kosířem, revitalizace parku" - projekt byl podán v rámci  OPŽP, oblast podpory 6.5 Podpora regenerace urbanizované krajiny. Předpokládané celkové náklady akce jsou 3 483 000,00 Kč, z toho podíl Olomouckého kraje činí 25 % nákladů: 870 730,00 Kč a podíl EU+SF 75 % nákladů: 2 612 250,00 Kč. 
</t>
  </si>
  <si>
    <t xml:space="preserve">Jedná se o financování podílu Olomouckého kraje neinvestičního projektu z oblasti sociální s názvem: "Revitalizace zámeckého parku v Domově Větrný mlýn Skalička" - projekt bude podán v rámci OPŽP, oblast podpory 6.5 Podpora regenerace urbanizované krajiny. Předpokládané celkové náklady projektu činí: 20 000 000,00 Kč, příprava projektu byla schválena usnesením ZOK č. UZ/6/43/2009. Podíl Olomockého kraje činí 25 % z celkových uznatelných nákladů projektu, tj. 5 000 000,00 Kč.  
</t>
  </si>
  <si>
    <t xml:space="preserve">Jedná se o financování podílu Olomouckého kraje a neuznatelných nákladů neinvestičního projektu z oblasti sociální s názvem: "Revitalizace zámeckého parku s přilehlými plochami v Nových Zámcích" - projekt byl podán v rámci OPŽP, oblast podpory 6.5 Podpora regenerace urbanizované krajiny. Předpokládané celkové uznatelné náklady projektu činí: 1 054 000,00 Kč. Podíl Olomouckého kraje činí 25 % z celkových uznatelných nákladů projektu, tj. 263 500,00 Kč, podíl SEU+SF činí 75 %, tedy: 790 500,00 Kč a neuznatelné náklady projektu jsou vyčísleny na 2 785 000,00 Kč. Celkové náklady projektu činí: 3 839 000,00 Kč. 
</t>
  </si>
  <si>
    <t xml:space="preserve">Jedná se o financování podílu Olomouckého kraje a neuznatelných výdajů neinvestičního projektu z oblasti sociální s názvem: "Rekonstrukce zahrady v Domově důchodců Červenka" - projekt byl podán v rámci OPŽP, oblast podpory 6.5 Podpora regeneraceurbanizované krajiny. Celkové uznatelné náklady projektu činí: 3 520 400,00 Kč. Nezpůsobilé náklady: 2 850 000,00 Kč. Podíl Olomouckého kraje činí 25 % z celkových uznatelných nákladů projektu, tj. 880 100,00 Kč, podíl EU+SF činí 75 %, tedy: 2 640300,00 Kč. Celkové náklady projektu jsou 6 370 400,00 Kč.  
</t>
  </si>
  <si>
    <t xml:space="preserve">Financování realizovaného neinvestičního projektu (investiční část pouze u partnerů projektu) z oblasti cestovního ruchu s názvem: "Cestování časem", který je financován v rámci Operačního programu přeshraniční spolupráce ČR - PR 2007 - 2013, oblast podpory: 2.2. Zlepšování podmínek pro rozvoj cestovního ruchu. Olomoucký kraj je vedoucím partnerem. Celkové způsobilé náklady vedoucího partnera dle rozpočtu projektu činí: 5 150 tis. Kč. Jedná se o výdaje na bankovní poplatky individuálního bankovního účtu projektu č. 3456222/0800 vedeného v Eurech. 
</t>
  </si>
  <si>
    <t xml:space="preserve">Výdaje na bankovní poplatky (poplatky za vedení účtu, za položky, za papírový bankovní výpis z účtu apod.) speciálně zřízeného projektového bankovního účtu č. 43-6947590207/0100.  
</t>
  </si>
  <si>
    <t xml:space="preserve">Výdaje na nákup školících a vzdělávacích služeb pro zaměstnance KUOK plánovaných v rámci projektu. Konkrétně se jedná o semináře, vzdělávací akce a workshopy zaměřené na problematiku veřejných zakázek a veřejné podpory apod.  
</t>
  </si>
  <si>
    <t xml:space="preserve">Výdaje na nákup vzdělávacích služeb zaměřených na cílovou skupinu projektu – předkladatele a realizátory projektů z ROP SM (veřejná podpora apod.), dále setkávání mikroregionů Olomouckého kraje, publikační činnost zaměřená na vydávání letáků a publikací s cílem zvýšení informovanosti cílové skupiny projektu (příklady dobré praxe, mediální podpora oblastí podpory ROP SM), inzerce zaměřená na informovanost o realizaci projektu a jeho jednotlivých aktivit, překlady textů ve spojitosti s realizací aktivit projektu, apod.  
</t>
  </si>
  <si>
    <t xml:space="preserve">Jedná se o financování realizace připravovaného neinvestičního projektu z oblasti regionálního rozvoje s názvem Podpora rozvoje Olomouckého kraje 2012 - 2015 a neinvestičního projektu zaměřeného na aktivity spojené s novou kohezní politikou v rámci Technické pomoci ROP SM, Oblast podpory 4.2 Řízení absorpční kapacity. Projekt bude projednáván v orgánech kraje do konce roku 2011. Projekt byl schválen ROK v seznamu plánovaných projektů, který je připravován Odborem evropských programů a investic.  
</t>
  </si>
  <si>
    <t xml:space="preserve">Jedná se o nákup dlouhodobého nehmotného majetku – softwaru, který bude sloužit jako databáze projektových námětů externích subjektů (veřejný, podnikatelský i neziskový sektor) z území Olomouckého kraje.  
</t>
  </si>
  <si>
    <t>PŘÍJMY Olomouckého kraje na rok 2008</t>
  </si>
  <si>
    <t>ORJ</t>
  </si>
  <si>
    <t>Schválený rozpočet 2007</t>
  </si>
  <si>
    <t>Upravený rozpočet k 31.8.2007</t>
  </si>
  <si>
    <t>Skutečnost k 31.8.2007</t>
  </si>
  <si>
    <t>Návrh rozpočtu 2008</t>
  </si>
  <si>
    <t>SROP 3.3 - Partnerství pro rozvoj kraje</t>
  </si>
  <si>
    <t>z toho:</t>
  </si>
  <si>
    <t>přijaté úvěry</t>
  </si>
  <si>
    <t>přijaté dotace</t>
  </si>
  <si>
    <t>EHP Norsko - Brána poznání otevřena</t>
  </si>
  <si>
    <t xml:space="preserve">GS - 1.1 - Podpora podnikání ve vybraných regionech Olomouckého kraje </t>
  </si>
  <si>
    <t xml:space="preserve">GS - 1.1 - Podpora malého a středního podnikání ve vybraných regionech Olomouckého kraje </t>
  </si>
  <si>
    <t xml:space="preserve">GS - 3.2 - Podpora sociální integrace v Olomouckém kraji </t>
  </si>
  <si>
    <t>GS - 4.1.2 - Podpora regionálních a místních služeb cestovního ruchu - veřené subjekty a neziskové organizace</t>
  </si>
  <si>
    <t>GS - 1.1 - Podpora regionálních a místních služeb cestovního ruchu - malí a střední podnikatelé v Olomouckém kraji</t>
  </si>
  <si>
    <t>INTERREG IIIA - Turistický informační portál Olomouckého kraje</t>
  </si>
  <si>
    <t>přijatá dotace</t>
  </si>
  <si>
    <t>INTERREG IIIA - Rekonstrukce silnice II/457, 445 v úseku Zlaté Hory - Konradów</t>
  </si>
  <si>
    <t>SROP - 4.1.2 - Marketing cestovního ruchu v Olomouckém kraji</t>
  </si>
  <si>
    <t>Vzdělávání učitelů v přípravě a řízení projektů SF EU na středních školách</t>
  </si>
  <si>
    <t>BIS RTD - Podpora veřejného financování výzkumu a technologického rozvoje v regionech</t>
  </si>
  <si>
    <t>v tis.Kč</t>
  </si>
  <si>
    <t>Ostatní projekty v rámci Regionálního operačního programu</t>
  </si>
  <si>
    <t>Zvýšení přeshraniční dostupnosti Otmuchów - Mikulovice</t>
  </si>
  <si>
    <t>Zvýšení přeshraniční dostupnosti Vidnava - Paczków</t>
  </si>
  <si>
    <t>Operační program zaměstnanost a lidské zdroje</t>
  </si>
  <si>
    <t>Regionální operační program - Technická pomoc - Podpora zvyšování absorpční kapaciy regionu</t>
  </si>
  <si>
    <t>Sociální služby pro seniory Olomouc - nadstavba stávající budovy</t>
  </si>
  <si>
    <t xml:space="preserve">Domov seniorů POHODA Chválkovice  - Rekonstrukce budovy A </t>
  </si>
  <si>
    <t>Domov důchodců POHODA Chválkovice - Modernizace hlavní budovy</t>
  </si>
  <si>
    <t>Integrace handicapovaných dětí do vytipovaných škol a školských zařízení v Olomouckém kraji</t>
  </si>
  <si>
    <t>Vzdělávání a odborná příprava zaměstnanců KÚOK</t>
  </si>
  <si>
    <t xml:space="preserve">Zkvalitnění podmínek vzdělávání a prezentace výstavbou odborných učeben (kreslírna, modelovna) a výstavní síně žákovských prací      (Střední škola řezbářská, Tovačov, Nádražní 146) </t>
  </si>
  <si>
    <t>Modernizace elektrické a datové sítě (Gymnázium Jiřího Wolkera, Prostějov, Kollárova 3)</t>
  </si>
  <si>
    <t>Centrum vzdělávání na SPŠ strojnická Olomouc</t>
  </si>
  <si>
    <t xml:space="preserve">Podpora technického vzdělávání na středních školách vybavením dílen   </t>
  </si>
  <si>
    <t>Rekonstrukce dílen Střední školy železniční a stavební, Šumperk, Bulharská 8</t>
  </si>
  <si>
    <t>Revitalizace zámeckého parku  v Domově Větrný mlýn Skalička</t>
  </si>
  <si>
    <t>Transformace Vincentina Šternberk</t>
  </si>
  <si>
    <t>Studijní cesty a stáže</t>
  </si>
  <si>
    <t>Vzdělávání mladých  v oblasti podnikání</t>
  </si>
  <si>
    <t>Modernizace lůžkového fondu OLÚ Moravský Beroun</t>
  </si>
  <si>
    <t>DCP  Šumperk – výstavba polyfunkčního moderního dětského centra</t>
  </si>
  <si>
    <t>Pavilon pro nemocné s demencí a Alzheimerovou chorobou, OLÚ Moravský Beroun</t>
  </si>
  <si>
    <t>Rekonstrukce s přístavbou a nadstavbou budovy "A" v OLÚ Paseka</t>
  </si>
  <si>
    <t>Rekonstrukce budovy C v OLÚ Paseka - I. etapa -    3. a 4. NP - TRN- 1.část</t>
  </si>
  <si>
    <t>Rekonstrukce budovy C v OLÚ Paseka - I. etapa -    3. a 4. NP - TRN- 2.část</t>
  </si>
  <si>
    <t>Rekonstrukce budovy C v OLÚ Paseka - II. etapa -    1. a 2. NP - RHB</t>
  </si>
  <si>
    <t>Realizace energeticky úsporných opatření - Nemocnice Prostějov - léčebna pro dlouhodobě nemocné</t>
  </si>
  <si>
    <t>Realizace energeticky úsporných opatření - Nemocnice Přerov - léčebna pro dlouhodobě nemocné</t>
  </si>
  <si>
    <t>Realizace energeticky úsporných opatření - Nemocnice Přerov - pavilon interních oborů</t>
  </si>
  <si>
    <t>Realizace energeticky úsporných opatření - Nemocnice Šternberk - léčebna pro dlouhodobě nemocné</t>
  </si>
  <si>
    <t>Čechy pod Kosířem, využití areálu zámku a parku (III.etapa)</t>
  </si>
  <si>
    <t>Silnice II/150 Čechy, Domaželice - obchvat</t>
  </si>
  <si>
    <t>II/435 Dub - Tovačov, stavební úpravy</t>
  </si>
  <si>
    <t>III/36711 Bedihošť - průtah</t>
  </si>
  <si>
    <t>II/366 Kostelec na Hané - průtah, IV. etapa</t>
  </si>
  <si>
    <t>Silnice II/444 Uničov-Šternberk</t>
  </si>
  <si>
    <t>Realizace energeticky úsporných opatření na budovách v majetku Olomouckého kraje (dopracování stávajích projektů)</t>
  </si>
  <si>
    <t xml:space="preserve">Nové projekty (výzvy ROP, OPŽP, OPLZZ, EHP/Norsko a další)) </t>
  </si>
  <si>
    <t xml:space="preserve">Projekt z oblasti kultury s názvem: "Olomoucký kraj - Opolské vojvodství: Otevřené sousedství". Schválen usnesením ROK č. UR/71/51/2011 ze dne 13.9.2011. Jedná se o kofinancování a předfinancování projektu z programu Česko - Polské fórum MZV ČR. 
</t>
  </si>
  <si>
    <t xml:space="preserve">Výdaje na nákup kancelářských potřeb zejm. tonerů pro potřeby projektového týmu a další nákup materiálu související s realizovanými aktivitami projektu.  
</t>
  </si>
  <si>
    <t>projekt: Cestování časem</t>
  </si>
  <si>
    <t>projekt: Marketingové aktivity Olomouckého kraje</t>
  </si>
  <si>
    <t>projekt: Čechy po Kosířem, revitalizace parku</t>
  </si>
  <si>
    <t>projekt: Rekonstrukce zámeckého parku a jeho zpřístupnění veřejnosti - Domov Na zámečku Rokytnice</t>
  </si>
  <si>
    <t>projekt: Revitalizace zámeckého parku v Domově Větrný mlýn Skalička</t>
  </si>
  <si>
    <t>projekt: Revitalizace zámeckého parku s přilehlými plochami v Nových Zámcích</t>
  </si>
  <si>
    <t>projekt: Rekonstrukce zahrady v Domově důchodců Červenka</t>
  </si>
  <si>
    <t>Celkem za projekt: Cestování časem</t>
  </si>
  <si>
    <t>Celkem za projekt: Marketingové aktivity Olomouckého kraje</t>
  </si>
  <si>
    <t>Projekty, které byly financovány v roce 2011, ale nejsou v návrhu rozpočtu na rok 2012</t>
  </si>
  <si>
    <t>projekt: Projektové a procesní řízení na Krajském úřadě Olomouckého kraje</t>
  </si>
  <si>
    <t>projekt: Vzdělávání v eGON centru Olomouckého kraje</t>
  </si>
  <si>
    <t>Regionální operační program Střední Morava - Technická pomoc - Podpora zvyšování absorpční kapaciy regionu</t>
  </si>
  <si>
    <t>Projekt Podpora rozvoje Olomouckého kraje 2010 - 2012, ORG  60 010 100 551</t>
  </si>
  <si>
    <t>Celkem za projekt: Vzdělávání v eGON centru Olomouckého kraje</t>
  </si>
  <si>
    <t>Celkem za projekt: Projektové a procesní řízení na KÚ OK</t>
  </si>
  <si>
    <t>projekt: Střednědobý plán rozvoje sociálních služeb</t>
  </si>
  <si>
    <t>Celkem za projekt: Střednědobý plán rozvoje sociálních služeb</t>
  </si>
  <si>
    <t>projekt: Zajištění integrace příslušníků romských komunit</t>
  </si>
  <si>
    <t>Celkem za projekt: Zajištění integrace příslušníků romských komunit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</si>
  <si>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</si>
  <si>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</si>
  <si>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</si>
  <si>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</si>
  <si>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</si>
  <si>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</si>
  <si>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</si>
  <si>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</si>
  <si>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</si>
  <si>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</si>
  <si>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</si>
  <si>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</si>
  <si>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</si>
  <si>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</si>
  <si>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</si>
  <si>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</si>
  <si>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</si>
  <si>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</si>
  <si>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</si>
  <si>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</si>
  <si>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</si>
  <si>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</si>
  <si>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</si>
  <si>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</si>
  <si>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</si>
  <si>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</si>
  <si>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</si>
  <si>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Přestavba dětského domova SZPD Ol.na zařízení rodinného typu</t>
  </si>
  <si>
    <t>28.</t>
  </si>
  <si>
    <t>Nemocnice Přerov - modernizace pavilonu interních oborů - I. Etapa</t>
  </si>
  <si>
    <t>29.</t>
  </si>
  <si>
    <t>Nemocnice Přerov -modernizace operačních oborů - I. Etapa</t>
  </si>
  <si>
    <t>30.</t>
  </si>
  <si>
    <t>31.</t>
  </si>
  <si>
    <t>tis. Kč</t>
  </si>
  <si>
    <t>B.      Projekty, u kterých jsou podané žádosti o dotaci ( dopracování dokumentace k žádosti o dotaci a projektové dokumentace)</t>
  </si>
  <si>
    <t>34.</t>
  </si>
  <si>
    <t>35.</t>
  </si>
  <si>
    <t>36.</t>
  </si>
  <si>
    <t>37.</t>
  </si>
  <si>
    <t>C.    Rezerva na projekty, které budou schváleny k přípravě v roce 2012 (zpracování žádosti o dotaci a PD)</t>
  </si>
  <si>
    <t>Rekonstrukce pavilonu CCS Prostějov - zřízení residenčního zařízení pro chronicky nemocné Alzheimerovou chorobou</t>
  </si>
  <si>
    <t>§ 4357, POL 6121 - Budovy, haly a stavby</t>
  </si>
  <si>
    <t xml:space="preserve">Jedná se o financování investičních neuznatelných nákladů projektu z oblasti sociální s názvem:"Rekonstrukce zámeckého parku a jeho přístupnění veřejnosti - Domov Na zámečku Rokytnice" - projekt byl podán v rámci OPŽP, oblast podpory 6.5 Podpora regenerace urbanizované krajiny. Na této položce je rozpočtována část nezpůsobilých výdajů ve výši 1 386 336,00 Kč. 
</t>
  </si>
  <si>
    <t xml:space="preserve">Jedná se o financování podílu Olomouckého kraje a neuznatelných nákladů neinvestičního projektu z oblasti sociální s názvem: "Rekonstrukce zámeckého parku a jeho zpřístupnění veřejnosti - Domov Na zámečku Rokytnice" - projekt byl podán v rámci OPŽP, oblast podpory 6.5 Podpora regenerace urbanizované krajiny. Celkové náklady projektu činí: 6 190 948,00 Kč, podání  žádosti o dotaci bylo schváleno usnesením ZOK č. UZ/41/46/2010. Podíl Olomockého kraje činí 25 % z celkových uznatelných nákladů projektu, tj. 1 159 578,00 Kč a neuznatelné náklady projektu jsou vyčísleny na 1 552 637,00 Kč. Na této položce je rozpočtován podíl Olomouckého kraje a část nezpůsobilých neinvestičních výdajů ve výši 166 301,00 Kč 
</t>
  </si>
  <si>
    <t xml:space="preserve">Financování realizovaného neinvestičního projektu (investiční část pouze u partnerů projektu) z oblasti cestovního ruchu s názvem: "Cestování časem", který je spolufinancován v rámci Operačního programu přeshraniční spolupráce ČR -PR 2007 - 2013, oblast podpory: 2.2. Zlepšování podmínek pro rozvoj cestovního ruchu. Olomoucký kraj je zde vedoucím partnerem. Celkové plánované způsobilé náklady vedoucího partnera dle rozpočtu projektu činí: 5 000 tis. Kč. Projekt je realizován od konce roku 2010 a bude ukončen v roce 2012. Jedná se o výdaje na platy projektového týmu, které budou refundovány - 2 částečné pracovní úvazky. 
</t>
  </si>
  <si>
    <t xml:space="preserve">Jedná se o kofinancování a předfinancování výdajů na soc. zabezpečení v rámci mezd projektového týmu, které bude refundováno.  
</t>
  </si>
  <si>
    <t xml:space="preserve">Jedná se o kofinancování a předfinancování zdravotního pojištění k platům projektového týmu, které bude refundováno. 
</t>
  </si>
  <si>
    <t xml:space="preserve">Jedná se o kofinancování a předfinancování nákupu materiálu k zajištění publicity projektu.  
</t>
  </si>
  <si>
    <t xml:space="preserve">Jedná se o kofinancování a předfinancování bankovníchi poplatků projektu "Cestování časem". 
</t>
  </si>
  <si>
    <t xml:space="preserve">Jedná se o kofinancování a předfinancování služeb spojených s kompletní tvorbou vizuálního stylu a šablon, používání loga, tvorby šablon katalogů a dalších propagačních materiálů a letáků. Dále se jedná o tvorbu webové prezentace mapující výstupy zapojených partnerů projektu, provoz domén, ztvárnění webdesignových prvků, převod textů a grafického ztvárnění webu v rámci projektu "Cestování časem". 
</t>
  </si>
  <si>
    <t xml:space="preserve">Jedná se o kofinancování a předfinancování nákupu služeb uzavřené s dodavatelem v rámci projektu "Cestování časem". 
</t>
  </si>
  <si>
    <t xml:space="preserve">Jedná se o kofinancování a předfinancování výdajů na zahraniční a tuzemské cestovné projektového týmu v rámci projektu "Cestování časem". 
</t>
  </si>
  <si>
    <t xml:space="preserve">Jedná se o kofinancování a předfinancování výdajů spojených s pohoštěním při realizovaných akcích pořádaných v rámci projektu "Cestování časem". 
</t>
  </si>
  <si>
    <t xml:space="preserve">Jedná o financování realizace neinvestičního projektu z oblasti cestovního ruchu s názvem: "Marketingové aktivity Olomouckého kraje", který byl schválen k dopracování v rámci Regionálního operačního programu NUTS II Střední Morava, prioritní osa č. 3: Cestovní ruch, oblast podpory: 3.4. Propagace a řízení. Celkové uznatelné náklady projektu činí: 21 301 930,00 Kč včetně DPH. Vlastní podíl žadatele (Olomoucký kraj) činí: 15 %: 3 195 289,510 Kč, dotace projektu ze SF EU: 85 %: 18 106 640,50 Kč. Realizace tohoto projektu začala v roce 2010 a bude ukončena v roce 2014. Jedná se o kofinancování a předfinancování nákupu materiálu pro realizaci projektu a zajištění publicity.  
</t>
  </si>
  <si>
    <t xml:space="preserve">Jedná se o kofinacování a předfinancování bankovních poplatků v rámci projektu "Marketingové aktivity Olomouckého kraje". 
</t>
  </si>
  <si>
    <t xml:space="preserve">Jedná se o kofinancování a předfinancování nákupu služeb související s realizací projektu "Marketingové aktivity Olomouckého kraje". 
</t>
  </si>
  <si>
    <t xml:space="preserve">Jedná se o kofinancování a předfinancování služeb na základě uzavřené smlouvy s dodavatelem v rámci projektu "Marketingové aktivity Olomouckého kraje". 
</t>
  </si>
  <si>
    <t xml:space="preserve">Jedná se o kofinancování a předfinancování cestovních náhrad projektového týmua pracovníků realizující aktivity projektu, které budou refundovány v rámci projektu "Marketingové aktivity Olomouckého kraje". 
</t>
  </si>
  <si>
    <t>32.</t>
  </si>
  <si>
    <t>33.</t>
  </si>
  <si>
    <t>A.      Schválené projekty, které jsou připravovány k podání žádosti o dotaci  (zpracování žádostí o dotaci a projekt. dokumentace)</t>
  </si>
  <si>
    <t xml:space="preserve">Jedná se o kofinancování a předfinancování výdajů spojených s pronájmem prostorů pro realizaci aktivit projektu "Cestování časem". 
</t>
  </si>
  <si>
    <t xml:space="preserve">Jedná se o financování neinvestičního projektu s názvem "Vzdělávání v eGON centru Olomouckého kraje", v rámci Operačního  programu Lidské zdroje a zaměstnanost, Prioritní osa 4 -Veřejná správa a veřejné služby, oblast podpory 4.1 -Posilování institucionální  kapacity a efektivnosti veřejné správy - zajištění vzdělávání eGovernmentu. Celkové náklady projektu činí  2 710 000,00 Kč , dotace z ESF ve výši 85 %  činí - 2 303 500 Kč a 15 % z vlastních prostředků žadatele - 406 500 Kč. Projekt je realizován od roku 2010 a bude ukončen v roce 2012.V roce 2012 bude potřeba pro kofinancování a předfinancování 1 458 tis. Kč. 
</t>
  </si>
  <si>
    <t xml:space="preserve">Jedná se o financování neinvestičního projektu "Projektové a procesní řízení na Krajském úřadě Olomouckého kraje" , v rámci  
Operačního programu Lidské zdroje a zaměstnanost, Prioritní osa 4 Veřejná správa a veřejné služby, oblast podpory 4.1 - Posilování  institucionální kapacity a efektivnosti veřejné správy. Celkové náklady projektu činí 15 000 000 Kč, dotace z ESF ve výši 85% činí 12  750 000 Kč a 15 % z vlastních prostředků žadatele - 2 250 000 Kč.  
Rozpad výdajů v roce2012: 
- osobní náklady ( 0,7 finanční manažer, 4 metodici) - 974 400 Kč 
- doplatek RIS - 624 000 Kč 
- smlouva ITEG - 6 420 000Kč 
- publicita - 80 000 Kč 
- konference - 56 000 Kč 
V roce 2012 je potřeba pro kofinancování a předfinancování projektu 8 155 tis. Kč 
Projekt je realizován od roku 2010 a bude realizován do roku 2013. 
</t>
  </si>
  <si>
    <t xml:space="preserve">Výdaje na dodavatelské pořízení koncepčních materiálů, strategií a analýz vztahujích se k tématům podporovaných v rámci ROP SM a k efektivnímu zaměření prioritních témat vhodných k podpoře v rámci plánovaných výzev ROP SM. Jedná se o zpracování následujících materiálů:
Evaluace schválených projektů v oblasti bezmotorové dopravy - 500 tis. Kč
Aktualizace Územní studie rozvoje cyklistické dopravy v Olomouckém kraje - 1 500 tis. Kč
</t>
  </si>
  <si>
    <t>3. Výdaje Olomouckého kraje na rok 2012</t>
  </si>
  <si>
    <t>e) Evropské programy</t>
  </si>
  <si>
    <t>Rekapitulace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</si>
</sst>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23" x14ac:knownFonts="1">
    <font>
      <sz val="10"/>
      <name val="Arial CE"/>
      <charset val="238"/>
    </font>
    <font>
      <b/>
      <sz val="10"/>
      <name val="Arial CE"/>
      <charset val="238"/>
    </font>
    <font>
      <b/>
      <sz val="15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charset val="238"/>
    </font>
    <font>
      <i/>
      <sz val="10"/>
      <color indexed="1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u/>
      <sz val="11"/>
      <color indexed="19"/>
      <name val="Arial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u/>
      <sz val="11"/>
      <name val="Arial"/>
      <family val="2"/>
      <charset val="238"/>
    </font>
    <font>
      <b/>
      <u/>
      <sz val="11"/>
      <name val="Arial CE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6" fillId="0" borderId="0"/>
    <xf numFmtId="0" fontId="14" fillId="0" borderId="0"/>
  </cellStyleXfs>
  <cellXfs count="186">
    <xf numFmtId="0" fontId="0" fillId="0" borderId="0" xfId="0"/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7" fillId="0" borderId="0" xfId="1" applyFont="1" applyFill="1"/>
    <xf numFmtId="0" fontId="6" fillId="0" borderId="0" xfId="1" applyFill="1"/>
    <xf numFmtId="0" fontId="8" fillId="0" borderId="0" xfId="1" applyFont="1" applyFill="1"/>
    <xf numFmtId="0" fontId="6" fillId="0" borderId="14" xfId="1" applyFill="1" applyBorder="1" applyAlignment="1">
      <alignment horizontal="center" vertical="center"/>
    </xf>
    <xf numFmtId="0" fontId="6" fillId="0" borderId="15" xfId="1" applyFill="1" applyBorder="1"/>
    <xf numFmtId="3" fontId="6" fillId="0" borderId="15" xfId="1" applyNumberFormat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/>
    </xf>
    <xf numFmtId="0" fontId="9" fillId="0" borderId="0" xfId="1" applyFont="1" applyFill="1" applyBorder="1" applyAlignment="1">
      <alignment wrapText="1"/>
    </xf>
    <xf numFmtId="3" fontId="10" fillId="0" borderId="18" xfId="1" applyNumberFormat="1" applyFont="1" applyFill="1" applyBorder="1"/>
    <xf numFmtId="166" fontId="10" fillId="0" borderId="19" xfId="1" applyNumberFormat="1" applyFont="1" applyFill="1" applyBorder="1"/>
    <xf numFmtId="0" fontId="10" fillId="0" borderId="0" xfId="1" applyFont="1" applyFill="1"/>
    <xf numFmtId="0" fontId="11" fillId="0" borderId="17" xfId="1" applyFont="1" applyFill="1" applyBorder="1" applyAlignment="1">
      <alignment horizontal="left"/>
    </xf>
    <xf numFmtId="0" fontId="11" fillId="0" borderId="0" xfId="1" applyFont="1" applyFill="1" applyBorder="1" applyAlignment="1">
      <alignment wrapText="1"/>
    </xf>
    <xf numFmtId="3" fontId="11" fillId="0" borderId="18" xfId="1" applyNumberFormat="1" applyFont="1" applyFill="1" applyBorder="1"/>
    <xf numFmtId="3" fontId="11" fillId="0" borderId="0" xfId="1" applyNumberFormat="1" applyFont="1" applyFill="1" applyBorder="1"/>
    <xf numFmtId="166" fontId="11" fillId="0" borderId="19" xfId="1" applyNumberFormat="1" applyFont="1" applyFill="1" applyBorder="1"/>
    <xf numFmtId="0" fontId="11" fillId="0" borderId="20" xfId="1" applyFont="1" applyFill="1" applyBorder="1"/>
    <xf numFmtId="0" fontId="11" fillId="0" borderId="21" xfId="1" applyFont="1" applyFill="1" applyBorder="1"/>
    <xf numFmtId="3" fontId="11" fillId="0" borderId="22" xfId="1" applyNumberFormat="1" applyFont="1" applyFill="1" applyBorder="1"/>
    <xf numFmtId="3" fontId="11" fillId="0" borderId="21" xfId="1" applyNumberFormat="1" applyFont="1" applyFill="1" applyBorder="1"/>
    <xf numFmtId="166" fontId="11" fillId="0" borderId="23" xfId="1" applyNumberFormat="1" applyFont="1" applyFill="1" applyBorder="1"/>
    <xf numFmtId="0" fontId="11" fillId="0" borderId="0" xfId="1" applyFont="1" applyFill="1"/>
    <xf numFmtId="0" fontId="9" fillId="0" borderId="24" xfId="1" applyFont="1" applyFill="1" applyBorder="1" applyAlignment="1">
      <alignment horizontal="center"/>
    </xf>
    <xf numFmtId="0" fontId="9" fillId="0" borderId="25" xfId="1" applyFont="1" applyFill="1" applyBorder="1" applyAlignment="1">
      <alignment wrapText="1"/>
    </xf>
    <xf numFmtId="3" fontId="10" fillId="0" borderId="26" xfId="1" applyNumberFormat="1" applyFont="1" applyFill="1" applyBorder="1"/>
    <xf numFmtId="3" fontId="10" fillId="0" borderId="25" xfId="1" applyNumberFormat="1" applyFont="1" applyFill="1" applyBorder="1"/>
    <xf numFmtId="166" fontId="10" fillId="0" borderId="27" xfId="1" applyNumberFormat="1" applyFont="1" applyFill="1" applyBorder="1"/>
    <xf numFmtId="3" fontId="6" fillId="0" borderId="26" xfId="1" applyNumberFormat="1" applyFill="1" applyBorder="1"/>
    <xf numFmtId="166" fontId="6" fillId="0" borderId="27" xfId="1" applyNumberFormat="1" applyFill="1" applyBorder="1"/>
    <xf numFmtId="0" fontId="11" fillId="0" borderId="21" xfId="1" applyFont="1" applyFill="1" applyBorder="1" applyAlignment="1">
      <alignment wrapText="1"/>
    </xf>
    <xf numFmtId="3" fontId="6" fillId="0" borderId="25" xfId="1" applyNumberFormat="1" applyFill="1" applyBorder="1"/>
    <xf numFmtId="0" fontId="11" fillId="0" borderId="28" xfId="1" applyFont="1" applyFill="1" applyBorder="1"/>
    <xf numFmtId="0" fontId="11" fillId="0" borderId="12" xfId="1" applyFont="1" applyFill="1" applyBorder="1"/>
    <xf numFmtId="3" fontId="11" fillId="0" borderId="29" xfId="1" applyNumberFormat="1" applyFont="1" applyFill="1" applyBorder="1"/>
    <xf numFmtId="3" fontId="11" fillId="0" borderId="12" xfId="1" applyNumberFormat="1" applyFont="1" applyFill="1" applyBorder="1"/>
    <xf numFmtId="166" fontId="11" fillId="0" borderId="30" xfId="1" applyNumberFormat="1" applyFont="1" applyFill="1" applyBorder="1"/>
    <xf numFmtId="0" fontId="8" fillId="0" borderId="17" xfId="1" applyFont="1" applyFill="1" applyBorder="1"/>
    <xf numFmtId="0" fontId="8" fillId="0" borderId="0" xfId="1" applyFont="1" applyFill="1" applyBorder="1"/>
    <xf numFmtId="3" fontId="8" fillId="0" borderId="18" xfId="1" applyNumberFormat="1" applyFont="1" applyFill="1" applyBorder="1"/>
    <xf numFmtId="166" fontId="8" fillId="0" borderId="19" xfId="1" applyNumberFormat="1" applyFont="1" applyFill="1" applyBorder="1"/>
    <xf numFmtId="0" fontId="12" fillId="0" borderId="0" xfId="1" applyFont="1" applyFill="1"/>
    <xf numFmtId="0" fontId="11" fillId="0" borderId="17" xfId="1" applyFont="1" applyFill="1" applyBorder="1"/>
    <xf numFmtId="0" fontId="11" fillId="0" borderId="0" xfId="1" applyFont="1" applyFill="1" applyBorder="1"/>
    <xf numFmtId="0" fontId="11" fillId="0" borderId="29" xfId="1" applyFont="1" applyFill="1" applyBorder="1"/>
    <xf numFmtId="0" fontId="6" fillId="0" borderId="31" xfId="1" applyFill="1" applyBorder="1"/>
    <xf numFmtId="3" fontId="6" fillId="0" borderId="32" xfId="1" applyNumberFormat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3" fontId="9" fillId="0" borderId="18" xfId="1" applyNumberFormat="1" applyFont="1" applyFill="1" applyBorder="1"/>
    <xf numFmtId="0" fontId="13" fillId="0" borderId="0" xfId="1" applyFont="1" applyFill="1"/>
    <xf numFmtId="3" fontId="9" fillId="0" borderId="26" xfId="1" applyNumberFormat="1" applyFont="1" applyFill="1" applyBorder="1"/>
    <xf numFmtId="0" fontId="15" fillId="0" borderId="0" xfId="0" applyFont="1" applyFill="1" applyBorder="1"/>
    <xf numFmtId="0" fontId="15" fillId="0" borderId="17" xfId="0" applyFont="1" applyFill="1" applyBorder="1"/>
    <xf numFmtId="1" fontId="15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lef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" fontId="15" fillId="0" borderId="34" xfId="0" applyNumberFormat="1" applyFont="1" applyFill="1" applyBorder="1" applyAlignment="1">
      <alignment horizontal="left"/>
    </xf>
    <xf numFmtId="0" fontId="15" fillId="0" borderId="34" xfId="0" applyFont="1" applyFill="1" applyBorder="1"/>
    <xf numFmtId="0" fontId="15" fillId="0" borderId="37" xfId="0" applyFont="1" applyFill="1" applyBorder="1"/>
    <xf numFmtId="0" fontId="0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lef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0" fontId="0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left"/>
    </xf>
    <xf numFmtId="3" fontId="5" fillId="0" borderId="42" xfId="0" applyNumberFormat="1" applyFont="1" applyBorder="1" applyAlignment="1">
      <alignment horizontal="right" vertical="center" wrapText="1"/>
    </xf>
    <xf numFmtId="0" fontId="0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3" fontId="1" fillId="0" borderId="38" xfId="0" applyNumberFormat="1" applyFont="1" applyBorder="1" applyAlignment="1">
      <alignment horizontal="left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/>
    </xf>
    <xf numFmtId="4" fontId="5" fillId="0" borderId="46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47" xfId="0" applyNumberFormat="1" applyFont="1" applyBorder="1" applyAlignment="1">
      <alignment horizontal="right" vertical="center"/>
    </xf>
    <xf numFmtId="4" fontId="5" fillId="0" borderId="40" xfId="0" applyNumberFormat="1" applyFont="1" applyBorder="1" applyAlignment="1">
      <alignment horizontal="right" vertical="center"/>
    </xf>
    <xf numFmtId="4" fontId="15" fillId="0" borderId="46" xfId="0" applyNumberFormat="1" applyFont="1" applyFill="1" applyBorder="1" applyAlignment="1">
      <alignment horizontal="left"/>
    </xf>
    <xf numFmtId="4" fontId="5" fillId="0" borderId="48" xfId="0" applyNumberFormat="1" applyFont="1" applyBorder="1" applyAlignment="1">
      <alignment horizontal="right" vertical="center"/>
    </xf>
    <xf numFmtId="4" fontId="5" fillId="0" borderId="49" xfId="0" applyNumberFormat="1" applyFont="1" applyBorder="1" applyAlignment="1">
      <alignment horizontal="right" vertical="center"/>
    </xf>
    <xf numFmtId="4" fontId="15" fillId="0" borderId="49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44" xfId="0" applyFont="1" applyFill="1" applyBorder="1"/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6" fillId="0" borderId="0" xfId="0" applyFont="1"/>
    <xf numFmtId="0" fontId="5" fillId="0" borderId="0" xfId="0" applyFont="1" applyAlignment="1">
      <alignment wrapText="1"/>
    </xf>
    <xf numFmtId="1" fontId="17" fillId="0" borderId="0" xfId="1" applyNumberFormat="1" applyFont="1" applyFill="1" applyBorder="1" applyAlignment="1" applyProtection="1">
      <alignment horizontal="center" vertical="center"/>
      <protection locked="0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justify" vertical="top" wrapText="1"/>
    </xf>
    <xf numFmtId="1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5" fillId="0" borderId="50" xfId="0" applyFont="1" applyBorder="1" applyAlignment="1">
      <alignment horizontal="justify" vertical="top" wrapText="1"/>
    </xf>
    <xf numFmtId="3" fontId="18" fillId="0" borderId="50" xfId="0" applyNumberFormat="1" applyFont="1" applyBorder="1" applyAlignment="1">
      <alignment horizontal="right" vertical="top" wrapText="1"/>
    </xf>
    <xf numFmtId="0" fontId="18" fillId="0" borderId="50" xfId="0" applyFont="1" applyBorder="1" applyAlignment="1">
      <alignment horizontal="justify" vertical="top" wrapText="1"/>
    </xf>
    <xf numFmtId="3" fontId="16" fillId="0" borderId="0" xfId="0" applyNumberFormat="1" applyFont="1" applyBorder="1" applyAlignment="1">
      <alignment horizontal="justify" vertical="top" wrapText="1"/>
    </xf>
    <xf numFmtId="3" fontId="19" fillId="0" borderId="0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horizontal="justify" vertical="top" wrapText="1"/>
    </xf>
    <xf numFmtId="3" fontId="16" fillId="0" borderId="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Alignment="1">
      <alignment wrapText="1"/>
    </xf>
    <xf numFmtId="0" fontId="16" fillId="0" borderId="0" xfId="0" applyFont="1" applyBorder="1" applyAlignment="1">
      <alignment horizontal="left" vertical="top" wrapText="1"/>
    </xf>
    <xf numFmtId="4" fontId="9" fillId="0" borderId="19" xfId="1" applyNumberFormat="1" applyFont="1" applyFill="1" applyBorder="1"/>
    <xf numFmtId="4" fontId="11" fillId="0" borderId="23" xfId="1" applyNumberFormat="1" applyFont="1" applyFill="1" applyBorder="1"/>
    <xf numFmtId="4" fontId="9" fillId="0" borderId="27" xfId="1" applyNumberFormat="1" applyFont="1" applyFill="1" applyBorder="1"/>
    <xf numFmtId="4" fontId="11" fillId="0" borderId="19" xfId="1" applyNumberFormat="1" applyFont="1" applyFill="1" applyBorder="1"/>
    <xf numFmtId="4" fontId="11" fillId="0" borderId="30" xfId="1" applyNumberFormat="1" applyFont="1" applyFill="1" applyBorder="1"/>
    <xf numFmtId="3" fontId="8" fillId="0" borderId="15" xfId="1" applyNumberFormat="1" applyFont="1" applyFill="1" applyBorder="1"/>
    <xf numFmtId="4" fontId="8" fillId="0" borderId="33" xfId="1" applyNumberFormat="1" applyFont="1" applyFill="1" applyBorder="1"/>
    <xf numFmtId="3" fontId="6" fillId="0" borderId="0" xfId="1" applyNumberFormat="1" applyFill="1"/>
    <xf numFmtId="0" fontId="22" fillId="0" borderId="0" xfId="1" applyFont="1" applyFill="1"/>
    <xf numFmtId="0" fontId="8" fillId="0" borderId="51" xfId="1" applyFont="1" applyFill="1" applyBorder="1" applyAlignment="1"/>
    <xf numFmtId="0" fontId="0" fillId="0" borderId="52" xfId="0" applyBorder="1" applyAlignmen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6" fillId="0" borderId="31" xfId="0" applyNumberFormat="1" applyFont="1" applyBorder="1" applyAlignment="1">
      <alignment horizontal="justify" vertical="top" wrapText="1"/>
    </xf>
    <xf numFmtId="0" fontId="16" fillId="0" borderId="31" xfId="0" applyFont="1" applyBorder="1" applyAlignment="1">
      <alignment horizontal="justify" vertical="top" wrapText="1"/>
    </xf>
    <xf numFmtId="3" fontId="16" fillId="0" borderId="31" xfId="0" applyNumberFormat="1" applyFont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0" fontId="17" fillId="0" borderId="0" xfId="2" applyFont="1" applyBorder="1" applyAlignment="1" applyProtection="1">
      <alignment horizontal="left" vertical="center" wrapText="1"/>
      <protection locked="0"/>
    </xf>
    <xf numFmtId="0" fontId="17" fillId="0" borderId="0" xfId="2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3" fontId="5" fillId="0" borderId="50" xfId="0" applyNumberFormat="1" applyFont="1" applyBorder="1" applyAlignment="1">
      <alignment horizontal="left" vertical="top" wrapText="1"/>
    </xf>
    <xf numFmtId="1" fontId="17" fillId="0" borderId="0" xfId="2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3" fontId="16" fillId="0" borderId="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 horizontal="left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ypusova/Plocha/Rozpo&#269;et/rozpo&#269;et%202011/8.-%20Rozpo&#269;et%20OK%202011%20-%203e)%20Evropsk&#233;%20projekt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ypusova/Plocha/Rozpo&#269;et/rozpo&#269;et%202010/3e)%20Evropsk&#233;%20program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17"/>
      <sheetName val="ORJ  17"/>
      <sheetName val="výdaje"/>
      <sheetName val="30"/>
      <sheetName val="ORJ 33"/>
      <sheetName val="ORJ 50"/>
      <sheetName val="ORJ 51"/>
      <sheetName val="ORJ 52"/>
      <sheetName val="ORJ 60"/>
      <sheetName val="59"/>
      <sheetName val="61"/>
      <sheetName val="62"/>
      <sheetName val="64"/>
      <sheetName val="65"/>
      <sheetName val="List2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"/>
      <sheetName val="ORJ 30"/>
      <sheetName val="ORJ 33"/>
      <sheetName val="ORJ 50"/>
      <sheetName val="ORJ 51"/>
      <sheetName val="ORJ 59"/>
      <sheetName val="ORJ 61"/>
      <sheetName val="ORJ 62"/>
    </sheetNames>
    <sheetDataSet>
      <sheetData sheetId="0"/>
      <sheetData sheetId="1" refreshError="1">
        <row r="7">
          <cell r="A7" t="str">
            <v>Příprava projektů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G66"/>
  <sheetViews>
    <sheetView showGridLines="0" zoomScaleNormal="100" workbookViewId="0">
      <selection activeCell="K63" sqref="K63"/>
    </sheetView>
  </sheetViews>
  <sheetFormatPr defaultRowHeight="12.75" x14ac:dyDescent="0.2"/>
  <cols>
    <col min="1" max="1" width="9.140625" style="34"/>
    <col min="2" max="2" width="44.42578125" style="34" customWidth="1"/>
    <col min="3" max="6" width="13.28515625" style="34" customWidth="1"/>
    <col min="7" max="7" width="9" style="34" customWidth="1"/>
    <col min="8" max="16384" width="9.140625" style="34"/>
  </cols>
  <sheetData>
    <row r="1" spans="1:7" ht="20.25" x14ac:dyDescent="0.3">
      <c r="A1" s="165" t="s">
        <v>256</v>
      </c>
    </row>
    <row r="3" spans="1:7" ht="18" x14ac:dyDescent="0.25">
      <c r="A3" s="33" t="s">
        <v>257</v>
      </c>
    </row>
    <row r="5" spans="1:7" ht="15.75" x14ac:dyDescent="0.25">
      <c r="A5" s="35" t="s">
        <v>258</v>
      </c>
    </row>
    <row r="7" spans="1:7" ht="18" hidden="1" x14ac:dyDescent="0.25">
      <c r="A7" s="33" t="s">
        <v>107</v>
      </c>
    </row>
    <row r="8" spans="1:7" ht="39.75" hidden="1" thickTop="1" thickBot="1" x14ac:dyDescent="0.25">
      <c r="A8" s="36" t="s">
        <v>108</v>
      </c>
      <c r="B8" s="37"/>
      <c r="C8" s="38" t="s">
        <v>109</v>
      </c>
      <c r="D8" s="38" t="s">
        <v>110</v>
      </c>
      <c r="E8" s="38" t="s">
        <v>111</v>
      </c>
      <c r="F8" s="38" t="s">
        <v>112</v>
      </c>
      <c r="G8" s="39" t="s">
        <v>11</v>
      </c>
    </row>
    <row r="9" spans="1:7" s="44" customFormat="1" ht="15" hidden="1" x14ac:dyDescent="0.25">
      <c r="A9" s="40">
        <v>34</v>
      </c>
      <c r="B9" s="41" t="s">
        <v>113</v>
      </c>
      <c r="C9" s="42">
        <f>SUM(C10:C11)</f>
        <v>13131</v>
      </c>
      <c r="D9" s="42">
        <f>SUM(D10:D11)</f>
        <v>22988</v>
      </c>
      <c r="E9" s="42">
        <f>SUM(E10:E11)</f>
        <v>22491</v>
      </c>
      <c r="F9" s="42" t="e">
        <f>SUM(F10:F11)</f>
        <v>#REF!</v>
      </c>
      <c r="G9" s="43" t="e">
        <f t="shared" ref="G9:G32" si="0">F9/D9</f>
        <v>#REF!</v>
      </c>
    </row>
    <row r="10" spans="1:7" s="44" customFormat="1" ht="14.25" hidden="1" x14ac:dyDescent="0.2">
      <c r="A10" s="45" t="s">
        <v>114</v>
      </c>
      <c r="B10" s="46" t="s">
        <v>115</v>
      </c>
      <c r="C10" s="47">
        <v>3305</v>
      </c>
      <c r="D10" s="48">
        <v>12559</v>
      </c>
      <c r="E10" s="47">
        <v>12599</v>
      </c>
      <c r="F10" s="48">
        <v>0</v>
      </c>
      <c r="G10" s="49">
        <f t="shared" si="0"/>
        <v>0</v>
      </c>
    </row>
    <row r="11" spans="1:7" s="55" customFormat="1" hidden="1" x14ac:dyDescent="0.2">
      <c r="A11" s="50" t="s">
        <v>114</v>
      </c>
      <c r="B11" s="51" t="s">
        <v>116</v>
      </c>
      <c r="C11" s="52">
        <v>9826</v>
      </c>
      <c r="D11" s="53">
        <v>10429</v>
      </c>
      <c r="E11" s="52">
        <v>9892</v>
      </c>
      <c r="F11" s="53" t="e">
        <f>SUM(#REF!)</f>
        <v>#REF!</v>
      </c>
      <c r="G11" s="54" t="e">
        <f t="shared" si="0"/>
        <v>#REF!</v>
      </c>
    </row>
    <row r="12" spans="1:7" s="44" customFormat="1" ht="13.5" hidden="1" customHeight="1" x14ac:dyDescent="0.25">
      <c r="A12" s="56">
        <v>35</v>
      </c>
      <c r="B12" s="57" t="s">
        <v>117</v>
      </c>
      <c r="C12" s="58" t="e">
        <f>SUM(C13)</f>
        <v>#REF!</v>
      </c>
      <c r="D12" s="59" t="e">
        <f>SUM(D13)</f>
        <v>#REF!</v>
      </c>
      <c r="E12" s="58" t="e">
        <f>SUM(E13)</f>
        <v>#REF!</v>
      </c>
      <c r="F12" s="59" t="e">
        <f>SUM(F13)</f>
        <v>#REF!</v>
      </c>
      <c r="G12" s="60" t="e">
        <f t="shared" si="0"/>
        <v>#REF!</v>
      </c>
    </row>
    <row r="13" spans="1:7" s="55" customFormat="1" hidden="1" x14ac:dyDescent="0.2">
      <c r="A13" s="50" t="s">
        <v>114</v>
      </c>
      <c r="B13" s="51" t="s">
        <v>115</v>
      </c>
      <c r="C13" s="52" t="e">
        <f>SUM(#REF!)</f>
        <v>#REF!</v>
      </c>
      <c r="D13" s="53" t="e">
        <f>SUM(#REF!)</f>
        <v>#REF!</v>
      </c>
      <c r="E13" s="52" t="e">
        <f>SUM(#REF!)</f>
        <v>#REF!</v>
      </c>
      <c r="F13" s="53" t="e">
        <f>SUM(#REF!)</f>
        <v>#REF!</v>
      </c>
      <c r="G13" s="54" t="e">
        <f t="shared" si="0"/>
        <v>#REF!</v>
      </c>
    </row>
    <row r="14" spans="1:7" s="55" customFormat="1" ht="30" hidden="1" x14ac:dyDescent="0.25">
      <c r="A14" s="56">
        <v>36</v>
      </c>
      <c r="B14" s="57" t="s">
        <v>118</v>
      </c>
      <c r="C14" s="61">
        <f>SUM(C15:C16)</f>
        <v>6796</v>
      </c>
      <c r="D14" s="61">
        <f>SUM(D15:D16)</f>
        <v>18105</v>
      </c>
      <c r="E14" s="61">
        <f>SUM(E15:E16)</f>
        <v>11905</v>
      </c>
      <c r="F14" s="61">
        <f>SUM(F15:F16)</f>
        <v>0</v>
      </c>
      <c r="G14" s="62">
        <f t="shared" si="0"/>
        <v>0</v>
      </c>
    </row>
    <row r="15" spans="1:7" s="55" customFormat="1" hidden="1" x14ac:dyDescent="0.2">
      <c r="A15" s="45" t="s">
        <v>114</v>
      </c>
      <c r="B15" s="46" t="s">
        <v>116</v>
      </c>
      <c r="C15" s="47">
        <v>0</v>
      </c>
      <c r="D15" s="48">
        <v>7557</v>
      </c>
      <c r="E15" s="47">
        <v>7557</v>
      </c>
      <c r="F15" s="48">
        <v>0</v>
      </c>
      <c r="G15" s="49">
        <f t="shared" si="0"/>
        <v>0</v>
      </c>
    </row>
    <row r="16" spans="1:7" s="55" customFormat="1" hidden="1" x14ac:dyDescent="0.2">
      <c r="A16" s="50" t="s">
        <v>114</v>
      </c>
      <c r="B16" s="51" t="s">
        <v>115</v>
      </c>
      <c r="C16" s="47">
        <v>6796</v>
      </c>
      <c r="D16" s="48">
        <v>10548</v>
      </c>
      <c r="E16" s="47">
        <v>4348</v>
      </c>
      <c r="F16" s="48">
        <v>0</v>
      </c>
      <c r="G16" s="49">
        <f t="shared" si="0"/>
        <v>0</v>
      </c>
    </row>
    <row r="17" spans="1:7" s="55" customFormat="1" ht="45" hidden="1" x14ac:dyDescent="0.25">
      <c r="A17" s="56">
        <v>37</v>
      </c>
      <c r="B17" s="57" t="s">
        <v>119</v>
      </c>
      <c r="C17" s="61">
        <f>SUM(C18:C19)</f>
        <v>9700</v>
      </c>
      <c r="D17" s="61">
        <f>SUM(D18:D19)</f>
        <v>34772</v>
      </c>
      <c r="E17" s="61">
        <f>SUM(E18:E19)</f>
        <v>25371</v>
      </c>
      <c r="F17" s="61">
        <f>SUM(F18:F19)</f>
        <v>0</v>
      </c>
      <c r="G17" s="62">
        <f t="shared" si="0"/>
        <v>0</v>
      </c>
    </row>
    <row r="18" spans="1:7" s="55" customFormat="1" hidden="1" x14ac:dyDescent="0.2">
      <c r="A18" s="45" t="s">
        <v>114</v>
      </c>
      <c r="B18" s="46" t="s">
        <v>116</v>
      </c>
      <c r="C18" s="47">
        <v>0</v>
      </c>
      <c r="D18" s="48">
        <v>19662</v>
      </c>
      <c r="E18" s="47">
        <v>19662</v>
      </c>
      <c r="F18" s="48">
        <v>0</v>
      </c>
      <c r="G18" s="49">
        <f t="shared" si="0"/>
        <v>0</v>
      </c>
    </row>
    <row r="19" spans="1:7" s="55" customFormat="1" hidden="1" x14ac:dyDescent="0.2">
      <c r="A19" s="50" t="s">
        <v>114</v>
      </c>
      <c r="B19" s="51" t="s">
        <v>115</v>
      </c>
      <c r="C19" s="47">
        <v>9700</v>
      </c>
      <c r="D19" s="48">
        <v>15110</v>
      </c>
      <c r="E19" s="47">
        <v>5709</v>
      </c>
      <c r="F19" s="48">
        <v>0</v>
      </c>
      <c r="G19" s="49">
        <f t="shared" si="0"/>
        <v>0</v>
      </c>
    </row>
    <row r="20" spans="1:7" ht="30" hidden="1" x14ac:dyDescent="0.25">
      <c r="A20" s="56">
        <v>38</v>
      </c>
      <c r="B20" s="57" t="s">
        <v>120</v>
      </c>
      <c r="C20" s="61" t="e">
        <f>SUM(C21:C22)</f>
        <v>#REF!</v>
      </c>
      <c r="D20" s="61" t="e">
        <f>SUM(D21:D22)</f>
        <v>#REF!</v>
      </c>
      <c r="E20" s="61" t="e">
        <f>SUM(E21:E22)</f>
        <v>#REF!</v>
      </c>
      <c r="F20" s="61" t="e">
        <f>SUM(F21:F22)</f>
        <v>#REF!</v>
      </c>
      <c r="G20" s="62" t="e">
        <f t="shared" si="0"/>
        <v>#REF!</v>
      </c>
    </row>
    <row r="21" spans="1:7" hidden="1" x14ac:dyDescent="0.2">
      <c r="A21" s="45" t="s">
        <v>114</v>
      </c>
      <c r="B21" s="46" t="s">
        <v>116</v>
      </c>
      <c r="C21" s="47">
        <v>0</v>
      </c>
      <c r="D21" s="48">
        <v>23645</v>
      </c>
      <c r="E21" s="47">
        <v>23645</v>
      </c>
      <c r="F21" s="48">
        <v>0</v>
      </c>
      <c r="G21" s="49">
        <f t="shared" si="0"/>
        <v>0</v>
      </c>
    </row>
    <row r="22" spans="1:7" s="55" customFormat="1" hidden="1" x14ac:dyDescent="0.2">
      <c r="A22" s="50" t="s">
        <v>114</v>
      </c>
      <c r="B22" s="51" t="s">
        <v>115</v>
      </c>
      <c r="C22" s="52" t="e">
        <f>SUM(#REF!)</f>
        <v>#REF!</v>
      </c>
      <c r="D22" s="53" t="e">
        <f>SUM(#REF!)</f>
        <v>#REF!</v>
      </c>
      <c r="E22" s="52" t="e">
        <f>SUM(#REF!)</f>
        <v>#REF!</v>
      </c>
      <c r="F22" s="53" t="e">
        <f>SUM(#REF!)</f>
        <v>#REF!</v>
      </c>
      <c r="G22" s="54" t="e">
        <f t="shared" si="0"/>
        <v>#REF!</v>
      </c>
    </row>
    <row r="23" spans="1:7" ht="45" hidden="1" x14ac:dyDescent="0.25">
      <c r="A23" s="56">
        <v>39</v>
      </c>
      <c r="B23" s="57" t="s">
        <v>121</v>
      </c>
      <c r="C23" s="61" t="e">
        <f>SUM(C24:C25)</f>
        <v>#REF!</v>
      </c>
      <c r="D23" s="61" t="e">
        <f>SUM(D24:D25)</f>
        <v>#REF!</v>
      </c>
      <c r="E23" s="61" t="e">
        <f>SUM(E24:E25)</f>
        <v>#REF!</v>
      </c>
      <c r="F23" s="61" t="e">
        <f>SUM(F24:F25)</f>
        <v>#REF!</v>
      </c>
      <c r="G23" s="62" t="e">
        <f t="shared" si="0"/>
        <v>#REF!</v>
      </c>
    </row>
    <row r="24" spans="1:7" hidden="1" x14ac:dyDescent="0.2">
      <c r="A24" s="45" t="s">
        <v>114</v>
      </c>
      <c r="B24" s="46" t="s">
        <v>116</v>
      </c>
      <c r="C24" s="47">
        <v>0</v>
      </c>
      <c r="D24" s="48">
        <v>3116</v>
      </c>
      <c r="E24" s="47">
        <v>3116</v>
      </c>
      <c r="F24" s="48">
        <v>0</v>
      </c>
      <c r="G24" s="49">
        <f t="shared" si="0"/>
        <v>0</v>
      </c>
    </row>
    <row r="25" spans="1:7" s="55" customFormat="1" hidden="1" x14ac:dyDescent="0.2">
      <c r="A25" s="50" t="s">
        <v>114</v>
      </c>
      <c r="B25" s="51" t="s">
        <v>115</v>
      </c>
      <c r="C25" s="52" t="e">
        <f>SUM(#REF!)</f>
        <v>#REF!</v>
      </c>
      <c r="D25" s="53" t="e">
        <f>SUM(#REF!)</f>
        <v>#REF!</v>
      </c>
      <c r="E25" s="52" t="e">
        <f>SUM(#REF!)</f>
        <v>#REF!</v>
      </c>
      <c r="F25" s="53" t="e">
        <f>SUM(#REF!)</f>
        <v>#REF!</v>
      </c>
      <c r="G25" s="54" t="e">
        <f t="shared" si="0"/>
        <v>#REF!</v>
      </c>
    </row>
    <row r="26" spans="1:7" s="55" customFormat="1" ht="45" hidden="1" x14ac:dyDescent="0.25">
      <c r="A26" s="56">
        <v>40</v>
      </c>
      <c r="B26" s="57" t="s">
        <v>122</v>
      </c>
      <c r="C26" s="61">
        <f>SUM(C27:C27)</f>
        <v>390</v>
      </c>
      <c r="D26" s="61">
        <f>SUM(D27:D27)</f>
        <v>2432</v>
      </c>
      <c r="E26" s="61">
        <f>SUM(E27:E27)</f>
        <v>1149</v>
      </c>
      <c r="F26" s="61" t="e">
        <f>SUM(F27:F27)</f>
        <v>#REF!</v>
      </c>
      <c r="G26" s="62" t="e">
        <f t="shared" si="0"/>
        <v>#REF!</v>
      </c>
    </row>
    <row r="27" spans="1:7" s="55" customFormat="1" hidden="1" x14ac:dyDescent="0.2">
      <c r="A27" s="50" t="s">
        <v>114</v>
      </c>
      <c r="B27" s="51" t="s">
        <v>115</v>
      </c>
      <c r="C27" s="52">
        <v>390</v>
      </c>
      <c r="D27" s="53">
        <v>2432</v>
      </c>
      <c r="E27" s="52">
        <v>1149</v>
      </c>
      <c r="F27" s="53" t="e">
        <f>SUM(#REF!)</f>
        <v>#REF!</v>
      </c>
      <c r="G27" s="54" t="e">
        <f t="shared" si="0"/>
        <v>#REF!</v>
      </c>
    </row>
    <row r="28" spans="1:7" s="55" customFormat="1" ht="45" hidden="1" x14ac:dyDescent="0.25">
      <c r="A28" s="56">
        <v>41</v>
      </c>
      <c r="B28" s="57" t="s">
        <v>121</v>
      </c>
      <c r="C28" s="61">
        <f>SUM(C29:C30)</f>
        <v>9228</v>
      </c>
      <c r="D28" s="61">
        <f>SUM(D29:D30)</f>
        <v>12301</v>
      </c>
      <c r="E28" s="61">
        <f>SUM(E29:E30)</f>
        <v>5775</v>
      </c>
      <c r="F28" s="61" t="e">
        <f>SUM(F29:F30)</f>
        <v>#REF!</v>
      </c>
      <c r="G28" s="62" t="e">
        <f t="shared" si="0"/>
        <v>#REF!</v>
      </c>
    </row>
    <row r="29" spans="1:7" s="55" customFormat="1" hidden="1" x14ac:dyDescent="0.2">
      <c r="A29" s="45" t="s">
        <v>114</v>
      </c>
      <c r="B29" s="46" t="s">
        <v>116</v>
      </c>
      <c r="C29" s="47">
        <v>0</v>
      </c>
      <c r="D29" s="48">
        <v>628</v>
      </c>
      <c r="E29" s="47">
        <v>628</v>
      </c>
      <c r="F29" s="48">
        <v>0</v>
      </c>
      <c r="G29" s="49">
        <f t="shared" si="0"/>
        <v>0</v>
      </c>
    </row>
    <row r="30" spans="1:7" s="55" customFormat="1" hidden="1" x14ac:dyDescent="0.2">
      <c r="A30" s="50" t="s">
        <v>114</v>
      </c>
      <c r="B30" s="51" t="s">
        <v>115</v>
      </c>
      <c r="C30" s="52">
        <v>9228</v>
      </c>
      <c r="D30" s="53">
        <v>11673</v>
      </c>
      <c r="E30" s="52">
        <v>5147</v>
      </c>
      <c r="F30" s="53" t="e">
        <f>SUM(#REF!)</f>
        <v>#REF!</v>
      </c>
      <c r="G30" s="54" t="e">
        <f t="shared" si="0"/>
        <v>#REF!</v>
      </c>
    </row>
    <row r="31" spans="1:7" s="55" customFormat="1" ht="30" hidden="1" x14ac:dyDescent="0.25">
      <c r="A31" s="56">
        <v>43</v>
      </c>
      <c r="B31" s="57" t="s">
        <v>123</v>
      </c>
      <c r="C31" s="58">
        <f>SUM(C32:C33)</f>
        <v>0</v>
      </c>
      <c r="D31" s="58">
        <f>SUM(D32:D33)</f>
        <v>1650</v>
      </c>
      <c r="E31" s="58">
        <f>SUM(E32:E33)</f>
        <v>1620</v>
      </c>
      <c r="F31" s="58">
        <f>SUM(F32:F33)</f>
        <v>1700</v>
      </c>
      <c r="G31" s="62">
        <f t="shared" si="0"/>
        <v>1.0303030303030303</v>
      </c>
    </row>
    <row r="32" spans="1:7" s="55" customFormat="1" hidden="1" x14ac:dyDescent="0.2">
      <c r="A32" s="45" t="s">
        <v>114</v>
      </c>
      <c r="B32" s="46" t="s">
        <v>115</v>
      </c>
      <c r="C32" s="47">
        <v>0</v>
      </c>
      <c r="D32" s="48">
        <v>1650</v>
      </c>
      <c r="E32" s="47">
        <v>1620</v>
      </c>
      <c r="F32" s="48">
        <v>0</v>
      </c>
      <c r="G32" s="49">
        <f t="shared" si="0"/>
        <v>0</v>
      </c>
    </row>
    <row r="33" spans="1:7" s="55" customFormat="1" hidden="1" x14ac:dyDescent="0.2">
      <c r="A33" s="50" t="s">
        <v>114</v>
      </c>
      <c r="B33" s="63" t="s">
        <v>124</v>
      </c>
      <c r="C33" s="52">
        <v>0</v>
      </c>
      <c r="D33" s="53">
        <v>0</v>
      </c>
      <c r="E33" s="52">
        <v>0</v>
      </c>
      <c r="F33" s="53">
        <v>1700</v>
      </c>
      <c r="G33" s="54"/>
    </row>
    <row r="34" spans="1:7" s="55" customFormat="1" ht="30" hidden="1" x14ac:dyDescent="0.25">
      <c r="A34" s="40">
        <v>44</v>
      </c>
      <c r="B34" s="41" t="s">
        <v>125</v>
      </c>
      <c r="C34" s="42">
        <f>SUM(C35:C36)</f>
        <v>0</v>
      </c>
      <c r="D34" s="42">
        <f>SUM(D35:D36)</f>
        <v>36</v>
      </c>
      <c r="E34" s="42">
        <f>SUM(E35:E36)</f>
        <v>36</v>
      </c>
      <c r="F34" s="42">
        <f>SUM(F35:F36)</f>
        <v>1015</v>
      </c>
      <c r="G34" s="62">
        <f>F34/D34</f>
        <v>28.194444444444443</v>
      </c>
    </row>
    <row r="35" spans="1:7" s="55" customFormat="1" hidden="1" x14ac:dyDescent="0.2">
      <c r="A35" s="45" t="s">
        <v>114</v>
      </c>
      <c r="B35" s="46" t="s">
        <v>115</v>
      </c>
      <c r="C35" s="47">
        <v>0</v>
      </c>
      <c r="D35" s="48">
        <v>36</v>
      </c>
      <c r="E35" s="47">
        <v>36</v>
      </c>
      <c r="F35" s="48">
        <v>0</v>
      </c>
      <c r="G35" s="49">
        <f>F35/D35</f>
        <v>0</v>
      </c>
    </row>
    <row r="36" spans="1:7" s="55" customFormat="1" hidden="1" x14ac:dyDescent="0.2">
      <c r="A36" s="50" t="s">
        <v>114</v>
      </c>
      <c r="B36" s="63" t="s">
        <v>124</v>
      </c>
      <c r="C36" s="52">
        <v>0</v>
      </c>
      <c r="D36" s="53">
        <v>0</v>
      </c>
      <c r="E36" s="52">
        <v>0</v>
      </c>
      <c r="F36" s="53">
        <v>1015</v>
      </c>
      <c r="G36" s="54"/>
    </row>
    <row r="37" spans="1:7" s="55" customFormat="1" ht="30" hidden="1" x14ac:dyDescent="0.25">
      <c r="A37" s="40">
        <v>45</v>
      </c>
      <c r="B37" s="41" t="s">
        <v>126</v>
      </c>
      <c r="C37" s="42">
        <f>SUM(C38:C39)</f>
        <v>5418</v>
      </c>
      <c r="D37" s="42">
        <f>SUM(D38:D39)</f>
        <v>5427</v>
      </c>
      <c r="E37" s="42">
        <f>SUM(E38:E39)</f>
        <v>5189</v>
      </c>
      <c r="F37" s="42">
        <f>SUM(F38:F39)</f>
        <v>8853</v>
      </c>
      <c r="G37" s="62">
        <f>F37/D37</f>
        <v>1.6312880044223328</v>
      </c>
    </row>
    <row r="38" spans="1:7" s="55" customFormat="1" hidden="1" x14ac:dyDescent="0.2">
      <c r="A38" s="45" t="s">
        <v>114</v>
      </c>
      <c r="B38" s="46" t="s">
        <v>115</v>
      </c>
      <c r="C38" s="47">
        <v>5418</v>
      </c>
      <c r="D38" s="48">
        <v>5427</v>
      </c>
      <c r="E38" s="47">
        <v>5189</v>
      </c>
      <c r="F38" s="48">
        <v>0</v>
      </c>
      <c r="G38" s="49">
        <f>F38/D38</f>
        <v>0</v>
      </c>
    </row>
    <row r="39" spans="1:7" s="55" customFormat="1" hidden="1" x14ac:dyDescent="0.2">
      <c r="A39" s="50" t="s">
        <v>114</v>
      </c>
      <c r="B39" s="63" t="s">
        <v>124</v>
      </c>
      <c r="C39" s="52">
        <v>0</v>
      </c>
      <c r="D39" s="53">
        <v>0</v>
      </c>
      <c r="E39" s="52">
        <v>0</v>
      </c>
      <c r="F39" s="53">
        <v>8853</v>
      </c>
      <c r="G39" s="54"/>
    </row>
    <row r="40" spans="1:7" s="55" customFormat="1" ht="30" hidden="1" x14ac:dyDescent="0.25">
      <c r="A40" s="40">
        <v>47</v>
      </c>
      <c r="B40" s="41" t="s">
        <v>127</v>
      </c>
      <c r="C40" s="42" t="e">
        <f>SUM(C41:C41)</f>
        <v>#REF!</v>
      </c>
      <c r="D40" s="42">
        <f>SUM(D41:D41)</f>
        <v>1590</v>
      </c>
      <c r="E40" s="42">
        <f>SUM(E41:E41)</f>
        <v>1871</v>
      </c>
      <c r="F40" s="42">
        <f>SUM(F41:F41)</f>
        <v>544</v>
      </c>
      <c r="G40" s="43">
        <f t="shared" ref="G40:G48" si="1">F40/D40</f>
        <v>0.34213836477987419</v>
      </c>
    </row>
    <row r="41" spans="1:7" s="55" customFormat="1" hidden="1" x14ac:dyDescent="0.2">
      <c r="A41" s="50" t="s">
        <v>114</v>
      </c>
      <c r="B41" s="46" t="s">
        <v>124</v>
      </c>
      <c r="C41" s="52" t="e">
        <f>SUM(#REF!)</f>
        <v>#REF!</v>
      </c>
      <c r="D41" s="53">
        <v>1590</v>
      </c>
      <c r="E41" s="52">
        <v>1871</v>
      </c>
      <c r="F41" s="53">
        <v>544</v>
      </c>
      <c r="G41" s="54">
        <f t="shared" si="1"/>
        <v>0.34213836477987419</v>
      </c>
    </row>
    <row r="42" spans="1:7" s="55" customFormat="1" ht="45" hidden="1" x14ac:dyDescent="0.25">
      <c r="A42" s="40">
        <v>48</v>
      </c>
      <c r="B42" s="41" t="s">
        <v>128</v>
      </c>
      <c r="C42" s="42" t="e">
        <f>SUM(C43:C43)</f>
        <v>#REF!</v>
      </c>
      <c r="D42" s="42">
        <f>SUM(D43:D43)</f>
        <v>609</v>
      </c>
      <c r="E42" s="42">
        <f>SUM(E43:E43)</f>
        <v>609</v>
      </c>
      <c r="F42" s="42">
        <f>SUM(F43:F43)</f>
        <v>0</v>
      </c>
      <c r="G42" s="43">
        <f t="shared" si="1"/>
        <v>0</v>
      </c>
    </row>
    <row r="43" spans="1:7" s="55" customFormat="1" hidden="1" x14ac:dyDescent="0.2">
      <c r="A43" s="50" t="s">
        <v>114</v>
      </c>
      <c r="B43" s="46" t="s">
        <v>124</v>
      </c>
      <c r="C43" s="52" t="e">
        <f>SUM(#REF!)</f>
        <v>#REF!</v>
      </c>
      <c r="D43" s="53">
        <v>609</v>
      </c>
      <c r="E43" s="52">
        <v>609</v>
      </c>
      <c r="F43" s="53">
        <v>0</v>
      </c>
      <c r="G43" s="54">
        <f t="shared" si="1"/>
        <v>0</v>
      </c>
    </row>
    <row r="44" spans="1:7" ht="30" hidden="1" x14ac:dyDescent="0.25">
      <c r="A44" s="56">
        <v>49</v>
      </c>
      <c r="B44" s="57" t="s">
        <v>120</v>
      </c>
      <c r="C44" s="61" t="e">
        <f>SUM(C45)</f>
        <v>#REF!</v>
      </c>
      <c r="D44" s="64" t="e">
        <f>SUM(D45)</f>
        <v>#REF!</v>
      </c>
      <c r="E44" s="61" t="e">
        <f>SUM(E45)</f>
        <v>#REF!</v>
      </c>
      <c r="F44" s="64" t="e">
        <f>SUM(F45)</f>
        <v>#REF!</v>
      </c>
      <c r="G44" s="62" t="e">
        <f t="shared" si="1"/>
        <v>#REF!</v>
      </c>
    </row>
    <row r="45" spans="1:7" s="55" customFormat="1" ht="13.5" hidden="1" thickBot="1" x14ac:dyDescent="0.25">
      <c r="A45" s="65" t="s">
        <v>114</v>
      </c>
      <c r="B45" s="66" t="s">
        <v>115</v>
      </c>
      <c r="C45" s="67" t="e">
        <f>SUM(#REF!)</f>
        <v>#REF!</v>
      </c>
      <c r="D45" s="68" t="e">
        <f>SUM(#REF!)</f>
        <v>#REF!</v>
      </c>
      <c r="E45" s="67" t="e">
        <f>SUM(#REF!)</f>
        <v>#REF!</v>
      </c>
      <c r="F45" s="68" t="e">
        <f>SUM(#REF!)</f>
        <v>#REF!</v>
      </c>
      <c r="G45" s="69" t="e">
        <f t="shared" si="1"/>
        <v>#REF!</v>
      </c>
    </row>
    <row r="46" spans="1:7" s="74" customFormat="1" ht="15.75" hidden="1" x14ac:dyDescent="0.25">
      <c r="A46" s="70" t="s">
        <v>20</v>
      </c>
      <c r="B46" s="71"/>
      <c r="C46" s="72" t="e">
        <f>C44+C23+C20+C12+C9+C37+C34+C31+C42+C40+C28+C26+C17+C14</f>
        <v>#REF!</v>
      </c>
      <c r="D46" s="72" t="e">
        <f>D44+D23+D20+D12+D9+D37+D34+D31+D42+D40+D28+D26+D17+D14</f>
        <v>#REF!</v>
      </c>
      <c r="E46" s="72" t="e">
        <f>E44+E23+E20+E12+E9+E37+E34+E31+E42+E40+E28+E26+E17+E14</f>
        <v>#REF!</v>
      </c>
      <c r="F46" s="72" t="e">
        <f>F44+F23+F20+F12+F9+F37+F34+F31+F42+F40+F28+F26+F17+F14</f>
        <v>#REF!</v>
      </c>
      <c r="G46" s="73" t="e">
        <f t="shared" si="1"/>
        <v>#REF!</v>
      </c>
    </row>
    <row r="47" spans="1:7" hidden="1" x14ac:dyDescent="0.2">
      <c r="A47" s="75" t="s">
        <v>114</v>
      </c>
      <c r="B47" s="76" t="s">
        <v>115</v>
      </c>
      <c r="C47" s="47" t="e">
        <f>C45+C25+C22+C13+C38+C35+C32+C30+C27+C19+C16+C10</f>
        <v>#REF!</v>
      </c>
      <c r="D47" s="47" t="e">
        <f>D45+D25+D22+D13+D38+D35+D32+D30+D27+D19+D16+D10</f>
        <v>#REF!</v>
      </c>
      <c r="E47" s="47" t="e">
        <f>E45+E25+E22+E13+E38+E35+E32+E30+E27+E19+E16+E10</f>
        <v>#REF!</v>
      </c>
      <c r="F47" s="47" t="e">
        <f>F45+F25+F22+F13+F38+F35+F32+F30+F27+F19+F16+F10</f>
        <v>#REF!</v>
      </c>
      <c r="G47" s="49" t="e">
        <f t="shared" si="1"/>
        <v>#REF!</v>
      </c>
    </row>
    <row r="48" spans="1:7" ht="13.5" hidden="1" thickBot="1" x14ac:dyDescent="0.25">
      <c r="A48" s="65" t="s">
        <v>114</v>
      </c>
      <c r="B48" s="77" t="s">
        <v>116</v>
      </c>
      <c r="C48" s="67" t="e">
        <f>C11+C39+C36+C33+C43+C41+C29+C24+C21+C18+C15</f>
        <v>#REF!</v>
      </c>
      <c r="D48" s="67">
        <f>D11+D39+D36+D33+D43+D41+D29+D24+D21+D18+D15</f>
        <v>67236</v>
      </c>
      <c r="E48" s="67">
        <f>E11+E39+E36+E33+E43+E41+E29+E24+E21+E18+E15</f>
        <v>66980</v>
      </c>
      <c r="F48" s="67" t="e">
        <f>F11+F39+F36+F33+F43+F41+F29+F24+F21+F18+F15</f>
        <v>#REF!</v>
      </c>
      <c r="G48" s="69" t="e">
        <f t="shared" si="1"/>
        <v>#REF!</v>
      </c>
    </row>
    <row r="49" spans="1:7" ht="13.5" hidden="1" thickTop="1" x14ac:dyDescent="0.2">
      <c r="A49" s="78"/>
    </row>
    <row r="50" spans="1:7" hidden="1" x14ac:dyDescent="0.2"/>
    <row r="51" spans="1:7" ht="18.75" thickBot="1" x14ac:dyDescent="0.3">
      <c r="A51" s="33"/>
      <c r="G51" s="34" t="s">
        <v>129</v>
      </c>
    </row>
    <row r="52" spans="1:7" ht="39.75" thickTop="1" thickBot="1" x14ac:dyDescent="0.25">
      <c r="A52" s="36" t="s">
        <v>108</v>
      </c>
      <c r="B52" s="37"/>
      <c r="C52" s="38" t="s">
        <v>7</v>
      </c>
      <c r="D52" s="38" t="s">
        <v>8</v>
      </c>
      <c r="E52" s="38" t="s">
        <v>9</v>
      </c>
      <c r="F52" s="79" t="s">
        <v>10</v>
      </c>
      <c r="G52" s="80" t="s">
        <v>11</v>
      </c>
    </row>
    <row r="53" spans="1:7" s="82" customFormat="1" ht="15.75" thickTop="1" x14ac:dyDescent="0.25">
      <c r="A53" s="40">
        <v>30</v>
      </c>
      <c r="B53" s="41" t="str">
        <f>'[2]ORJ 30'!A7</f>
        <v>Příprava projektů</v>
      </c>
      <c r="C53" s="81">
        <f>'ORJ - 30'!G21</f>
        <v>41848</v>
      </c>
      <c r="D53" s="81">
        <f>'ORJ - 30'!H21</f>
        <v>35526</v>
      </c>
      <c r="E53" s="81">
        <f>'ORJ - 30'!I21</f>
        <v>8855</v>
      </c>
      <c r="F53" s="81">
        <f>'ORJ - 30'!J21</f>
        <v>29885</v>
      </c>
      <c r="G53" s="157">
        <f>F53/C53*100</f>
        <v>71.413209711336265</v>
      </c>
    </row>
    <row r="54" spans="1:7" x14ac:dyDescent="0.2">
      <c r="A54" s="50"/>
      <c r="B54" s="51"/>
      <c r="C54" s="52"/>
      <c r="D54" s="52"/>
      <c r="E54" s="52"/>
      <c r="F54" s="52"/>
      <c r="G54" s="158"/>
    </row>
    <row r="55" spans="1:7" s="82" customFormat="1" ht="30" x14ac:dyDescent="0.25">
      <c r="A55" s="56">
        <v>59</v>
      </c>
      <c r="B55" s="57" t="s">
        <v>130</v>
      </c>
      <c r="C55" s="83">
        <f>'ORJ - 59'!G54</f>
        <v>26793</v>
      </c>
      <c r="D55" s="83">
        <f>'ORJ - 59'!H54</f>
        <v>164463</v>
      </c>
      <c r="E55" s="83">
        <f>'ORJ - 59'!I54</f>
        <v>85922.8</v>
      </c>
      <c r="F55" s="83">
        <f>'ORJ - 59'!J54</f>
        <v>26364</v>
      </c>
      <c r="G55" s="159">
        <f>F55/C55*100</f>
        <v>98.398835516739453</v>
      </c>
    </row>
    <row r="56" spans="1:7" x14ac:dyDescent="0.2">
      <c r="A56" s="50"/>
      <c r="B56" s="51"/>
      <c r="C56" s="47"/>
      <c r="D56" s="47"/>
      <c r="E56" s="47"/>
      <c r="F56" s="47"/>
      <c r="G56" s="160"/>
    </row>
    <row r="57" spans="1:7" s="82" customFormat="1" ht="30" x14ac:dyDescent="0.25">
      <c r="A57" s="56">
        <v>61</v>
      </c>
      <c r="B57" s="57" t="s">
        <v>131</v>
      </c>
      <c r="C57" s="83">
        <f>'ORJ - 61'!G14</f>
        <v>13</v>
      </c>
      <c r="D57" s="83">
        <f>'ORJ - 61'!H14</f>
        <v>4307</v>
      </c>
      <c r="E57" s="83">
        <f>'ORJ - 61'!I14</f>
        <v>4299</v>
      </c>
      <c r="F57" s="83">
        <f>'ORJ - 61'!J14</f>
        <v>14</v>
      </c>
      <c r="G57" s="159">
        <f>F57/C57*100</f>
        <v>107.69230769230769</v>
      </c>
    </row>
    <row r="58" spans="1:7" x14ac:dyDescent="0.2">
      <c r="A58" s="50"/>
      <c r="B58" s="51"/>
      <c r="C58" s="52"/>
      <c r="D58" s="52"/>
      <c r="E58" s="52"/>
      <c r="F58" s="52"/>
      <c r="G58" s="158"/>
    </row>
    <row r="59" spans="1:7" s="82" customFormat="1" ht="31.5" customHeight="1" x14ac:dyDescent="0.25">
      <c r="A59" s="56">
        <v>62</v>
      </c>
      <c r="B59" s="57" t="s">
        <v>132</v>
      </c>
      <c r="C59" s="83">
        <v>15</v>
      </c>
      <c r="D59" s="83">
        <v>15</v>
      </c>
      <c r="E59" s="83">
        <v>0</v>
      </c>
      <c r="F59" s="83">
        <v>0</v>
      </c>
      <c r="G59" s="159">
        <f>F59/C59*100</f>
        <v>0</v>
      </c>
    </row>
    <row r="60" spans="1:7" x14ac:dyDescent="0.2">
      <c r="A60" s="50"/>
      <c r="B60" s="51"/>
      <c r="C60" s="52"/>
      <c r="D60" s="52"/>
      <c r="E60" s="52"/>
      <c r="F60" s="52"/>
      <c r="G60" s="158"/>
    </row>
    <row r="61" spans="1:7" ht="30" x14ac:dyDescent="0.25">
      <c r="A61" s="56">
        <v>64</v>
      </c>
      <c r="B61" s="57" t="s">
        <v>133</v>
      </c>
      <c r="C61" s="83">
        <f>'ORJ - 64'!G58</f>
        <v>2586</v>
      </c>
      <c r="D61" s="83">
        <f>'ORJ - 64'!H58</f>
        <v>18630.599999999999</v>
      </c>
      <c r="E61" s="83">
        <f>'ORJ - 64'!I58</f>
        <v>5108</v>
      </c>
      <c r="F61" s="83">
        <f>'ORJ - 64'!J58</f>
        <v>9613</v>
      </c>
      <c r="G61" s="159">
        <f>F61/C61*100</f>
        <v>371.73240525908739</v>
      </c>
    </row>
    <row r="62" spans="1:7" x14ac:dyDescent="0.2">
      <c r="A62" s="50"/>
      <c r="B62" s="51"/>
      <c r="C62" s="47"/>
      <c r="D62" s="47"/>
      <c r="E62" s="47"/>
      <c r="F62" s="47"/>
      <c r="G62" s="160"/>
    </row>
    <row r="63" spans="1:7" s="82" customFormat="1" ht="45" x14ac:dyDescent="0.25">
      <c r="A63" s="56">
        <v>65</v>
      </c>
      <c r="B63" s="57" t="s">
        <v>134</v>
      </c>
      <c r="C63" s="83">
        <f>'ORJ - 65'!G28</f>
        <v>7821</v>
      </c>
      <c r="D63" s="83">
        <f>'ORJ - 65'!H28</f>
        <v>7820.8</v>
      </c>
      <c r="E63" s="83">
        <f>'ORJ - 65'!I28</f>
        <v>1863.4</v>
      </c>
      <c r="F63" s="83">
        <f>'ORJ - 65'!J28</f>
        <v>9000</v>
      </c>
      <c r="G63" s="159">
        <f>F63/C63*100</f>
        <v>115.07479861910241</v>
      </c>
    </row>
    <row r="64" spans="1:7" ht="13.5" thickBot="1" x14ac:dyDescent="0.25">
      <c r="A64" s="65"/>
      <c r="B64" s="77"/>
      <c r="C64" s="67"/>
      <c r="D64" s="67"/>
      <c r="E64" s="67"/>
      <c r="F64" s="67"/>
      <c r="G64" s="161"/>
    </row>
    <row r="65" spans="1:7" ht="26.25" customHeight="1" thickTop="1" thickBot="1" x14ac:dyDescent="0.3">
      <c r="A65" s="166" t="s">
        <v>20</v>
      </c>
      <c r="B65" s="167"/>
      <c r="C65" s="162">
        <f>SUM(C53:C63)</f>
        <v>79076</v>
      </c>
      <c r="D65" s="162">
        <f>SUM(D53:D63)</f>
        <v>230762.4</v>
      </c>
      <c r="E65" s="162">
        <f>SUM(E53:E63)</f>
        <v>106048.2</v>
      </c>
      <c r="F65" s="162">
        <f>SUM(F53:F63)</f>
        <v>74876</v>
      </c>
      <c r="G65" s="163">
        <f>F65/C65*100</f>
        <v>94.68865395315899</v>
      </c>
    </row>
    <row r="66" spans="1:7" ht="13.5" thickTop="1" x14ac:dyDescent="0.2">
      <c r="F66" s="164"/>
    </row>
  </sheetData>
  <mergeCells count="1">
    <mergeCell ref="A65:B65"/>
  </mergeCells>
  <pageMargins left="0.78740157480314965" right="0.78740157480314965" top="0.98425196850393704" bottom="0.98425196850393704" header="0.51181102362204722" footer="0.51181102362204722"/>
  <pageSetup paperSize="9" scale="75" firstPageNumber="100" orientation="portrait" useFirstPageNumber="1" r:id="rId1"/>
  <headerFooter alignWithMargins="0">
    <oddFooter>&amp;L&amp;"Arial CE,Kurzíva"Zastupitelstvo Olomouckého kraje 16-12-2011
6.- Rozpočet Olomouckého kraje 2012 - návrh rozpočtu
Příloha č. 3e) Evropské programy&amp;R&amp;"Arial CE,Kurzíva"Strana &amp;P (celkem 167)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9"/>
  <sheetViews>
    <sheetView showGridLines="0" topLeftCell="A28" zoomScaleNormal="100" workbookViewId="0">
      <selection activeCell="C64" sqref="C64:H64"/>
    </sheetView>
  </sheetViews>
  <sheetFormatPr defaultRowHeight="12.75" x14ac:dyDescent="0.2"/>
  <cols>
    <col min="1" max="1" width="0.85546875" customWidth="1"/>
    <col min="2" max="2" width="4.85546875" customWidth="1"/>
    <col min="3" max="3" width="5" customWidth="1"/>
    <col min="4" max="4" width="8" customWidth="1"/>
    <col min="5" max="5" width="12" customWidth="1"/>
    <col min="6" max="6" width="37.7109375" customWidth="1"/>
    <col min="7" max="7" width="9.85546875" customWidth="1"/>
    <col min="8" max="8" width="9.5703125" customWidth="1"/>
    <col min="9" max="9" width="9.85546875" customWidth="1"/>
    <col min="10" max="10" width="10.7109375" customWidth="1"/>
    <col min="11" max="11" width="7.5703125" customWidth="1"/>
  </cols>
  <sheetData>
    <row r="2" spans="2:11" ht="48" customHeight="1" x14ac:dyDescent="0.2">
      <c r="B2" s="168" t="s">
        <v>80</v>
      </c>
      <c r="C2" s="169"/>
      <c r="D2" s="169"/>
      <c r="E2" s="169"/>
      <c r="F2" s="169"/>
      <c r="G2" s="3"/>
      <c r="H2" s="3"/>
      <c r="I2" s="3"/>
      <c r="J2" s="3"/>
      <c r="K2" s="3" t="s">
        <v>81</v>
      </c>
    </row>
    <row r="5" spans="2:11" ht="15" x14ac:dyDescent="0.2">
      <c r="B5" s="135" t="s">
        <v>0</v>
      </c>
      <c r="C5" s="135"/>
      <c r="D5" s="135" t="s">
        <v>54</v>
      </c>
      <c r="E5" s="136"/>
      <c r="F5" s="2"/>
      <c r="G5" s="2"/>
      <c r="H5" s="2"/>
      <c r="I5" s="2"/>
      <c r="J5" s="2"/>
      <c r="K5" s="2"/>
    </row>
    <row r="6" spans="2:11" ht="15" x14ac:dyDescent="0.2">
      <c r="B6" s="135"/>
      <c r="C6" s="135"/>
      <c r="D6" s="135" t="s">
        <v>22</v>
      </c>
      <c r="E6" s="136"/>
      <c r="F6" s="2"/>
      <c r="G6" s="2"/>
      <c r="H6" s="2"/>
      <c r="I6" s="2"/>
      <c r="J6" s="2"/>
      <c r="K6" s="2"/>
    </row>
    <row r="7" spans="2:11" ht="13.5" thickBot="1" x14ac:dyDescent="0.25">
      <c r="B7" s="4"/>
      <c r="C7" s="4"/>
      <c r="D7" s="4"/>
      <c r="E7" s="4"/>
      <c r="F7" s="4"/>
      <c r="G7" s="4"/>
      <c r="H7" s="4"/>
      <c r="I7" s="4"/>
      <c r="J7" s="4"/>
      <c r="K7" s="4" t="s">
        <v>1</v>
      </c>
    </row>
    <row r="8" spans="2:11" ht="35.1" customHeight="1" x14ac:dyDescent="0.2">
      <c r="B8" s="6" t="s">
        <v>2</v>
      </c>
      <c r="C8" s="7" t="s">
        <v>3</v>
      </c>
      <c r="D8" s="7" t="s">
        <v>4</v>
      </c>
      <c r="E8" s="7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8" t="s">
        <v>11</v>
      </c>
    </row>
    <row r="9" spans="2:11" ht="13.5" thickBot="1" x14ac:dyDescent="0.25">
      <c r="B9" s="9">
        <v>1</v>
      </c>
      <c r="C9" s="10">
        <v>2</v>
      </c>
      <c r="D9" s="10">
        <v>3</v>
      </c>
      <c r="E9" s="10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2" t="s">
        <v>12</v>
      </c>
    </row>
    <row r="10" spans="2:11" ht="25.5" x14ac:dyDescent="0.2">
      <c r="B10" s="98"/>
      <c r="C10" s="103">
        <v>5166</v>
      </c>
      <c r="D10" s="99"/>
      <c r="E10" s="99"/>
      <c r="F10" s="94" t="s">
        <v>32</v>
      </c>
      <c r="G10" s="100">
        <v>0</v>
      </c>
      <c r="H10" s="96">
        <v>193</v>
      </c>
      <c r="I10" s="100">
        <v>38</v>
      </c>
      <c r="J10" s="96">
        <v>0</v>
      </c>
      <c r="K10" s="128">
        <v>0</v>
      </c>
    </row>
    <row r="11" spans="2:11" ht="15" x14ac:dyDescent="0.2">
      <c r="B11" s="88">
        <v>2212</v>
      </c>
      <c r="C11" s="93">
        <v>6121</v>
      </c>
      <c r="D11" s="93">
        <v>0</v>
      </c>
      <c r="E11" s="87">
        <v>60004100027</v>
      </c>
      <c r="F11" s="95" t="s">
        <v>65</v>
      </c>
      <c r="G11" s="31">
        <v>0</v>
      </c>
      <c r="H11" s="97">
        <v>31590</v>
      </c>
      <c r="I11" s="31">
        <v>8746</v>
      </c>
      <c r="J11" s="97">
        <v>0</v>
      </c>
      <c r="K11" s="125">
        <v>0</v>
      </c>
    </row>
    <row r="12" spans="2:11" ht="15" x14ac:dyDescent="0.2">
      <c r="B12" s="88">
        <v>3315</v>
      </c>
      <c r="C12" s="93">
        <v>5169</v>
      </c>
      <c r="D12" s="93">
        <v>0</v>
      </c>
      <c r="E12" s="87">
        <v>60003100693</v>
      </c>
      <c r="F12" s="95" t="s">
        <v>13</v>
      </c>
      <c r="G12" s="31">
        <v>0</v>
      </c>
      <c r="H12" s="97">
        <v>0</v>
      </c>
      <c r="I12" s="31">
        <v>0</v>
      </c>
      <c r="J12" s="97">
        <v>318</v>
      </c>
      <c r="K12" s="125">
        <v>0</v>
      </c>
    </row>
    <row r="13" spans="2:11" ht="15.75" customHeight="1" x14ac:dyDescent="0.2">
      <c r="B13" s="88">
        <v>3636</v>
      </c>
      <c r="C13" s="93">
        <v>5166</v>
      </c>
      <c r="D13" s="93">
        <v>0</v>
      </c>
      <c r="E13" s="87">
        <v>0</v>
      </c>
      <c r="F13" s="95" t="s">
        <v>32</v>
      </c>
      <c r="G13" s="31">
        <v>41813</v>
      </c>
      <c r="H13" s="97">
        <v>3136</v>
      </c>
      <c r="I13" s="31">
        <v>0</v>
      </c>
      <c r="J13" s="97">
        <v>0</v>
      </c>
      <c r="K13" s="125">
        <v>0</v>
      </c>
    </row>
    <row r="14" spans="2:11" ht="15" customHeight="1" x14ac:dyDescent="0.2">
      <c r="B14" s="88">
        <v>3636</v>
      </c>
      <c r="C14" s="93">
        <v>5166</v>
      </c>
      <c r="D14" s="93">
        <v>0</v>
      </c>
      <c r="E14" s="87">
        <v>20000000000</v>
      </c>
      <c r="F14" s="95" t="s">
        <v>32</v>
      </c>
      <c r="G14" s="31">
        <v>0</v>
      </c>
      <c r="H14" s="97">
        <v>0</v>
      </c>
      <c r="I14" s="31">
        <v>0</v>
      </c>
      <c r="J14" s="97">
        <v>150</v>
      </c>
      <c r="K14" s="125">
        <v>0</v>
      </c>
    </row>
    <row r="15" spans="2:11" ht="15.75" customHeight="1" x14ac:dyDescent="0.2">
      <c r="B15" s="88">
        <v>3636</v>
      </c>
      <c r="C15" s="93">
        <v>5166</v>
      </c>
      <c r="D15" s="93">
        <v>0</v>
      </c>
      <c r="E15" s="87">
        <v>60010000000</v>
      </c>
      <c r="F15" s="95" t="s">
        <v>32</v>
      </c>
      <c r="G15" s="31">
        <v>0</v>
      </c>
      <c r="H15" s="97">
        <v>0</v>
      </c>
      <c r="I15" s="31">
        <v>0</v>
      </c>
      <c r="J15" s="97">
        <v>29267</v>
      </c>
      <c r="K15" s="125">
        <v>0</v>
      </c>
    </row>
    <row r="16" spans="2:11" ht="15" x14ac:dyDescent="0.2">
      <c r="B16" s="88">
        <v>3636</v>
      </c>
      <c r="C16" s="93">
        <v>5169</v>
      </c>
      <c r="D16" s="93">
        <v>0</v>
      </c>
      <c r="E16" s="87">
        <v>20000000000</v>
      </c>
      <c r="F16" s="95" t="s">
        <v>13</v>
      </c>
      <c r="G16" s="31">
        <v>35</v>
      </c>
      <c r="H16" s="97">
        <v>7</v>
      </c>
      <c r="I16" s="31">
        <v>1</v>
      </c>
      <c r="J16" s="97">
        <v>50</v>
      </c>
      <c r="K16" s="125">
        <f>14286/100</f>
        <v>142.86000000000001</v>
      </c>
    </row>
    <row r="17" spans="2:12" ht="15" x14ac:dyDescent="0.2">
      <c r="B17" s="88">
        <v>4357</v>
      </c>
      <c r="C17" s="93">
        <v>5169</v>
      </c>
      <c r="D17" s="93">
        <v>0</v>
      </c>
      <c r="E17" s="87">
        <v>60002100326</v>
      </c>
      <c r="F17" s="95" t="s">
        <v>13</v>
      </c>
      <c r="G17" s="31">
        <v>0</v>
      </c>
      <c r="H17" s="97">
        <v>200</v>
      </c>
      <c r="I17" s="31">
        <v>22</v>
      </c>
      <c r="J17" s="97">
        <v>0</v>
      </c>
      <c r="K17" s="125">
        <v>0</v>
      </c>
    </row>
    <row r="18" spans="2:12" ht="15" x14ac:dyDescent="0.2">
      <c r="B18" s="88">
        <v>4399</v>
      </c>
      <c r="C18" s="93">
        <v>5139</v>
      </c>
      <c r="D18" s="93">
        <v>413</v>
      </c>
      <c r="E18" s="87">
        <v>60002100686</v>
      </c>
      <c r="F18" s="95" t="s">
        <v>15</v>
      </c>
      <c r="G18" s="31">
        <v>0</v>
      </c>
      <c r="H18" s="97">
        <v>0</v>
      </c>
      <c r="I18" s="31">
        <v>0</v>
      </c>
      <c r="J18" s="97">
        <v>50</v>
      </c>
      <c r="K18" s="125">
        <v>0</v>
      </c>
    </row>
    <row r="19" spans="2:12" ht="15" x14ac:dyDescent="0.2">
      <c r="B19" s="88">
        <v>4399</v>
      </c>
      <c r="C19" s="93">
        <v>5169</v>
      </c>
      <c r="D19" s="93">
        <v>413</v>
      </c>
      <c r="E19" s="87">
        <v>60002100686</v>
      </c>
      <c r="F19" s="95" t="s">
        <v>13</v>
      </c>
      <c r="G19" s="31">
        <v>0</v>
      </c>
      <c r="H19" s="97">
        <v>0</v>
      </c>
      <c r="I19" s="31">
        <v>0</v>
      </c>
      <c r="J19" s="97">
        <v>50</v>
      </c>
      <c r="K19" s="125">
        <v>0</v>
      </c>
    </row>
    <row r="20" spans="2:12" ht="15.75" thickBot="1" x14ac:dyDescent="0.25">
      <c r="B20" s="88">
        <v>5273</v>
      </c>
      <c r="C20" s="93">
        <v>6122</v>
      </c>
      <c r="D20" s="93">
        <v>0</v>
      </c>
      <c r="E20" s="87">
        <v>60008100581</v>
      </c>
      <c r="F20" s="95" t="s">
        <v>66</v>
      </c>
      <c r="G20" s="31">
        <v>0</v>
      </c>
      <c r="H20" s="97">
        <v>400</v>
      </c>
      <c r="I20" s="31">
        <v>48</v>
      </c>
      <c r="J20" s="97">
        <v>0</v>
      </c>
      <c r="K20" s="125">
        <v>0</v>
      </c>
    </row>
    <row r="21" spans="2:12" ht="15.75" thickBot="1" x14ac:dyDescent="0.25">
      <c r="B21" s="17" t="s">
        <v>20</v>
      </c>
      <c r="C21" s="18"/>
      <c r="D21" s="18"/>
      <c r="E21" s="18"/>
      <c r="F21" s="19"/>
      <c r="G21" s="20">
        <f>SUM(G10:G20)</f>
        <v>41848</v>
      </c>
      <c r="H21" s="20">
        <f>SUM(H10:H20)</f>
        <v>35526</v>
      </c>
      <c r="I21" s="20">
        <f>SUM(I10:I20)</f>
        <v>8855</v>
      </c>
      <c r="J21" s="20">
        <f>SUM(J10:J20)</f>
        <v>29885</v>
      </c>
      <c r="K21" s="127">
        <f>J21/G21*100</f>
        <v>71.413209711336265</v>
      </c>
    </row>
    <row r="22" spans="2:12" x14ac:dyDescent="0.2">
      <c r="F22" s="1"/>
      <c r="G22" s="1"/>
      <c r="H22" s="1"/>
      <c r="I22" s="1"/>
      <c r="J22" s="1"/>
    </row>
    <row r="23" spans="2:12" ht="15.75" thickBot="1" x14ac:dyDescent="0.25">
      <c r="B23" s="21" t="s">
        <v>82</v>
      </c>
      <c r="C23" s="21"/>
      <c r="D23" s="21"/>
      <c r="E23" s="21"/>
      <c r="F23" s="22"/>
      <c r="G23" s="22"/>
      <c r="H23" s="23"/>
      <c r="I23" s="23"/>
      <c r="J23" s="23">
        <v>318</v>
      </c>
      <c r="K23" s="24" t="s">
        <v>21</v>
      </c>
      <c r="L23" s="137"/>
    </row>
    <row r="24" spans="2:12" ht="44.25" customHeight="1" thickTop="1" x14ac:dyDescent="0.2">
      <c r="B24" s="170" t="s">
        <v>168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37"/>
    </row>
    <row r="25" spans="2:12" ht="18.75" customHeight="1" thickBot="1" x14ac:dyDescent="0.25">
      <c r="B25" s="21" t="s">
        <v>44</v>
      </c>
      <c r="C25" s="21"/>
      <c r="D25" s="21"/>
      <c r="E25" s="21"/>
      <c r="F25" s="22"/>
      <c r="G25" s="22"/>
      <c r="H25" s="23"/>
      <c r="I25" s="23"/>
      <c r="J25" s="23">
        <v>150</v>
      </c>
      <c r="K25" s="24" t="s">
        <v>21</v>
      </c>
      <c r="L25" s="137"/>
    </row>
    <row r="26" spans="2:12" ht="15.75" customHeight="1" thickTop="1" x14ac:dyDescent="0.2">
      <c r="B26" s="172" t="s">
        <v>93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37"/>
    </row>
    <row r="27" spans="2:12" ht="15.75" thickBot="1" x14ac:dyDescent="0.25">
      <c r="B27" s="21" t="s">
        <v>44</v>
      </c>
      <c r="C27" s="21"/>
      <c r="D27" s="21"/>
      <c r="E27" s="21"/>
      <c r="F27" s="22"/>
      <c r="G27" s="22"/>
      <c r="H27" s="23"/>
      <c r="I27" s="23"/>
      <c r="J27" s="23">
        <f>J59+J69+J73</f>
        <v>29267</v>
      </c>
      <c r="K27" s="24" t="s">
        <v>21</v>
      </c>
      <c r="L27" s="137"/>
    </row>
    <row r="28" spans="2:12" ht="56.25" customHeight="1" thickTop="1" x14ac:dyDescent="0.2">
      <c r="B28" s="170" t="s">
        <v>95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37"/>
    </row>
    <row r="29" spans="2:12" ht="28.5" customHeight="1" x14ac:dyDescent="0.25">
      <c r="B29" s="176" t="s">
        <v>251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53"/>
    </row>
    <row r="30" spans="2:12" ht="12.75" customHeight="1" x14ac:dyDescent="0.2">
      <c r="B30" s="139" t="s">
        <v>190</v>
      </c>
      <c r="C30" s="174" t="s">
        <v>136</v>
      </c>
      <c r="D30" s="174"/>
      <c r="E30" s="174"/>
      <c r="F30" s="174"/>
      <c r="G30" s="174"/>
      <c r="H30" s="174"/>
      <c r="I30" s="174"/>
      <c r="J30" s="140">
        <v>100</v>
      </c>
      <c r="K30" s="141" t="s">
        <v>224</v>
      </c>
      <c r="L30" s="137"/>
    </row>
    <row r="31" spans="2:12" ht="12.75" customHeight="1" x14ac:dyDescent="0.2">
      <c r="B31" s="142" t="s">
        <v>191</v>
      </c>
      <c r="C31" s="174" t="s">
        <v>137</v>
      </c>
      <c r="D31" s="174"/>
      <c r="E31" s="174"/>
      <c r="F31" s="174"/>
      <c r="G31" s="174"/>
      <c r="H31" s="174"/>
      <c r="I31" s="174"/>
      <c r="J31" s="140">
        <v>100</v>
      </c>
      <c r="K31" s="141" t="s">
        <v>224</v>
      </c>
      <c r="L31" s="137"/>
    </row>
    <row r="32" spans="2:12" ht="12.75" customHeight="1" x14ac:dyDescent="0.2">
      <c r="B32" s="139" t="s">
        <v>192</v>
      </c>
      <c r="C32" s="174" t="s">
        <v>138</v>
      </c>
      <c r="D32" s="174"/>
      <c r="E32" s="174"/>
      <c r="F32" s="174"/>
      <c r="G32" s="174"/>
      <c r="H32" s="174"/>
      <c r="I32" s="174"/>
      <c r="J32" s="140">
        <v>50</v>
      </c>
      <c r="K32" s="141" t="s">
        <v>224</v>
      </c>
      <c r="L32" s="137"/>
    </row>
    <row r="33" spans="2:12" ht="12.75" customHeight="1" x14ac:dyDescent="0.2">
      <c r="B33" s="143" t="s">
        <v>193</v>
      </c>
      <c r="C33" s="174" t="s">
        <v>139</v>
      </c>
      <c r="D33" s="174"/>
      <c r="E33" s="174"/>
      <c r="F33" s="174"/>
      <c r="G33" s="174"/>
      <c r="H33" s="174"/>
      <c r="I33" s="174"/>
      <c r="J33" s="140">
        <v>150</v>
      </c>
      <c r="K33" s="141" t="s">
        <v>224</v>
      </c>
      <c r="L33" s="137"/>
    </row>
    <row r="34" spans="2:12" ht="24.75" customHeight="1" x14ac:dyDescent="0.2">
      <c r="B34" s="143" t="s">
        <v>194</v>
      </c>
      <c r="C34" s="174" t="s">
        <v>140</v>
      </c>
      <c r="D34" s="174"/>
      <c r="E34" s="174"/>
      <c r="F34" s="174"/>
      <c r="G34" s="174"/>
      <c r="H34" s="174"/>
      <c r="I34" s="174"/>
      <c r="J34" s="140">
        <v>870</v>
      </c>
      <c r="K34" s="144" t="s">
        <v>224</v>
      </c>
      <c r="L34" s="137"/>
    </row>
    <row r="35" spans="2:12" ht="12.75" customHeight="1" x14ac:dyDescent="0.2">
      <c r="B35" s="143" t="s">
        <v>195</v>
      </c>
      <c r="C35" s="174" t="s">
        <v>141</v>
      </c>
      <c r="D35" s="174"/>
      <c r="E35" s="174"/>
      <c r="F35" s="174"/>
      <c r="G35" s="174"/>
      <c r="H35" s="174"/>
      <c r="I35" s="174"/>
      <c r="J35" s="140">
        <v>470</v>
      </c>
      <c r="K35" s="141" t="s">
        <v>224</v>
      </c>
      <c r="L35" s="137"/>
    </row>
    <row r="36" spans="2:12" ht="14.25" x14ac:dyDescent="0.2">
      <c r="B36" s="143" t="s">
        <v>196</v>
      </c>
      <c r="C36" s="174" t="s">
        <v>142</v>
      </c>
      <c r="D36" s="174"/>
      <c r="E36" s="174"/>
      <c r="F36" s="174"/>
      <c r="G36" s="174"/>
      <c r="H36" s="174"/>
      <c r="I36" s="174"/>
      <c r="J36" s="140">
        <v>220</v>
      </c>
      <c r="K36" s="144" t="s">
        <v>224</v>
      </c>
      <c r="L36" s="137"/>
    </row>
    <row r="37" spans="2:12" ht="12.75" customHeight="1" x14ac:dyDescent="0.2">
      <c r="B37" s="143" t="s">
        <v>197</v>
      </c>
      <c r="C37" s="174" t="s">
        <v>143</v>
      </c>
      <c r="D37" s="174"/>
      <c r="E37" s="174"/>
      <c r="F37" s="174"/>
      <c r="G37" s="174"/>
      <c r="H37" s="174"/>
      <c r="I37" s="174"/>
      <c r="J37" s="140">
        <v>1080</v>
      </c>
      <c r="K37" s="141" t="s">
        <v>224</v>
      </c>
      <c r="L37" s="137"/>
    </row>
    <row r="38" spans="2:12" ht="12.75" customHeight="1" x14ac:dyDescent="0.2">
      <c r="B38" s="143" t="s">
        <v>198</v>
      </c>
      <c r="C38" s="174" t="s">
        <v>144</v>
      </c>
      <c r="D38" s="174"/>
      <c r="E38" s="174"/>
      <c r="F38" s="174"/>
      <c r="G38" s="174"/>
      <c r="H38" s="174"/>
      <c r="I38" s="174"/>
      <c r="J38" s="140">
        <v>80</v>
      </c>
      <c r="K38" s="141" t="s">
        <v>224</v>
      </c>
      <c r="L38" s="137"/>
    </row>
    <row r="39" spans="2:12" ht="12.75" customHeight="1" x14ac:dyDescent="0.2">
      <c r="B39" s="143" t="s">
        <v>199</v>
      </c>
      <c r="C39" s="174" t="s">
        <v>145</v>
      </c>
      <c r="D39" s="174"/>
      <c r="E39" s="174"/>
      <c r="F39" s="174"/>
      <c r="G39" s="174"/>
      <c r="H39" s="174"/>
      <c r="I39" s="174"/>
      <c r="J39" s="140">
        <v>435</v>
      </c>
      <c r="K39" s="141" t="s">
        <v>224</v>
      </c>
      <c r="L39" s="137"/>
    </row>
    <row r="40" spans="2:12" ht="12.75" customHeight="1" x14ac:dyDescent="0.2">
      <c r="B40" s="143" t="s">
        <v>200</v>
      </c>
      <c r="C40" s="174" t="s">
        <v>146</v>
      </c>
      <c r="D40" s="174"/>
      <c r="E40" s="174"/>
      <c r="F40" s="174"/>
      <c r="G40" s="174"/>
      <c r="H40" s="174"/>
      <c r="I40" s="174"/>
      <c r="J40" s="140">
        <v>2950</v>
      </c>
      <c r="K40" s="141" t="s">
        <v>224</v>
      </c>
      <c r="L40" s="137"/>
    </row>
    <row r="41" spans="2:12" ht="12.75" customHeight="1" x14ac:dyDescent="0.2">
      <c r="B41" s="143" t="s">
        <v>201</v>
      </c>
      <c r="C41" s="174" t="s">
        <v>147</v>
      </c>
      <c r="D41" s="174"/>
      <c r="E41" s="174"/>
      <c r="F41" s="174"/>
      <c r="G41" s="174"/>
      <c r="H41" s="174"/>
      <c r="I41" s="174"/>
      <c r="J41" s="140">
        <v>35</v>
      </c>
      <c r="K41" s="141" t="s">
        <v>224</v>
      </c>
      <c r="L41" s="137"/>
    </row>
    <row r="42" spans="2:12" ht="12.75" customHeight="1" x14ac:dyDescent="0.2">
      <c r="B42" s="143" t="s">
        <v>202</v>
      </c>
      <c r="C42" s="174" t="s">
        <v>148</v>
      </c>
      <c r="D42" s="174"/>
      <c r="E42" s="174"/>
      <c r="F42" s="174"/>
      <c r="G42" s="174"/>
      <c r="H42" s="174"/>
      <c r="I42" s="174"/>
      <c r="J42" s="140">
        <v>35</v>
      </c>
      <c r="K42" s="141" t="s">
        <v>224</v>
      </c>
      <c r="L42" s="137"/>
    </row>
    <row r="43" spans="2:12" ht="12.75" customHeight="1" x14ac:dyDescent="0.2">
      <c r="B43" s="143" t="s">
        <v>203</v>
      </c>
      <c r="C43" s="174" t="s">
        <v>149</v>
      </c>
      <c r="D43" s="174"/>
      <c r="E43" s="174"/>
      <c r="F43" s="174"/>
      <c r="G43" s="174"/>
      <c r="H43" s="174"/>
      <c r="I43" s="174"/>
      <c r="J43" s="140">
        <v>80</v>
      </c>
      <c r="K43" s="141" t="s">
        <v>224</v>
      </c>
      <c r="L43" s="137"/>
    </row>
    <row r="44" spans="2:12" ht="12.75" customHeight="1" x14ac:dyDescent="0.2">
      <c r="B44" s="143" t="s">
        <v>204</v>
      </c>
      <c r="C44" s="174" t="s">
        <v>150</v>
      </c>
      <c r="D44" s="174"/>
      <c r="E44" s="174"/>
      <c r="F44" s="174"/>
      <c r="G44" s="174"/>
      <c r="H44" s="174"/>
      <c r="I44" s="174"/>
      <c r="J44" s="140">
        <v>2600</v>
      </c>
      <c r="K44" s="141" t="s">
        <v>224</v>
      </c>
      <c r="L44" s="137"/>
    </row>
    <row r="45" spans="2:12" ht="12.75" customHeight="1" x14ac:dyDescent="0.2">
      <c r="B45" s="143" t="s">
        <v>205</v>
      </c>
      <c r="C45" s="174" t="s">
        <v>151</v>
      </c>
      <c r="D45" s="174"/>
      <c r="E45" s="174"/>
      <c r="F45" s="174"/>
      <c r="G45" s="174"/>
      <c r="H45" s="174"/>
      <c r="I45" s="174"/>
      <c r="J45" s="140">
        <v>1650</v>
      </c>
      <c r="K45" s="141" t="s">
        <v>224</v>
      </c>
      <c r="L45" s="137"/>
    </row>
    <row r="46" spans="2:12" ht="12.75" customHeight="1" x14ac:dyDescent="0.2">
      <c r="B46" s="143" t="s">
        <v>206</v>
      </c>
      <c r="C46" s="174" t="s">
        <v>152</v>
      </c>
      <c r="D46" s="174"/>
      <c r="E46" s="174"/>
      <c r="F46" s="174"/>
      <c r="G46" s="174"/>
      <c r="H46" s="174"/>
      <c r="I46" s="174"/>
      <c r="J46" s="140">
        <v>100</v>
      </c>
      <c r="K46" s="141" t="s">
        <v>224</v>
      </c>
      <c r="L46" s="137"/>
    </row>
    <row r="47" spans="2:12" ht="12.75" customHeight="1" x14ac:dyDescent="0.2">
      <c r="B47" s="143" t="s">
        <v>207</v>
      </c>
      <c r="C47" s="174" t="s">
        <v>153</v>
      </c>
      <c r="D47" s="174"/>
      <c r="E47" s="174"/>
      <c r="F47" s="174"/>
      <c r="G47" s="174"/>
      <c r="H47" s="174"/>
      <c r="I47" s="174"/>
      <c r="J47" s="140">
        <v>70</v>
      </c>
      <c r="K47" s="141" t="s">
        <v>224</v>
      </c>
      <c r="L47" s="137"/>
    </row>
    <row r="48" spans="2:12" ht="12.75" customHeight="1" x14ac:dyDescent="0.2">
      <c r="B48" s="143" t="s">
        <v>208</v>
      </c>
      <c r="C48" s="174" t="s">
        <v>154</v>
      </c>
      <c r="D48" s="174"/>
      <c r="E48" s="174"/>
      <c r="F48" s="174"/>
      <c r="G48" s="174"/>
      <c r="H48" s="174"/>
      <c r="I48" s="174"/>
      <c r="J48" s="140">
        <v>70</v>
      </c>
      <c r="K48" s="141" t="s">
        <v>224</v>
      </c>
      <c r="L48" s="137"/>
    </row>
    <row r="49" spans="2:12" ht="12.75" customHeight="1" x14ac:dyDescent="0.2">
      <c r="B49" s="143" t="s">
        <v>209</v>
      </c>
      <c r="C49" s="174" t="s">
        <v>155</v>
      </c>
      <c r="D49" s="174"/>
      <c r="E49" s="174"/>
      <c r="F49" s="174"/>
      <c r="G49" s="174"/>
      <c r="H49" s="174"/>
      <c r="I49" s="174"/>
      <c r="J49" s="140">
        <v>70</v>
      </c>
      <c r="K49" s="141" t="s">
        <v>224</v>
      </c>
      <c r="L49" s="137"/>
    </row>
    <row r="50" spans="2:12" ht="12.75" customHeight="1" x14ac:dyDescent="0.2">
      <c r="B50" s="143" t="s">
        <v>210</v>
      </c>
      <c r="C50" s="174" t="s">
        <v>156</v>
      </c>
      <c r="D50" s="174"/>
      <c r="E50" s="174"/>
      <c r="F50" s="174"/>
      <c r="G50" s="174"/>
      <c r="H50" s="174"/>
      <c r="I50" s="174"/>
      <c r="J50" s="140">
        <v>530</v>
      </c>
      <c r="K50" s="141" t="s">
        <v>224</v>
      </c>
      <c r="L50" s="137"/>
    </row>
    <row r="51" spans="2:12" ht="12.75" customHeight="1" x14ac:dyDescent="0.2">
      <c r="B51" s="143" t="s">
        <v>211</v>
      </c>
      <c r="C51" s="174" t="s">
        <v>157</v>
      </c>
      <c r="D51" s="174"/>
      <c r="E51" s="174"/>
      <c r="F51" s="174"/>
      <c r="G51" s="174"/>
      <c r="H51" s="174"/>
      <c r="I51" s="174"/>
      <c r="J51" s="140">
        <v>30</v>
      </c>
      <c r="K51" s="141" t="s">
        <v>224</v>
      </c>
      <c r="L51" s="137"/>
    </row>
    <row r="52" spans="2:12" ht="12.75" customHeight="1" x14ac:dyDescent="0.2">
      <c r="B52" s="143" t="s">
        <v>212</v>
      </c>
      <c r="C52" s="174" t="s">
        <v>158</v>
      </c>
      <c r="D52" s="174"/>
      <c r="E52" s="174"/>
      <c r="F52" s="174"/>
      <c r="G52" s="174"/>
      <c r="H52" s="174"/>
      <c r="I52" s="174"/>
      <c r="J52" s="140">
        <v>30</v>
      </c>
      <c r="K52" s="141" t="s">
        <v>224</v>
      </c>
      <c r="L52" s="137"/>
    </row>
    <row r="53" spans="2:12" ht="12.75" customHeight="1" x14ac:dyDescent="0.2">
      <c r="B53" s="143" t="s">
        <v>213</v>
      </c>
      <c r="C53" s="174" t="s">
        <v>159</v>
      </c>
      <c r="D53" s="174"/>
      <c r="E53" s="174"/>
      <c r="F53" s="174"/>
      <c r="G53" s="174"/>
      <c r="H53" s="174"/>
      <c r="I53" s="174"/>
      <c r="J53" s="140">
        <v>530</v>
      </c>
      <c r="K53" s="141" t="s">
        <v>224</v>
      </c>
      <c r="L53" s="137"/>
    </row>
    <row r="54" spans="2:12" ht="12.75" customHeight="1" x14ac:dyDescent="0.2">
      <c r="B54" s="143" t="s">
        <v>214</v>
      </c>
      <c r="C54" s="174" t="s">
        <v>217</v>
      </c>
      <c r="D54" s="174"/>
      <c r="E54" s="174"/>
      <c r="F54" s="174"/>
      <c r="G54" s="174"/>
      <c r="H54" s="174"/>
      <c r="I54" s="174"/>
      <c r="J54" s="140">
        <v>880</v>
      </c>
      <c r="K54" s="141" t="s">
        <v>224</v>
      </c>
      <c r="L54" s="137"/>
    </row>
    <row r="55" spans="2:12" ht="12.75" customHeight="1" x14ac:dyDescent="0.2">
      <c r="B55" s="143" t="s">
        <v>215</v>
      </c>
      <c r="C55" s="174" t="s">
        <v>219</v>
      </c>
      <c r="D55" s="174"/>
      <c r="E55" s="174"/>
      <c r="F55" s="174"/>
      <c r="G55" s="174"/>
      <c r="H55" s="174"/>
      <c r="I55" s="174"/>
      <c r="J55" s="140">
        <v>490</v>
      </c>
      <c r="K55" s="141" t="s">
        <v>224</v>
      </c>
      <c r="L55" s="137"/>
    </row>
    <row r="56" spans="2:12" ht="12.75" customHeight="1" x14ac:dyDescent="0.2">
      <c r="B56" s="143" t="s">
        <v>216</v>
      </c>
      <c r="C56" s="174" t="s">
        <v>221</v>
      </c>
      <c r="D56" s="174"/>
      <c r="E56" s="174"/>
      <c r="F56" s="174"/>
      <c r="G56" s="174"/>
      <c r="H56" s="174"/>
      <c r="I56" s="174"/>
      <c r="J56" s="140">
        <v>2080</v>
      </c>
      <c r="K56" s="141" t="s">
        <v>224</v>
      </c>
      <c r="L56" s="137"/>
    </row>
    <row r="57" spans="2:12" ht="12.75" customHeight="1" x14ac:dyDescent="0.2">
      <c r="B57" s="143" t="s">
        <v>218</v>
      </c>
      <c r="C57" s="174" t="s">
        <v>160</v>
      </c>
      <c r="D57" s="174"/>
      <c r="E57" s="174"/>
      <c r="F57" s="174"/>
      <c r="G57" s="174"/>
      <c r="H57" s="174"/>
      <c r="I57" s="174"/>
      <c r="J57" s="140">
        <v>1150</v>
      </c>
      <c r="K57" s="141" t="s">
        <v>224</v>
      </c>
      <c r="L57" s="137"/>
    </row>
    <row r="58" spans="2:12" ht="29.25" customHeight="1" x14ac:dyDescent="0.2">
      <c r="B58" s="143" t="s">
        <v>220</v>
      </c>
      <c r="C58" s="174" t="s">
        <v>166</v>
      </c>
      <c r="D58" s="174"/>
      <c r="E58" s="174"/>
      <c r="F58" s="174"/>
      <c r="G58" s="174"/>
      <c r="H58" s="174"/>
      <c r="I58" s="174"/>
      <c r="J58" s="140">
        <v>3400</v>
      </c>
      <c r="K58" s="144" t="s">
        <v>224</v>
      </c>
      <c r="L58" s="137"/>
    </row>
    <row r="59" spans="2:12" ht="15.75" thickBot="1" x14ac:dyDescent="0.25">
      <c r="B59" s="178" t="s">
        <v>20</v>
      </c>
      <c r="C59" s="178"/>
      <c r="D59" s="178"/>
      <c r="E59" s="178"/>
      <c r="F59" s="178"/>
      <c r="G59" s="145"/>
      <c r="H59" s="145"/>
      <c r="I59" s="145"/>
      <c r="J59" s="146">
        <f>SUM(J30:J58)</f>
        <v>20335</v>
      </c>
      <c r="K59" s="147" t="s">
        <v>224</v>
      </c>
      <c r="L59" s="137"/>
    </row>
    <row r="60" spans="2:12" ht="13.5" customHeight="1" thickTop="1" x14ac:dyDescent="0.2">
      <c r="B60" s="148"/>
      <c r="C60" s="141"/>
      <c r="D60" s="141"/>
      <c r="E60" s="141"/>
      <c r="F60" s="141"/>
      <c r="G60" s="141"/>
      <c r="H60" s="141"/>
      <c r="I60" s="141"/>
      <c r="J60" s="149"/>
      <c r="K60" s="150"/>
      <c r="L60" s="137"/>
    </row>
    <row r="61" spans="2:12" ht="30" customHeight="1" x14ac:dyDescent="0.25">
      <c r="B61" s="176" t="s">
        <v>225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37"/>
    </row>
    <row r="62" spans="2:12" ht="25.5" customHeight="1" x14ac:dyDescent="0.2">
      <c r="B62" s="143" t="s">
        <v>222</v>
      </c>
      <c r="C62" s="175" t="s">
        <v>231</v>
      </c>
      <c r="D62" s="175"/>
      <c r="E62" s="175"/>
      <c r="F62" s="175"/>
      <c r="G62" s="175"/>
      <c r="H62" s="175"/>
      <c r="I62" s="175"/>
      <c r="J62" s="140">
        <v>50</v>
      </c>
      <c r="K62" s="144" t="s">
        <v>224</v>
      </c>
      <c r="L62" s="137"/>
    </row>
    <row r="63" spans="2:12" ht="15" x14ac:dyDescent="0.25">
      <c r="B63" s="143" t="s">
        <v>223</v>
      </c>
      <c r="C63" s="175" t="s">
        <v>135</v>
      </c>
      <c r="D63" s="175"/>
      <c r="E63" s="175"/>
      <c r="F63" s="175"/>
      <c r="G63" s="175"/>
      <c r="H63" s="175"/>
      <c r="I63" s="138"/>
      <c r="J63" s="140">
        <v>1550</v>
      </c>
      <c r="K63" s="141" t="s">
        <v>224</v>
      </c>
      <c r="L63" s="137"/>
    </row>
    <row r="64" spans="2:12" ht="12.75" customHeight="1" x14ac:dyDescent="0.2">
      <c r="B64" s="143" t="s">
        <v>249</v>
      </c>
      <c r="C64" s="175" t="s">
        <v>161</v>
      </c>
      <c r="D64" s="175"/>
      <c r="E64" s="175"/>
      <c r="F64" s="175"/>
      <c r="G64" s="175"/>
      <c r="H64" s="175"/>
      <c r="I64" s="141"/>
      <c r="J64" s="140">
        <v>36</v>
      </c>
      <c r="K64" s="141" t="s">
        <v>224</v>
      </c>
      <c r="L64" s="137"/>
    </row>
    <row r="65" spans="2:12" ht="12.75" customHeight="1" x14ac:dyDescent="0.2">
      <c r="B65" s="143" t="s">
        <v>250</v>
      </c>
      <c r="C65" s="175" t="s">
        <v>162</v>
      </c>
      <c r="D65" s="175"/>
      <c r="E65" s="175"/>
      <c r="F65" s="175"/>
      <c r="G65" s="175"/>
      <c r="H65" s="175"/>
      <c r="I65" s="141"/>
      <c r="J65" s="140">
        <v>36</v>
      </c>
      <c r="K65" s="141" t="s">
        <v>224</v>
      </c>
      <c r="L65" s="137"/>
    </row>
    <row r="66" spans="2:12" ht="12.75" customHeight="1" x14ac:dyDescent="0.2">
      <c r="B66" s="143" t="s">
        <v>226</v>
      </c>
      <c r="C66" s="175" t="s">
        <v>163</v>
      </c>
      <c r="D66" s="175"/>
      <c r="E66" s="175"/>
      <c r="F66" s="175"/>
      <c r="G66" s="175"/>
      <c r="H66" s="175"/>
      <c r="I66" s="141"/>
      <c r="J66" s="140">
        <v>36</v>
      </c>
      <c r="K66" s="141" t="s">
        <v>224</v>
      </c>
      <c r="L66" s="137"/>
    </row>
    <row r="67" spans="2:12" ht="12.75" customHeight="1" x14ac:dyDescent="0.2">
      <c r="B67" s="143" t="s">
        <v>227</v>
      </c>
      <c r="C67" s="175" t="s">
        <v>164</v>
      </c>
      <c r="D67" s="175"/>
      <c r="E67" s="175"/>
      <c r="F67" s="175"/>
      <c r="G67" s="175"/>
      <c r="H67" s="175"/>
      <c r="I67" s="141"/>
      <c r="J67" s="140">
        <v>24</v>
      </c>
      <c r="K67" s="141" t="s">
        <v>224</v>
      </c>
      <c r="L67" s="137"/>
    </row>
    <row r="68" spans="2:12" ht="12.75" customHeight="1" x14ac:dyDescent="0.2">
      <c r="B68" s="143" t="s">
        <v>228</v>
      </c>
      <c r="C68" s="175" t="s">
        <v>165</v>
      </c>
      <c r="D68" s="175"/>
      <c r="E68" s="175"/>
      <c r="F68" s="175"/>
      <c r="G68" s="175"/>
      <c r="H68" s="175"/>
      <c r="I68" s="141"/>
      <c r="J68" s="140">
        <v>200</v>
      </c>
      <c r="K68" s="141" t="s">
        <v>224</v>
      </c>
      <c r="L68" s="137"/>
    </row>
    <row r="69" spans="2:12" ht="15.75" thickBot="1" x14ac:dyDescent="0.25">
      <c r="B69" s="178" t="s">
        <v>20</v>
      </c>
      <c r="C69" s="178"/>
      <c r="D69" s="178"/>
      <c r="E69" s="178"/>
      <c r="F69" s="178"/>
      <c r="G69" s="145"/>
      <c r="H69" s="145"/>
      <c r="I69" s="145"/>
      <c r="J69" s="146">
        <f>SUM(J62:J68)</f>
        <v>1932</v>
      </c>
      <c r="K69" s="147" t="s">
        <v>224</v>
      </c>
      <c r="L69" s="137"/>
    </row>
    <row r="70" spans="2:12" ht="17.25" customHeight="1" thickTop="1" x14ac:dyDescent="0.2">
      <c r="B70" s="151"/>
      <c r="C70" s="151"/>
      <c r="D70" s="151"/>
      <c r="E70" s="151"/>
      <c r="F70" s="151"/>
      <c r="G70" s="141"/>
      <c r="H70" s="141"/>
      <c r="I70" s="141"/>
      <c r="J70" s="149"/>
      <c r="K70" s="150"/>
      <c r="L70" s="137"/>
    </row>
    <row r="71" spans="2:12" ht="18" customHeight="1" x14ac:dyDescent="0.25">
      <c r="B71" s="181" t="s">
        <v>230</v>
      </c>
      <c r="C71" s="182"/>
      <c r="D71" s="182"/>
      <c r="E71" s="182"/>
      <c r="F71" s="182"/>
      <c r="G71" s="182"/>
      <c r="H71" s="182"/>
      <c r="I71" s="182"/>
      <c r="J71" s="182"/>
      <c r="K71" s="141"/>
      <c r="L71" s="137"/>
    </row>
    <row r="72" spans="2:12" ht="14.25" x14ac:dyDescent="0.2">
      <c r="B72" s="143" t="s">
        <v>229</v>
      </c>
      <c r="C72" s="179" t="s">
        <v>167</v>
      </c>
      <c r="D72" s="180"/>
      <c r="E72" s="180"/>
      <c r="F72" s="141"/>
      <c r="G72" s="141"/>
      <c r="H72" s="141"/>
      <c r="I72" s="141"/>
      <c r="J72" s="152">
        <v>7000</v>
      </c>
      <c r="K72" s="141" t="s">
        <v>224</v>
      </c>
      <c r="L72" s="137"/>
    </row>
    <row r="73" spans="2:12" ht="15.75" thickBot="1" x14ac:dyDescent="0.25">
      <c r="B73" s="178" t="s">
        <v>20</v>
      </c>
      <c r="C73" s="178"/>
      <c r="D73" s="178"/>
      <c r="E73" s="178"/>
      <c r="F73" s="178"/>
      <c r="G73" s="145"/>
      <c r="H73" s="145"/>
      <c r="I73" s="145"/>
      <c r="J73" s="146">
        <f>SUM(J72)</f>
        <v>7000</v>
      </c>
      <c r="K73" s="147" t="s">
        <v>224</v>
      </c>
      <c r="L73" s="137"/>
    </row>
    <row r="74" spans="2:12" ht="8.25" customHeight="1" thickTop="1" x14ac:dyDescent="0.2">
      <c r="B74" s="148"/>
      <c r="C74" s="141"/>
      <c r="D74" s="141"/>
      <c r="E74" s="141"/>
      <c r="F74" s="141"/>
      <c r="G74" s="141"/>
      <c r="H74" s="141"/>
      <c r="I74" s="141"/>
      <c r="J74" s="141"/>
      <c r="K74" s="141"/>
      <c r="L74" s="137"/>
    </row>
    <row r="75" spans="2:12" ht="15.75" thickBot="1" x14ac:dyDescent="0.25">
      <c r="B75" s="21" t="s">
        <v>46</v>
      </c>
      <c r="C75" s="21"/>
      <c r="D75" s="21"/>
      <c r="E75" s="21"/>
      <c r="F75" s="22"/>
      <c r="G75" s="22"/>
      <c r="H75" s="23"/>
      <c r="I75" s="23"/>
      <c r="J75" s="23">
        <v>50</v>
      </c>
      <c r="K75" s="24" t="s">
        <v>21</v>
      </c>
      <c r="L75" s="137"/>
    </row>
    <row r="76" spans="2:12" ht="15.75" customHeight="1" thickTop="1" x14ac:dyDescent="0.2">
      <c r="B76" s="172" t="s">
        <v>94</v>
      </c>
      <c r="C76" s="173"/>
      <c r="D76" s="173"/>
      <c r="E76" s="173"/>
      <c r="F76" s="173"/>
      <c r="G76" s="173"/>
      <c r="H76" s="173"/>
      <c r="I76" s="173"/>
      <c r="J76" s="173"/>
      <c r="K76" s="173"/>
      <c r="L76" s="137"/>
    </row>
    <row r="77" spans="2:12" ht="15.75" thickBot="1" x14ac:dyDescent="0.25">
      <c r="B77" s="29" t="s">
        <v>83</v>
      </c>
      <c r="C77" s="29"/>
      <c r="D77" s="29"/>
      <c r="E77" s="29"/>
      <c r="F77" s="30"/>
      <c r="G77" s="30"/>
      <c r="H77" s="31"/>
      <c r="I77" s="31"/>
      <c r="J77" s="31">
        <v>50</v>
      </c>
      <c r="K77" s="32" t="s">
        <v>21</v>
      </c>
      <c r="L77" s="137"/>
    </row>
    <row r="78" spans="2:12" ht="16.5" thickTop="1" thickBot="1" x14ac:dyDescent="0.25">
      <c r="B78" s="25" t="s">
        <v>84</v>
      </c>
      <c r="C78" s="25"/>
      <c r="D78" s="25"/>
      <c r="E78" s="25"/>
      <c r="F78" s="26"/>
      <c r="G78" s="26"/>
      <c r="H78" s="27"/>
      <c r="I78" s="27"/>
      <c r="J78" s="27">
        <v>50</v>
      </c>
      <c r="K78" s="28" t="s">
        <v>21</v>
      </c>
      <c r="L78" s="137"/>
    </row>
    <row r="79" spans="2:12" ht="47.25" customHeight="1" thickTop="1" x14ac:dyDescent="0.2">
      <c r="B79" s="170" t="s">
        <v>96</v>
      </c>
      <c r="C79" s="171"/>
      <c r="D79" s="171"/>
      <c r="E79" s="171"/>
      <c r="F79" s="171"/>
      <c r="G79" s="171"/>
      <c r="H79" s="171"/>
      <c r="I79" s="171"/>
      <c r="J79" s="171"/>
      <c r="K79" s="171"/>
      <c r="L79" s="137"/>
    </row>
  </sheetData>
  <autoFilter ref="A9:K21"/>
  <mergeCells count="49">
    <mergeCell ref="B29:K29"/>
    <mergeCell ref="C35:I35"/>
    <mergeCell ref="C72:E72"/>
    <mergeCell ref="B71:J71"/>
    <mergeCell ref="B69:F69"/>
    <mergeCell ref="B59:F59"/>
    <mergeCell ref="C30:I30"/>
    <mergeCell ref="C31:I31"/>
    <mergeCell ref="C32:I32"/>
    <mergeCell ref="C40:I40"/>
    <mergeCell ref="C48:I48"/>
    <mergeCell ref="B73:F73"/>
    <mergeCell ref="C63:H63"/>
    <mergeCell ref="C62:I62"/>
    <mergeCell ref="C64:H64"/>
    <mergeCell ref="C65:H65"/>
    <mergeCell ref="C49:I49"/>
    <mergeCell ref="C67:H67"/>
    <mergeCell ref="C68:H68"/>
    <mergeCell ref="C56:I56"/>
    <mergeCell ref="C45:I45"/>
    <mergeCell ref="C46:I46"/>
    <mergeCell ref="C33:I33"/>
    <mergeCell ref="C34:I34"/>
    <mergeCell ref="C36:I36"/>
    <mergeCell ref="B61:K61"/>
    <mergeCell ref="C47:I47"/>
    <mergeCell ref="C37:I37"/>
    <mergeCell ref="C38:I38"/>
    <mergeCell ref="C39:I39"/>
    <mergeCell ref="C57:I57"/>
    <mergeCell ref="C50:I50"/>
    <mergeCell ref="C51:I51"/>
    <mergeCell ref="B76:K76"/>
    <mergeCell ref="B79:K79"/>
    <mergeCell ref="C58:I58"/>
    <mergeCell ref="C54:I54"/>
    <mergeCell ref="C55:I55"/>
    <mergeCell ref="C66:H66"/>
    <mergeCell ref="B2:F2"/>
    <mergeCell ref="B24:K24"/>
    <mergeCell ref="B26:K26"/>
    <mergeCell ref="B28:K28"/>
    <mergeCell ref="C52:I52"/>
    <mergeCell ref="C53:I53"/>
    <mergeCell ref="C41:I41"/>
    <mergeCell ref="C42:I42"/>
    <mergeCell ref="C43:I43"/>
    <mergeCell ref="C44:I44"/>
  </mergeCells>
  <pageMargins left="0.78740157480314965" right="0.78740157480314965" top="0.98425196850393704" bottom="0.98425196850393704" header="0.51181102362204722" footer="0.51181102362204722"/>
  <pageSetup paperSize="9" scale="75" firstPageNumber="101" fitToHeight="9999" orientation="portrait" useFirstPageNumber="1" r:id="rId1"/>
  <headerFooter alignWithMargins="0">
    <oddFooter>&amp;L&amp;"Arial CE,Kurzíva"Zastupitelstvo Olomouckého kraje 16-12-2011
6.- Rozpočet Olomouckého kraje 2012 - návrh rozpočtu
Příloha č. 3e) Evropské programy&amp;R&amp;"Arial CE,Kurzíva"Strana &amp;P (celkem 167)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6"/>
  <sheetViews>
    <sheetView showGridLines="0" topLeftCell="A61" zoomScaleNormal="100" zoomScaleSheetLayoutView="100" workbookViewId="0">
      <selection activeCell="F108" sqref="F108"/>
    </sheetView>
  </sheetViews>
  <sheetFormatPr defaultRowHeight="12.75" x14ac:dyDescent="0.2"/>
  <cols>
    <col min="1" max="1" width="0.85546875" customWidth="1"/>
    <col min="2" max="2" width="5.85546875" customWidth="1"/>
    <col min="3" max="3" width="6" customWidth="1"/>
    <col min="4" max="4" width="9" customWidth="1"/>
    <col min="5" max="5" width="12" customWidth="1"/>
    <col min="6" max="6" width="37.85546875" customWidth="1"/>
    <col min="7" max="7" width="9.28515625" customWidth="1"/>
    <col min="8" max="8" width="9.5703125" customWidth="1"/>
    <col min="9" max="9" width="9.7109375" customWidth="1"/>
    <col min="10" max="10" width="10" customWidth="1"/>
    <col min="11" max="11" width="8.7109375" customWidth="1"/>
  </cols>
  <sheetData>
    <row r="2" spans="2:11" ht="47.1" customHeight="1" x14ac:dyDescent="0.2">
      <c r="B2" s="168" t="s">
        <v>63</v>
      </c>
      <c r="C2" s="169"/>
      <c r="D2" s="169"/>
      <c r="E2" s="169"/>
      <c r="F2" s="169"/>
      <c r="G2" s="3"/>
      <c r="H2" s="3"/>
      <c r="I2" s="3"/>
      <c r="J2" s="3"/>
      <c r="K2" s="3" t="s">
        <v>64</v>
      </c>
    </row>
    <row r="5" spans="2:11" ht="15" x14ac:dyDescent="0.2">
      <c r="B5" s="135" t="s">
        <v>0</v>
      </c>
      <c r="C5" s="135"/>
      <c r="D5" s="135" t="s">
        <v>54</v>
      </c>
      <c r="E5" s="136"/>
      <c r="F5" s="2"/>
      <c r="G5" s="2"/>
      <c r="H5" s="2"/>
      <c r="I5" s="2"/>
      <c r="J5" s="2"/>
      <c r="K5" s="2"/>
    </row>
    <row r="6" spans="2:11" ht="15" x14ac:dyDescent="0.2">
      <c r="B6" s="135"/>
      <c r="C6" s="135"/>
      <c r="D6" s="135" t="s">
        <v>22</v>
      </c>
      <c r="E6" s="136"/>
      <c r="F6" s="2"/>
      <c r="G6" s="2"/>
      <c r="H6" s="2"/>
      <c r="I6" s="2"/>
      <c r="J6" s="2"/>
      <c r="K6" s="2"/>
    </row>
    <row r="7" spans="2:11" ht="13.5" thickBot="1" x14ac:dyDescent="0.25">
      <c r="B7" s="4"/>
      <c r="C7" s="4"/>
      <c r="D7" s="4"/>
      <c r="E7" s="4"/>
      <c r="F7" s="4"/>
      <c r="G7" s="4"/>
      <c r="H7" s="4"/>
      <c r="I7" s="4"/>
      <c r="J7" s="4"/>
      <c r="K7" s="4" t="s">
        <v>1</v>
      </c>
    </row>
    <row r="8" spans="2:11" ht="35.1" customHeight="1" x14ac:dyDescent="0.2">
      <c r="B8" s="6" t="s">
        <v>2</v>
      </c>
      <c r="C8" s="7" t="s">
        <v>3</v>
      </c>
      <c r="D8" s="7" t="s">
        <v>4</v>
      </c>
      <c r="E8" s="7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8" t="s">
        <v>11</v>
      </c>
    </row>
    <row r="9" spans="2:11" ht="13.5" thickBot="1" x14ac:dyDescent="0.25">
      <c r="B9" s="9">
        <v>1</v>
      </c>
      <c r="C9" s="10">
        <v>2</v>
      </c>
      <c r="D9" s="10">
        <v>3</v>
      </c>
      <c r="E9" s="10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2" t="s">
        <v>12</v>
      </c>
    </row>
    <row r="10" spans="2:11" ht="14.25" x14ac:dyDescent="0.2">
      <c r="B10" s="106" t="s">
        <v>170</v>
      </c>
      <c r="C10" s="112"/>
      <c r="D10" s="107"/>
      <c r="E10" s="112"/>
      <c r="F10" s="109"/>
      <c r="G10" s="114"/>
      <c r="H10" s="109"/>
      <c r="I10" s="114"/>
      <c r="J10" s="114"/>
      <c r="K10" s="117"/>
    </row>
    <row r="11" spans="2:11" ht="15" customHeight="1" x14ac:dyDescent="0.2">
      <c r="B11" s="88">
        <v>2143</v>
      </c>
      <c r="C11" s="93">
        <v>5011</v>
      </c>
      <c r="D11" s="87"/>
      <c r="E11" s="93">
        <v>60007100101</v>
      </c>
      <c r="F11" s="92" t="s">
        <v>26</v>
      </c>
      <c r="G11" s="97">
        <v>330</v>
      </c>
      <c r="H11" s="31">
        <v>330</v>
      </c>
      <c r="I11" s="97">
        <v>86</v>
      </c>
      <c r="J11" s="97">
        <v>351</v>
      </c>
      <c r="K11" s="125">
        <f>J11/G11*100</f>
        <v>106.36363636363637</v>
      </c>
    </row>
    <row r="12" spans="2:11" ht="25.5" x14ac:dyDescent="0.2">
      <c r="B12" s="88">
        <v>2143</v>
      </c>
      <c r="C12" s="93">
        <v>5031</v>
      </c>
      <c r="D12" s="87"/>
      <c r="E12" s="93">
        <v>60007100101</v>
      </c>
      <c r="F12" s="92" t="s">
        <v>28</v>
      </c>
      <c r="G12" s="97">
        <v>85</v>
      </c>
      <c r="H12" s="31">
        <v>85</v>
      </c>
      <c r="I12" s="97">
        <v>21</v>
      </c>
      <c r="J12" s="97">
        <v>91</v>
      </c>
      <c r="K12" s="125">
        <f t="shared" ref="K12:K19" si="0">J12/G12*100</f>
        <v>107.05882352941177</v>
      </c>
    </row>
    <row r="13" spans="2:11" ht="25.5" x14ac:dyDescent="0.2">
      <c r="B13" s="88">
        <v>2143</v>
      </c>
      <c r="C13" s="93">
        <v>5032</v>
      </c>
      <c r="D13" s="87"/>
      <c r="E13" s="93">
        <v>60007100101</v>
      </c>
      <c r="F13" s="92" t="s">
        <v>29</v>
      </c>
      <c r="G13" s="97">
        <v>31</v>
      </c>
      <c r="H13" s="31">
        <v>31</v>
      </c>
      <c r="I13" s="97">
        <v>8</v>
      </c>
      <c r="J13" s="97">
        <v>36</v>
      </c>
      <c r="K13" s="125">
        <f t="shared" si="0"/>
        <v>116.12903225806453</v>
      </c>
    </row>
    <row r="14" spans="2:11" ht="15" x14ac:dyDescent="0.2">
      <c r="B14" s="88">
        <v>2143</v>
      </c>
      <c r="C14" s="93">
        <v>5139</v>
      </c>
      <c r="D14" s="87"/>
      <c r="E14" s="93">
        <v>60007100101</v>
      </c>
      <c r="F14" s="92" t="s">
        <v>15</v>
      </c>
      <c r="G14" s="97">
        <v>30</v>
      </c>
      <c r="H14" s="31">
        <v>30</v>
      </c>
      <c r="I14" s="97">
        <v>0</v>
      </c>
      <c r="J14" s="97">
        <v>40</v>
      </c>
      <c r="K14" s="125">
        <f t="shared" si="0"/>
        <v>133.33333333333331</v>
      </c>
    </row>
    <row r="15" spans="2:11" ht="15" x14ac:dyDescent="0.2">
      <c r="B15" s="88">
        <v>2143</v>
      </c>
      <c r="C15" s="93">
        <v>5163</v>
      </c>
      <c r="D15" s="87"/>
      <c r="E15" s="93">
        <v>60007100101</v>
      </c>
      <c r="F15" s="92" t="s">
        <v>16</v>
      </c>
      <c r="G15" s="97">
        <v>0</v>
      </c>
      <c r="H15" s="31">
        <v>10</v>
      </c>
      <c r="I15" s="97">
        <v>0</v>
      </c>
      <c r="J15" s="97">
        <v>20</v>
      </c>
      <c r="K15" s="125">
        <v>0</v>
      </c>
    </row>
    <row r="16" spans="2:11" ht="15" x14ac:dyDescent="0.2">
      <c r="B16" s="88">
        <v>2143</v>
      </c>
      <c r="C16" s="93">
        <v>5164</v>
      </c>
      <c r="D16" s="87"/>
      <c r="E16" s="93">
        <v>60007100101</v>
      </c>
      <c r="F16" s="92" t="s">
        <v>17</v>
      </c>
      <c r="G16" s="97">
        <v>0</v>
      </c>
      <c r="H16" s="31">
        <v>0</v>
      </c>
      <c r="I16" s="97">
        <v>0</v>
      </c>
      <c r="J16" s="97">
        <v>20</v>
      </c>
      <c r="K16" s="125">
        <v>0</v>
      </c>
    </row>
    <row r="17" spans="2:11" ht="16.5" customHeight="1" x14ac:dyDescent="0.2">
      <c r="B17" s="88">
        <v>2143</v>
      </c>
      <c r="C17" s="93">
        <v>5166</v>
      </c>
      <c r="D17" s="87"/>
      <c r="E17" s="93">
        <v>60007100101</v>
      </c>
      <c r="F17" s="92" t="s">
        <v>32</v>
      </c>
      <c r="G17" s="97">
        <v>4150</v>
      </c>
      <c r="H17" s="31">
        <v>340</v>
      </c>
      <c r="I17" s="97">
        <v>136</v>
      </c>
      <c r="J17" s="97">
        <v>400</v>
      </c>
      <c r="K17" s="125">
        <f t="shared" si="0"/>
        <v>9.6385542168674707</v>
      </c>
    </row>
    <row r="18" spans="2:11" ht="15" x14ac:dyDescent="0.2">
      <c r="B18" s="88">
        <v>2143</v>
      </c>
      <c r="C18" s="93">
        <v>5169</v>
      </c>
      <c r="D18" s="87"/>
      <c r="E18" s="93">
        <v>60007100101</v>
      </c>
      <c r="F18" s="92" t="s">
        <v>13</v>
      </c>
      <c r="G18" s="97">
        <v>52</v>
      </c>
      <c r="H18" s="31">
        <v>3852</v>
      </c>
      <c r="I18" s="97">
        <v>141</v>
      </c>
      <c r="J18" s="97">
        <v>2960</v>
      </c>
      <c r="K18" s="125">
        <f t="shared" si="0"/>
        <v>5692.3076923076924</v>
      </c>
    </row>
    <row r="19" spans="2:11" ht="15" x14ac:dyDescent="0.2">
      <c r="B19" s="88">
        <v>2143</v>
      </c>
      <c r="C19" s="93">
        <v>5173</v>
      </c>
      <c r="D19" s="87"/>
      <c r="E19" s="93">
        <v>60007100101</v>
      </c>
      <c r="F19" s="92" t="s">
        <v>34</v>
      </c>
      <c r="G19" s="97">
        <v>26</v>
      </c>
      <c r="H19" s="31">
        <v>26</v>
      </c>
      <c r="I19" s="97">
        <v>11</v>
      </c>
      <c r="J19" s="97">
        <v>51</v>
      </c>
      <c r="K19" s="125">
        <f t="shared" si="0"/>
        <v>196.15384615384613</v>
      </c>
    </row>
    <row r="20" spans="2:11" ht="15" x14ac:dyDescent="0.2">
      <c r="B20" s="88">
        <v>2143</v>
      </c>
      <c r="C20" s="93">
        <v>5175</v>
      </c>
      <c r="D20" s="87"/>
      <c r="E20" s="93">
        <v>60007100101</v>
      </c>
      <c r="F20" s="92" t="s">
        <v>18</v>
      </c>
      <c r="G20" s="97">
        <v>0</v>
      </c>
      <c r="H20" s="31">
        <v>0</v>
      </c>
      <c r="I20" s="97">
        <v>0</v>
      </c>
      <c r="J20" s="97">
        <v>31</v>
      </c>
      <c r="K20" s="125">
        <v>0</v>
      </c>
    </row>
    <row r="21" spans="2:11" ht="14.25" x14ac:dyDescent="0.2">
      <c r="B21" s="104" t="s">
        <v>177</v>
      </c>
      <c r="C21" s="93"/>
      <c r="D21" s="87"/>
      <c r="E21" s="93"/>
      <c r="F21" s="92"/>
      <c r="G21" s="115">
        <f>SUM(G11:G20)</f>
        <v>4704</v>
      </c>
      <c r="H21" s="115">
        <f>SUM(H11:H20)</f>
        <v>4704</v>
      </c>
      <c r="I21" s="115">
        <f>SUM(I11:I20)</f>
        <v>403</v>
      </c>
      <c r="J21" s="115">
        <f>SUM(J11:J20)</f>
        <v>4000</v>
      </c>
      <c r="K21" s="129">
        <f>J21/G21*100</f>
        <v>85.034013605442169</v>
      </c>
    </row>
    <row r="22" spans="2:11" ht="4.5" customHeight="1" x14ac:dyDescent="0.2">
      <c r="B22" s="104"/>
      <c r="C22" s="93"/>
      <c r="D22" s="87"/>
      <c r="E22" s="93"/>
      <c r="F22" s="92"/>
      <c r="G22" s="115"/>
      <c r="H22" s="86"/>
      <c r="I22" s="115"/>
      <c r="J22" s="115"/>
      <c r="K22" s="129"/>
    </row>
    <row r="23" spans="2:11" ht="14.25" x14ac:dyDescent="0.2">
      <c r="B23" s="105" t="s">
        <v>171</v>
      </c>
      <c r="C23" s="93"/>
      <c r="D23" s="87"/>
      <c r="E23" s="93"/>
      <c r="F23" s="92"/>
      <c r="G23" s="115"/>
      <c r="H23" s="86"/>
      <c r="I23" s="115"/>
      <c r="J23" s="115"/>
      <c r="K23" s="129"/>
    </row>
    <row r="24" spans="2:11" ht="15" x14ac:dyDescent="0.2">
      <c r="B24" s="88">
        <v>2143</v>
      </c>
      <c r="C24" s="93">
        <v>5139</v>
      </c>
      <c r="D24" s="87"/>
      <c r="E24" s="93">
        <v>60007100531</v>
      </c>
      <c r="F24" s="92" t="s">
        <v>15</v>
      </c>
      <c r="G24" s="97">
        <v>0</v>
      </c>
      <c r="H24" s="31">
        <v>350</v>
      </c>
      <c r="I24" s="97">
        <v>224</v>
      </c>
      <c r="J24" s="97">
        <v>300</v>
      </c>
      <c r="K24" s="125">
        <v>0</v>
      </c>
    </row>
    <row r="25" spans="2:11" ht="15" x14ac:dyDescent="0.2">
      <c r="B25" s="88">
        <v>2143</v>
      </c>
      <c r="C25" s="93">
        <v>5163</v>
      </c>
      <c r="D25" s="87"/>
      <c r="E25" s="93">
        <v>60007100531</v>
      </c>
      <c r="F25" s="92" t="s">
        <v>16</v>
      </c>
      <c r="G25" s="97">
        <v>0</v>
      </c>
      <c r="H25" s="31">
        <v>5</v>
      </c>
      <c r="I25" s="97">
        <v>2</v>
      </c>
      <c r="J25" s="97">
        <v>50</v>
      </c>
      <c r="K25" s="125">
        <v>0</v>
      </c>
    </row>
    <row r="26" spans="2:11" ht="17.25" customHeight="1" x14ac:dyDescent="0.2">
      <c r="B26" s="88">
        <v>2143</v>
      </c>
      <c r="C26" s="93">
        <v>5166</v>
      </c>
      <c r="D26" s="87"/>
      <c r="E26" s="93">
        <v>60007100531</v>
      </c>
      <c r="F26" s="92" t="s">
        <v>32</v>
      </c>
      <c r="G26" s="97">
        <v>0</v>
      </c>
      <c r="H26" s="31">
        <v>70</v>
      </c>
      <c r="I26" s="97">
        <v>0</v>
      </c>
      <c r="J26" s="97">
        <v>400</v>
      </c>
      <c r="K26" s="125">
        <v>0</v>
      </c>
    </row>
    <row r="27" spans="2:11" ht="15" x14ac:dyDescent="0.2">
      <c r="B27" s="88">
        <v>2143</v>
      </c>
      <c r="C27" s="93">
        <v>5169</v>
      </c>
      <c r="D27" s="87"/>
      <c r="E27" s="93">
        <v>60007100531</v>
      </c>
      <c r="F27" s="92" t="s">
        <v>13</v>
      </c>
      <c r="G27" s="97">
        <v>4900</v>
      </c>
      <c r="H27" s="31"/>
      <c r="I27" s="97">
        <v>0</v>
      </c>
      <c r="J27" s="97">
        <v>0</v>
      </c>
      <c r="K27" s="125">
        <v>0</v>
      </c>
    </row>
    <row r="28" spans="2:11" ht="15" x14ac:dyDescent="0.2">
      <c r="B28" s="88">
        <v>2143</v>
      </c>
      <c r="C28" s="93">
        <v>5169</v>
      </c>
      <c r="D28" s="87"/>
      <c r="E28" s="93">
        <v>60007100531</v>
      </c>
      <c r="F28" s="92" t="s">
        <v>13</v>
      </c>
      <c r="G28" s="97">
        <v>0</v>
      </c>
      <c r="H28" s="31">
        <v>4180</v>
      </c>
      <c r="I28" s="97">
        <v>3427</v>
      </c>
      <c r="J28" s="97">
        <v>5950</v>
      </c>
      <c r="K28" s="125">
        <v>0</v>
      </c>
    </row>
    <row r="29" spans="2:11" ht="15" x14ac:dyDescent="0.2">
      <c r="B29" s="88">
        <v>2143</v>
      </c>
      <c r="C29" s="93">
        <v>5173</v>
      </c>
      <c r="D29" s="87"/>
      <c r="E29" s="93">
        <v>60007100531</v>
      </c>
      <c r="F29" s="92" t="s">
        <v>34</v>
      </c>
      <c r="G29" s="97">
        <v>0</v>
      </c>
      <c r="H29" s="31">
        <v>295</v>
      </c>
      <c r="I29" s="97">
        <v>216</v>
      </c>
      <c r="J29" s="97">
        <v>300</v>
      </c>
      <c r="K29" s="125">
        <v>0</v>
      </c>
    </row>
    <row r="30" spans="2:11" ht="14.25" x14ac:dyDescent="0.2">
      <c r="B30" s="104" t="s">
        <v>178</v>
      </c>
      <c r="C30" s="93"/>
      <c r="D30" s="87"/>
      <c r="E30" s="93"/>
      <c r="F30" s="92"/>
      <c r="G30" s="115">
        <f>SUM(G24:G29)</f>
        <v>4900</v>
      </c>
      <c r="H30" s="86">
        <f>SUM(H24:H29)</f>
        <v>4900</v>
      </c>
      <c r="I30" s="115">
        <f>SUM(I24:I29)</f>
        <v>3869</v>
      </c>
      <c r="J30" s="115">
        <f>SUM(J24:J29)</f>
        <v>7000</v>
      </c>
      <c r="K30" s="129">
        <f>J30/G30*100</f>
        <v>142.85714285714286</v>
      </c>
    </row>
    <row r="31" spans="2:11" ht="10.5" customHeight="1" x14ac:dyDescent="0.2">
      <c r="B31" s="104"/>
      <c r="C31" s="93"/>
      <c r="D31" s="87"/>
      <c r="E31" s="93"/>
      <c r="F31" s="92"/>
      <c r="G31" s="115"/>
      <c r="H31" s="86"/>
      <c r="I31" s="115"/>
      <c r="J31" s="115"/>
      <c r="K31" s="129"/>
    </row>
    <row r="32" spans="2:11" ht="16.5" customHeight="1" x14ac:dyDescent="0.2">
      <c r="B32" s="105" t="s">
        <v>172</v>
      </c>
      <c r="C32" s="93"/>
      <c r="D32" s="87"/>
      <c r="E32" s="93"/>
      <c r="F32" s="92"/>
      <c r="G32" s="97"/>
      <c r="H32" s="31"/>
      <c r="I32" s="97"/>
      <c r="J32" s="97"/>
      <c r="K32" s="125"/>
    </row>
    <row r="33" spans="2:11" ht="15" x14ac:dyDescent="0.2">
      <c r="B33" s="88">
        <v>3315</v>
      </c>
      <c r="C33" s="93">
        <v>5171</v>
      </c>
      <c r="D33" s="87">
        <v>0</v>
      </c>
      <c r="E33" s="93">
        <v>60003100571</v>
      </c>
      <c r="F33" s="92" t="s">
        <v>67</v>
      </c>
      <c r="G33" s="97">
        <v>750</v>
      </c>
      <c r="H33" s="31">
        <v>0</v>
      </c>
      <c r="I33" s="97">
        <v>0</v>
      </c>
      <c r="J33" s="97">
        <v>871</v>
      </c>
      <c r="K33" s="125">
        <f>11613/100</f>
        <v>116.13</v>
      </c>
    </row>
    <row r="34" spans="2:11" ht="10.5" customHeight="1" x14ac:dyDescent="0.2">
      <c r="B34" s="104"/>
      <c r="C34" s="93"/>
      <c r="D34" s="87"/>
      <c r="E34" s="93"/>
      <c r="F34" s="95"/>
      <c r="G34" s="115"/>
      <c r="H34" s="115"/>
      <c r="I34" s="115"/>
      <c r="J34" s="115"/>
      <c r="K34" s="129"/>
    </row>
    <row r="35" spans="2:11" ht="15" x14ac:dyDescent="0.2">
      <c r="B35" s="134" t="s">
        <v>174</v>
      </c>
      <c r="C35" s="93"/>
      <c r="D35" s="93"/>
      <c r="E35" s="93"/>
      <c r="F35" s="92"/>
      <c r="G35" s="97"/>
      <c r="H35" s="31"/>
      <c r="I35" s="97"/>
      <c r="J35" s="97"/>
      <c r="K35" s="131"/>
    </row>
    <row r="36" spans="2:11" ht="15" x14ac:dyDescent="0.2">
      <c r="B36" s="88">
        <v>4357</v>
      </c>
      <c r="C36" s="93">
        <v>5171</v>
      </c>
      <c r="D36" s="87">
        <v>0</v>
      </c>
      <c r="E36" s="93">
        <v>60002100325</v>
      </c>
      <c r="F36" s="92" t="s">
        <v>67</v>
      </c>
      <c r="G36" s="97">
        <v>6000</v>
      </c>
      <c r="H36" s="97">
        <v>0</v>
      </c>
      <c r="I36" s="97">
        <v>0</v>
      </c>
      <c r="J36" s="97">
        <v>5000</v>
      </c>
      <c r="K36" s="125">
        <f>8333/100</f>
        <v>83.33</v>
      </c>
    </row>
    <row r="37" spans="2:11" ht="15" x14ac:dyDescent="0.2">
      <c r="B37" s="134" t="s">
        <v>175</v>
      </c>
      <c r="C37" s="93"/>
      <c r="D37" s="93"/>
      <c r="E37" s="93"/>
      <c r="F37" s="95"/>
      <c r="G37" s="97"/>
      <c r="H37" s="31"/>
      <c r="I37" s="97"/>
      <c r="J37" s="97"/>
      <c r="K37" s="131"/>
    </row>
    <row r="38" spans="2:11" ht="15" x14ac:dyDescent="0.2">
      <c r="B38" s="88">
        <v>4357</v>
      </c>
      <c r="C38" s="93">
        <v>5171</v>
      </c>
      <c r="D38" s="87">
        <v>0</v>
      </c>
      <c r="E38" s="93">
        <v>60002100336</v>
      </c>
      <c r="F38" s="92" t="s">
        <v>67</v>
      </c>
      <c r="G38" s="97">
        <v>900</v>
      </c>
      <c r="H38" s="31">
        <v>0</v>
      </c>
      <c r="I38" s="97">
        <v>0</v>
      </c>
      <c r="J38" s="97">
        <v>3049</v>
      </c>
      <c r="K38" s="125">
        <f>33878/100</f>
        <v>338.78</v>
      </c>
    </row>
    <row r="39" spans="2:11" ht="15" x14ac:dyDescent="0.2">
      <c r="B39" s="88"/>
      <c r="C39" s="93"/>
      <c r="D39" s="87"/>
      <c r="E39" s="93"/>
      <c r="F39" s="92"/>
      <c r="G39" s="97"/>
      <c r="H39" s="31"/>
      <c r="I39" s="97"/>
      <c r="J39" s="97"/>
      <c r="K39" s="125"/>
    </row>
    <row r="40" spans="2:11" ht="15" x14ac:dyDescent="0.2">
      <c r="B40" s="105" t="s">
        <v>176</v>
      </c>
      <c r="C40" s="93"/>
      <c r="D40" s="87"/>
      <c r="E40" s="93"/>
      <c r="F40" s="92"/>
      <c r="G40" s="97"/>
      <c r="H40" s="31"/>
      <c r="I40" s="97"/>
      <c r="J40" s="97"/>
      <c r="K40" s="125"/>
    </row>
    <row r="41" spans="2:11" ht="15" x14ac:dyDescent="0.2">
      <c r="B41" s="88">
        <v>4357</v>
      </c>
      <c r="C41" s="93">
        <v>5171</v>
      </c>
      <c r="D41" s="87">
        <v>0</v>
      </c>
      <c r="E41" s="93">
        <v>60002100530</v>
      </c>
      <c r="F41" s="92" t="s">
        <v>67</v>
      </c>
      <c r="G41" s="97">
        <v>900</v>
      </c>
      <c r="H41" s="31">
        <v>0</v>
      </c>
      <c r="I41" s="97">
        <v>0</v>
      </c>
      <c r="J41" s="97">
        <v>3731</v>
      </c>
      <c r="K41" s="125">
        <f>41456/100</f>
        <v>414.56</v>
      </c>
    </row>
    <row r="42" spans="2:11" ht="15" x14ac:dyDescent="0.2">
      <c r="B42" s="88"/>
      <c r="C42" s="93"/>
      <c r="D42" s="87"/>
      <c r="E42" s="93"/>
      <c r="F42" s="92"/>
      <c r="G42" s="97"/>
      <c r="H42" s="31"/>
      <c r="I42" s="97"/>
      <c r="J42" s="97"/>
      <c r="K42" s="125"/>
    </row>
    <row r="43" spans="2:11" ht="15" x14ac:dyDescent="0.2">
      <c r="B43" s="85" t="s">
        <v>173</v>
      </c>
      <c r="C43" s="93"/>
      <c r="D43" s="87"/>
      <c r="E43" s="93"/>
      <c r="F43" s="92"/>
      <c r="G43" s="97"/>
      <c r="H43" s="31"/>
      <c r="I43" s="97"/>
      <c r="J43" s="97"/>
      <c r="K43" s="125"/>
    </row>
    <row r="44" spans="2:11" ht="15" x14ac:dyDescent="0.2">
      <c r="B44" s="88">
        <v>4357</v>
      </c>
      <c r="C44" s="93">
        <v>5171</v>
      </c>
      <c r="D44" s="87"/>
      <c r="E44" s="93">
        <v>60002100324</v>
      </c>
      <c r="F44" s="92" t="s">
        <v>67</v>
      </c>
      <c r="G44" s="97">
        <v>3473</v>
      </c>
      <c r="H44" s="31">
        <v>3473</v>
      </c>
      <c r="I44" s="97">
        <v>1</v>
      </c>
      <c r="J44" s="97">
        <v>1326</v>
      </c>
      <c r="K44" s="125">
        <f>J44/G44*100</f>
        <v>38.180247624532107</v>
      </c>
    </row>
    <row r="45" spans="2:11" ht="15" x14ac:dyDescent="0.2">
      <c r="B45" s="88">
        <v>4357</v>
      </c>
      <c r="C45" s="93">
        <v>6121</v>
      </c>
      <c r="D45" s="87"/>
      <c r="E45" s="93">
        <v>60002100324</v>
      </c>
      <c r="F45" s="95" t="s">
        <v>65</v>
      </c>
      <c r="G45" s="97">
        <v>0</v>
      </c>
      <c r="H45" s="31">
        <v>0</v>
      </c>
      <c r="I45" s="97">
        <v>0</v>
      </c>
      <c r="J45" s="97">
        <v>1387</v>
      </c>
      <c r="K45" s="125"/>
    </row>
    <row r="46" spans="2:11" ht="15" x14ac:dyDescent="0.2">
      <c r="B46" s="88"/>
      <c r="C46" s="93"/>
      <c r="D46" s="87"/>
      <c r="E46" s="93"/>
      <c r="F46" s="92"/>
      <c r="G46" s="97"/>
      <c r="H46" s="31"/>
      <c r="I46" s="97"/>
      <c r="J46" s="97"/>
      <c r="K46" s="125"/>
    </row>
    <row r="47" spans="2:11" ht="15" x14ac:dyDescent="0.2">
      <c r="B47" s="105" t="s">
        <v>179</v>
      </c>
      <c r="C47" s="93"/>
      <c r="D47" s="87"/>
      <c r="E47" s="93"/>
      <c r="F47" s="92"/>
      <c r="G47" s="97"/>
      <c r="H47" s="31"/>
      <c r="I47" s="97"/>
      <c r="J47" s="97"/>
      <c r="K47" s="125"/>
    </row>
    <row r="48" spans="2:11" ht="15" x14ac:dyDescent="0.2">
      <c r="B48" s="88"/>
      <c r="C48" s="93">
        <v>6121</v>
      </c>
      <c r="D48" s="87"/>
      <c r="E48" s="93"/>
      <c r="F48" s="92" t="s">
        <v>65</v>
      </c>
      <c r="G48" s="97">
        <v>4200</v>
      </c>
      <c r="H48" s="154">
        <v>148025</v>
      </c>
      <c r="I48" s="97">
        <v>78796</v>
      </c>
      <c r="J48" s="97">
        <v>0</v>
      </c>
      <c r="K48" s="125">
        <v>0</v>
      </c>
    </row>
    <row r="49" spans="2:11" ht="15" x14ac:dyDescent="0.2">
      <c r="B49" s="88"/>
      <c r="C49" s="93">
        <v>5169</v>
      </c>
      <c r="D49" s="87"/>
      <c r="E49" s="93"/>
      <c r="F49" s="92" t="s">
        <v>13</v>
      </c>
      <c r="G49" s="97">
        <v>260</v>
      </c>
      <c r="H49" s="31">
        <v>2147</v>
      </c>
      <c r="I49" s="97">
        <v>2147</v>
      </c>
      <c r="J49" s="97">
        <v>0</v>
      </c>
      <c r="K49" s="125">
        <v>0</v>
      </c>
    </row>
    <row r="50" spans="2:11" ht="15" x14ac:dyDescent="0.2">
      <c r="B50" s="88">
        <v>3533</v>
      </c>
      <c r="C50" s="93">
        <v>5139</v>
      </c>
      <c r="D50" s="87"/>
      <c r="E50" s="93">
        <v>60005100015</v>
      </c>
      <c r="F50" s="92" t="s">
        <v>15</v>
      </c>
      <c r="G50" s="97">
        <v>0</v>
      </c>
      <c r="H50" s="31">
        <v>10</v>
      </c>
      <c r="I50" s="97">
        <v>10</v>
      </c>
      <c r="J50" s="97">
        <v>0</v>
      </c>
      <c r="K50" s="125">
        <v>0</v>
      </c>
    </row>
    <row r="51" spans="2:11" ht="25.5" x14ac:dyDescent="0.2">
      <c r="B51" s="88">
        <v>5273</v>
      </c>
      <c r="C51" s="93">
        <v>5166</v>
      </c>
      <c r="D51" s="87"/>
      <c r="E51" s="93">
        <v>60008100322</v>
      </c>
      <c r="F51" s="92" t="s">
        <v>32</v>
      </c>
      <c r="G51" s="97">
        <v>706</v>
      </c>
      <c r="H51" s="31">
        <v>706</v>
      </c>
      <c r="I51" s="97">
        <v>199</v>
      </c>
      <c r="J51" s="97">
        <v>0</v>
      </c>
      <c r="K51" s="125">
        <v>0</v>
      </c>
    </row>
    <row r="52" spans="2:11" ht="25.5" x14ac:dyDescent="0.2">
      <c r="B52" s="88">
        <v>6402</v>
      </c>
      <c r="C52" s="93">
        <v>5368</v>
      </c>
      <c r="D52" s="87">
        <v>19</v>
      </c>
      <c r="E52" s="93">
        <v>73000100016</v>
      </c>
      <c r="F52" s="92" t="s">
        <v>68</v>
      </c>
      <c r="G52" s="97">
        <v>0</v>
      </c>
      <c r="H52" s="31">
        <v>498</v>
      </c>
      <c r="I52" s="97">
        <v>498</v>
      </c>
      <c r="J52" s="97">
        <v>0</v>
      </c>
      <c r="K52" s="125">
        <v>0</v>
      </c>
    </row>
    <row r="53" spans="2:11" ht="15.75" thickBot="1" x14ac:dyDescent="0.25">
      <c r="B53" s="102">
        <v>6409</v>
      </c>
      <c r="C53" s="113">
        <v>5909</v>
      </c>
      <c r="D53" s="108">
        <v>0</v>
      </c>
      <c r="E53" s="113">
        <v>0</v>
      </c>
      <c r="F53" s="110" t="s">
        <v>19</v>
      </c>
      <c r="G53" s="116">
        <v>0</v>
      </c>
      <c r="H53" s="111">
        <v>0</v>
      </c>
      <c r="I53" s="116">
        <f>-20/100</f>
        <v>-0.2</v>
      </c>
      <c r="J53" s="116">
        <v>0</v>
      </c>
      <c r="K53" s="125">
        <v>0</v>
      </c>
    </row>
    <row r="54" spans="2:11" ht="15.75" thickBot="1" x14ac:dyDescent="0.25">
      <c r="B54" s="17" t="s">
        <v>20</v>
      </c>
      <c r="C54" s="18"/>
      <c r="D54" s="18"/>
      <c r="E54" s="18"/>
      <c r="F54" s="19"/>
      <c r="G54" s="20">
        <f>G21+G30+G33+G36+G38+G41+G44+SUM(G48:G53)</f>
        <v>26793</v>
      </c>
      <c r="H54" s="20">
        <f>H21+H30+H33+H36+H38+H41+H44+SUM(H48:H53)</f>
        <v>164463</v>
      </c>
      <c r="I54" s="20">
        <f>I21+I30+I33+I36+I38+I41+I44+SUM(I48:I53)</f>
        <v>85922.8</v>
      </c>
      <c r="J54" s="20">
        <f>J21+J30+J33+J36+J38+J41+J44+J45+SUM(J48:J53)</f>
        <v>26364</v>
      </c>
      <c r="K54" s="127">
        <f>J54/G54*100</f>
        <v>98.398835516739453</v>
      </c>
    </row>
    <row r="55" spans="2:11" x14ac:dyDescent="0.2">
      <c r="F55" s="1"/>
      <c r="G55" s="1"/>
      <c r="H55" s="1"/>
      <c r="I55" s="1"/>
      <c r="J55" s="1"/>
    </row>
    <row r="56" spans="2:11" x14ac:dyDescent="0.2">
      <c r="F56" s="1"/>
      <c r="G56" s="1"/>
      <c r="H56" s="1"/>
      <c r="I56" s="1"/>
      <c r="J56" s="1"/>
    </row>
    <row r="57" spans="2:11" x14ac:dyDescent="0.2">
      <c r="F57" s="1"/>
      <c r="G57" s="1"/>
      <c r="H57" s="1"/>
      <c r="I57" s="1"/>
      <c r="J57" s="1"/>
    </row>
    <row r="58" spans="2:11" x14ac:dyDescent="0.2">
      <c r="F58" s="1"/>
      <c r="G58" s="1"/>
      <c r="H58" s="1"/>
      <c r="I58" s="1"/>
      <c r="J58" s="1"/>
    </row>
    <row r="59" spans="2:11" x14ac:dyDescent="0.2">
      <c r="F59" s="1"/>
      <c r="G59" s="1"/>
      <c r="H59" s="1"/>
      <c r="I59" s="1"/>
      <c r="J59" s="1"/>
    </row>
    <row r="60" spans="2:11" x14ac:dyDescent="0.2">
      <c r="F60" s="1"/>
      <c r="G60" s="1"/>
      <c r="H60" s="1"/>
      <c r="I60" s="1"/>
      <c r="J60" s="1"/>
    </row>
    <row r="61" spans="2:11" x14ac:dyDescent="0.2">
      <c r="F61" s="1"/>
      <c r="G61" s="1"/>
      <c r="H61" s="1"/>
      <c r="I61" s="1"/>
      <c r="J61" s="1"/>
    </row>
    <row r="62" spans="2:11" x14ac:dyDescent="0.2">
      <c r="F62" s="1"/>
      <c r="G62" s="1"/>
      <c r="H62" s="1"/>
      <c r="I62" s="1"/>
      <c r="J62" s="1"/>
    </row>
    <row r="63" spans="2:11" ht="14.25" x14ac:dyDescent="0.2">
      <c r="B63" s="84" t="s">
        <v>170</v>
      </c>
      <c r="C63" s="137"/>
      <c r="D63" s="137"/>
      <c r="E63" s="137"/>
      <c r="F63" s="155"/>
      <c r="G63" s="155"/>
      <c r="H63" s="155"/>
      <c r="I63" s="155"/>
      <c r="J63" s="155"/>
      <c r="K63" s="137"/>
    </row>
    <row r="64" spans="2:11" ht="15.75" thickBot="1" x14ac:dyDescent="0.25">
      <c r="B64" s="21" t="s">
        <v>69</v>
      </c>
      <c r="C64" s="21"/>
      <c r="D64" s="21"/>
      <c r="E64" s="21"/>
      <c r="F64" s="22"/>
      <c r="G64" s="22"/>
      <c r="H64" s="23"/>
      <c r="I64" s="23"/>
      <c r="J64" s="23">
        <v>351</v>
      </c>
      <c r="K64" s="24" t="s">
        <v>21</v>
      </c>
    </row>
    <row r="65" spans="2:11" ht="88.5" customHeight="1" thickTop="1" x14ac:dyDescent="0.2">
      <c r="B65" s="170" t="s">
        <v>235</v>
      </c>
      <c r="C65" s="170"/>
      <c r="D65" s="170"/>
      <c r="E65" s="170"/>
      <c r="F65" s="170"/>
      <c r="G65" s="170"/>
      <c r="H65" s="170"/>
      <c r="I65" s="170"/>
      <c r="J65" s="170"/>
      <c r="K65" s="170"/>
    </row>
    <row r="66" spans="2:11" ht="14.25" x14ac:dyDescent="0.2">
      <c r="B66" s="148"/>
      <c r="C66" s="148"/>
      <c r="D66" s="148"/>
      <c r="E66" s="148"/>
      <c r="F66" s="148"/>
      <c r="G66" s="148"/>
      <c r="H66" s="148"/>
      <c r="I66" s="148"/>
      <c r="J66" s="148"/>
      <c r="K66" s="148"/>
    </row>
    <row r="67" spans="2:11" ht="15.75" thickBot="1" x14ac:dyDescent="0.25">
      <c r="B67" s="21" t="s">
        <v>70</v>
      </c>
      <c r="C67" s="21"/>
      <c r="D67" s="21"/>
      <c r="E67" s="21"/>
      <c r="F67" s="22"/>
      <c r="G67" s="22"/>
      <c r="H67" s="23"/>
      <c r="I67" s="23"/>
      <c r="J67" s="23">
        <v>91</v>
      </c>
      <c r="K67" s="24" t="s">
        <v>21</v>
      </c>
    </row>
    <row r="68" spans="2:11" ht="32.25" customHeight="1" thickTop="1" x14ac:dyDescent="0.2">
      <c r="B68" s="172" t="s">
        <v>236</v>
      </c>
      <c r="C68" s="172"/>
      <c r="D68" s="172"/>
      <c r="E68" s="172"/>
      <c r="F68" s="172"/>
      <c r="G68" s="172"/>
      <c r="H68" s="172"/>
      <c r="I68" s="172"/>
      <c r="J68" s="172"/>
      <c r="K68" s="172"/>
    </row>
    <row r="69" spans="2:11" ht="15.75" thickBot="1" x14ac:dyDescent="0.25">
      <c r="B69" s="21" t="s">
        <v>71</v>
      </c>
      <c r="C69" s="21"/>
      <c r="D69" s="21"/>
      <c r="E69" s="21"/>
      <c r="F69" s="22"/>
      <c r="G69" s="22"/>
      <c r="H69" s="23"/>
      <c r="I69" s="23"/>
      <c r="J69" s="23">
        <v>36</v>
      </c>
      <c r="K69" s="24" t="s">
        <v>21</v>
      </c>
    </row>
    <row r="70" spans="2:11" ht="22.5" customHeight="1" thickTop="1" x14ac:dyDescent="0.2">
      <c r="B70" s="172" t="s">
        <v>237</v>
      </c>
      <c r="C70" s="172"/>
      <c r="D70" s="172"/>
      <c r="E70" s="172"/>
      <c r="F70" s="172"/>
      <c r="G70" s="172"/>
      <c r="H70" s="172"/>
      <c r="I70" s="172"/>
      <c r="J70" s="172"/>
      <c r="K70" s="172"/>
    </row>
    <row r="71" spans="2:11" ht="15.75" thickBot="1" x14ac:dyDescent="0.25">
      <c r="B71" s="21" t="s">
        <v>72</v>
      </c>
      <c r="C71" s="21"/>
      <c r="D71" s="21"/>
      <c r="E71" s="21"/>
      <c r="F71" s="22"/>
      <c r="G71" s="22"/>
      <c r="H71" s="23"/>
      <c r="I71" s="23"/>
      <c r="J71" s="23">
        <v>40</v>
      </c>
      <c r="K71" s="24" t="s">
        <v>21</v>
      </c>
    </row>
    <row r="72" spans="2:11" ht="15" thickTop="1" x14ac:dyDescent="0.2">
      <c r="B72" s="172" t="s">
        <v>238</v>
      </c>
      <c r="C72" s="172"/>
      <c r="D72" s="172"/>
      <c r="E72" s="172"/>
      <c r="F72" s="172"/>
      <c r="G72" s="172"/>
      <c r="H72" s="172"/>
      <c r="I72" s="172"/>
      <c r="J72" s="172"/>
      <c r="K72" s="172"/>
    </row>
    <row r="73" spans="2:11" ht="15.75" thickBot="1" x14ac:dyDescent="0.25">
      <c r="B73" s="21" t="s">
        <v>62</v>
      </c>
      <c r="C73" s="21"/>
      <c r="D73" s="21"/>
      <c r="E73" s="21"/>
      <c r="F73" s="22"/>
      <c r="G73" s="22"/>
      <c r="H73" s="23"/>
      <c r="I73" s="23"/>
      <c r="J73" s="23">
        <v>20</v>
      </c>
      <c r="K73" s="24" t="s">
        <v>21</v>
      </c>
    </row>
    <row r="74" spans="2:11" ht="15" thickTop="1" x14ac:dyDescent="0.2">
      <c r="B74" s="172" t="s">
        <v>239</v>
      </c>
      <c r="C74" s="172"/>
      <c r="D74" s="172"/>
      <c r="E74" s="172"/>
      <c r="F74" s="172"/>
      <c r="G74" s="172"/>
      <c r="H74" s="172"/>
      <c r="I74" s="172"/>
      <c r="J74" s="172"/>
      <c r="K74" s="172"/>
    </row>
    <row r="75" spans="2:11" ht="15.75" thickBot="1" x14ac:dyDescent="0.25">
      <c r="B75" s="21" t="s">
        <v>73</v>
      </c>
      <c r="C75" s="21"/>
      <c r="D75" s="21"/>
      <c r="E75" s="21"/>
      <c r="F75" s="22"/>
      <c r="G75" s="22"/>
      <c r="H75" s="23"/>
      <c r="I75" s="23"/>
      <c r="J75" s="23">
        <v>20</v>
      </c>
      <c r="K75" s="24" t="s">
        <v>21</v>
      </c>
    </row>
    <row r="76" spans="2:11" ht="33" customHeight="1" thickTop="1" x14ac:dyDescent="0.2">
      <c r="B76" s="172" t="s">
        <v>252</v>
      </c>
      <c r="C76" s="172"/>
      <c r="D76" s="172"/>
      <c r="E76" s="172"/>
      <c r="F76" s="172"/>
      <c r="G76" s="172"/>
      <c r="H76" s="172"/>
      <c r="I76" s="172"/>
      <c r="J76" s="172"/>
      <c r="K76" s="172"/>
    </row>
    <row r="77" spans="2:11" ht="15.75" thickBot="1" x14ac:dyDescent="0.25">
      <c r="B77" s="21" t="s">
        <v>74</v>
      </c>
      <c r="C77" s="21"/>
      <c r="D77" s="21"/>
      <c r="E77" s="21"/>
      <c r="F77" s="22"/>
      <c r="G77" s="22"/>
      <c r="H77" s="23"/>
      <c r="I77" s="23"/>
      <c r="J77" s="23">
        <v>400</v>
      </c>
      <c r="K77" s="24" t="s">
        <v>21</v>
      </c>
    </row>
    <row r="78" spans="2:11" ht="61.5" customHeight="1" thickTop="1" x14ac:dyDescent="0.2">
      <c r="B78" s="170" t="s">
        <v>240</v>
      </c>
      <c r="C78" s="170"/>
      <c r="D78" s="170"/>
      <c r="E78" s="170"/>
      <c r="F78" s="170"/>
      <c r="G78" s="170"/>
      <c r="H78" s="170"/>
      <c r="I78" s="170"/>
      <c r="J78" s="170"/>
      <c r="K78" s="170"/>
    </row>
    <row r="79" spans="2:11" ht="15.75" thickBot="1" x14ac:dyDescent="0.25">
      <c r="B79" s="21" t="s">
        <v>75</v>
      </c>
      <c r="C79" s="21"/>
      <c r="D79" s="21"/>
      <c r="E79" s="21"/>
      <c r="F79" s="22"/>
      <c r="G79" s="22"/>
      <c r="H79" s="23"/>
      <c r="I79" s="23"/>
      <c r="J79" s="23">
        <v>2960</v>
      </c>
      <c r="K79" s="24" t="s">
        <v>21</v>
      </c>
    </row>
    <row r="80" spans="2:11" ht="16.5" customHeight="1" thickTop="1" x14ac:dyDescent="0.2">
      <c r="B80" s="172" t="s">
        <v>241</v>
      </c>
      <c r="C80" s="172"/>
      <c r="D80" s="172"/>
      <c r="E80" s="172"/>
      <c r="F80" s="172"/>
      <c r="G80" s="172"/>
      <c r="H80" s="172"/>
      <c r="I80" s="172"/>
      <c r="J80" s="172"/>
      <c r="K80" s="172"/>
    </row>
    <row r="81" spans="2:11" ht="15.75" thickBot="1" x14ac:dyDescent="0.25">
      <c r="B81" s="21" t="s">
        <v>76</v>
      </c>
      <c r="C81" s="21"/>
      <c r="D81" s="21"/>
      <c r="E81" s="21"/>
      <c r="F81" s="22"/>
      <c r="G81" s="22"/>
      <c r="H81" s="23"/>
      <c r="I81" s="23"/>
      <c r="J81" s="23">
        <v>51</v>
      </c>
      <c r="K81" s="24" t="s">
        <v>21</v>
      </c>
    </row>
    <row r="82" spans="2:11" ht="33.75" customHeight="1" thickTop="1" x14ac:dyDescent="0.2">
      <c r="B82" s="172" t="s">
        <v>242</v>
      </c>
      <c r="C82" s="172"/>
      <c r="D82" s="172"/>
      <c r="E82" s="172"/>
      <c r="F82" s="172"/>
      <c r="G82" s="172"/>
      <c r="H82" s="172"/>
      <c r="I82" s="172"/>
      <c r="J82" s="172"/>
      <c r="K82" s="172"/>
    </row>
    <row r="83" spans="2:11" ht="15.75" thickBot="1" x14ac:dyDescent="0.25">
      <c r="B83" s="21" t="s">
        <v>77</v>
      </c>
      <c r="C83" s="21"/>
      <c r="D83" s="21"/>
      <c r="E83" s="21"/>
      <c r="F83" s="22"/>
      <c r="G83" s="22"/>
      <c r="H83" s="23"/>
      <c r="I83" s="23"/>
      <c r="J83" s="23">
        <v>31</v>
      </c>
      <c r="K83" s="24" t="s">
        <v>21</v>
      </c>
    </row>
    <row r="84" spans="2:11" ht="30.75" customHeight="1" thickTop="1" x14ac:dyDescent="0.2">
      <c r="B84" s="170" t="s">
        <v>243</v>
      </c>
      <c r="C84" s="170"/>
      <c r="D84" s="170"/>
      <c r="E84" s="170"/>
      <c r="F84" s="170"/>
      <c r="G84" s="170"/>
      <c r="H84" s="170"/>
      <c r="I84" s="170"/>
      <c r="J84" s="170"/>
      <c r="K84" s="170"/>
    </row>
    <row r="85" spans="2:11" ht="15.75" thickBot="1" x14ac:dyDescent="0.25">
      <c r="B85" s="21" t="s">
        <v>72</v>
      </c>
      <c r="C85" s="21"/>
      <c r="D85" s="21"/>
      <c r="E85" s="21"/>
      <c r="F85" s="22"/>
      <c r="G85" s="22"/>
      <c r="H85" s="23"/>
      <c r="I85" s="23"/>
      <c r="J85" s="23">
        <v>300</v>
      </c>
      <c r="K85" s="24" t="s">
        <v>21</v>
      </c>
    </row>
    <row r="86" spans="2:11" ht="90.75" customHeight="1" thickTop="1" x14ac:dyDescent="0.2">
      <c r="B86" s="170" t="s">
        <v>244</v>
      </c>
      <c r="C86" s="170"/>
      <c r="D86" s="170"/>
      <c r="E86" s="170"/>
      <c r="F86" s="170"/>
      <c r="G86" s="170"/>
      <c r="H86" s="170"/>
      <c r="I86" s="170"/>
      <c r="J86" s="170"/>
      <c r="K86" s="170"/>
    </row>
    <row r="87" spans="2:11" ht="15.75" thickBot="1" x14ac:dyDescent="0.25">
      <c r="B87" s="21" t="s">
        <v>62</v>
      </c>
      <c r="C87" s="21"/>
      <c r="D87" s="21"/>
      <c r="E87" s="21"/>
      <c r="F87" s="22"/>
      <c r="G87" s="22"/>
      <c r="H87" s="23"/>
      <c r="I87" s="23"/>
      <c r="J87" s="23">
        <v>50</v>
      </c>
      <c r="K87" s="24" t="s">
        <v>21</v>
      </c>
    </row>
    <row r="88" spans="2:11" ht="18.75" customHeight="1" thickTop="1" x14ac:dyDescent="0.2">
      <c r="B88" s="172" t="s">
        <v>245</v>
      </c>
      <c r="C88" s="172"/>
      <c r="D88" s="172"/>
      <c r="E88" s="172"/>
      <c r="F88" s="172"/>
      <c r="G88" s="172"/>
      <c r="H88" s="172"/>
      <c r="I88" s="172"/>
      <c r="J88" s="172"/>
      <c r="K88" s="172"/>
    </row>
    <row r="89" spans="2:11" ht="15.75" thickBot="1" x14ac:dyDescent="0.25">
      <c r="B89" s="21" t="s">
        <v>74</v>
      </c>
      <c r="C89" s="21"/>
      <c r="D89" s="21"/>
      <c r="E89" s="21"/>
      <c r="F89" s="22"/>
      <c r="G89" s="22"/>
      <c r="H89" s="23"/>
      <c r="I89" s="23"/>
      <c r="J89" s="23">
        <v>400</v>
      </c>
      <c r="K89" s="24" t="s">
        <v>21</v>
      </c>
    </row>
    <row r="90" spans="2:11" ht="32.25" customHeight="1" thickTop="1" x14ac:dyDescent="0.2">
      <c r="B90" s="172" t="s">
        <v>246</v>
      </c>
      <c r="C90" s="172"/>
      <c r="D90" s="172"/>
      <c r="E90" s="172"/>
      <c r="F90" s="172"/>
      <c r="G90" s="172"/>
      <c r="H90" s="172"/>
      <c r="I90" s="172"/>
      <c r="J90" s="172"/>
      <c r="K90" s="172"/>
    </row>
    <row r="91" spans="2:11" ht="15.75" thickBot="1" x14ac:dyDescent="0.25">
      <c r="B91" s="21" t="s">
        <v>75</v>
      </c>
      <c r="C91" s="21"/>
      <c r="D91" s="21"/>
      <c r="E91" s="21"/>
      <c r="F91" s="22"/>
      <c r="G91" s="22"/>
      <c r="H91" s="23"/>
      <c r="I91" s="23"/>
      <c r="J91" s="23">
        <v>5950</v>
      </c>
      <c r="K91" s="24" t="s">
        <v>21</v>
      </c>
    </row>
    <row r="92" spans="2:11" ht="30.75" customHeight="1" thickTop="1" x14ac:dyDescent="0.2">
      <c r="B92" s="172" t="s">
        <v>247</v>
      </c>
      <c r="C92" s="172"/>
      <c r="D92" s="172"/>
      <c r="E92" s="172"/>
      <c r="F92" s="172"/>
      <c r="G92" s="172"/>
      <c r="H92" s="172"/>
      <c r="I92" s="172"/>
      <c r="J92" s="172"/>
      <c r="K92" s="172"/>
    </row>
    <row r="93" spans="2:11" ht="15.75" thickBot="1" x14ac:dyDescent="0.25">
      <c r="B93" s="21" t="s">
        <v>76</v>
      </c>
      <c r="C93" s="21"/>
      <c r="D93" s="21"/>
      <c r="E93" s="21"/>
      <c r="F93" s="22"/>
      <c r="G93" s="22"/>
      <c r="H93" s="23"/>
      <c r="I93" s="23"/>
      <c r="J93" s="23">
        <v>300</v>
      </c>
      <c r="K93" s="24" t="s">
        <v>21</v>
      </c>
    </row>
    <row r="94" spans="2:11" ht="29.25" customHeight="1" thickTop="1" x14ac:dyDescent="0.2">
      <c r="B94" s="170" t="s">
        <v>248</v>
      </c>
      <c r="C94" s="170"/>
      <c r="D94" s="170"/>
      <c r="E94" s="170"/>
      <c r="F94" s="170"/>
      <c r="G94" s="170"/>
      <c r="H94" s="170"/>
      <c r="I94" s="170"/>
      <c r="J94" s="170"/>
      <c r="K94" s="170"/>
    </row>
    <row r="95" spans="2:11" ht="14.25" customHeight="1" x14ac:dyDescent="0.2">
      <c r="B95" s="84" t="s">
        <v>172</v>
      </c>
      <c r="C95" s="148"/>
      <c r="D95" s="148"/>
      <c r="E95" s="148"/>
      <c r="F95" s="148"/>
      <c r="G95" s="148"/>
      <c r="H95" s="148"/>
      <c r="I95" s="148"/>
      <c r="J95" s="148"/>
      <c r="K95" s="148"/>
    </row>
    <row r="96" spans="2:11" ht="15.75" thickBot="1" x14ac:dyDescent="0.25">
      <c r="B96" s="21" t="s">
        <v>78</v>
      </c>
      <c r="C96" s="21"/>
      <c r="D96" s="21"/>
      <c r="E96" s="21"/>
      <c r="F96" s="22"/>
      <c r="G96" s="22"/>
      <c r="H96" s="23"/>
      <c r="I96" s="23"/>
      <c r="J96" s="23">
        <v>871</v>
      </c>
      <c r="K96" s="24" t="s">
        <v>21</v>
      </c>
    </row>
    <row r="97" spans="2:11" ht="64.5" customHeight="1" thickTop="1" x14ac:dyDescent="0.2">
      <c r="B97" s="170" t="s">
        <v>97</v>
      </c>
      <c r="C97" s="170"/>
      <c r="D97" s="170"/>
      <c r="E97" s="170"/>
      <c r="F97" s="170"/>
      <c r="G97" s="170"/>
      <c r="H97" s="170"/>
      <c r="I97" s="170"/>
      <c r="J97" s="170"/>
      <c r="K97" s="170"/>
    </row>
    <row r="98" spans="2:11" ht="16.5" customHeight="1" x14ac:dyDescent="0.2">
      <c r="B98" s="148"/>
      <c r="C98" s="148"/>
      <c r="D98" s="148"/>
      <c r="E98" s="148"/>
      <c r="F98" s="148"/>
      <c r="G98" s="148"/>
      <c r="H98" s="148"/>
      <c r="I98" s="148"/>
      <c r="J98" s="148"/>
      <c r="K98" s="148"/>
    </row>
    <row r="99" spans="2:11" ht="16.5" customHeight="1" x14ac:dyDescent="0.2">
      <c r="B99" s="148"/>
      <c r="C99" s="148"/>
      <c r="D99" s="148"/>
      <c r="E99" s="148"/>
      <c r="F99" s="148"/>
      <c r="G99" s="148"/>
      <c r="H99" s="148"/>
      <c r="I99" s="148"/>
      <c r="J99" s="148"/>
      <c r="K99" s="148"/>
    </row>
    <row r="100" spans="2:11" ht="16.5" customHeight="1" x14ac:dyDescent="0.2"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</row>
    <row r="101" spans="2:11" ht="16.5" customHeight="1" x14ac:dyDescent="0.2"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</row>
    <row r="102" spans="2:11" ht="14.25" x14ac:dyDescent="0.2">
      <c r="B102" s="84" t="s">
        <v>173</v>
      </c>
      <c r="C102" s="148"/>
      <c r="D102" s="148"/>
      <c r="E102" s="148"/>
      <c r="F102" s="148"/>
      <c r="G102" s="148"/>
      <c r="H102" s="148"/>
      <c r="I102" s="148"/>
      <c r="J102" s="148"/>
      <c r="K102" s="148"/>
    </row>
    <row r="103" spans="2:11" ht="15.75" thickBot="1" x14ac:dyDescent="0.25">
      <c r="B103" s="21" t="s">
        <v>79</v>
      </c>
      <c r="C103" s="21"/>
      <c r="D103" s="21"/>
      <c r="E103" s="21"/>
      <c r="F103" s="22"/>
      <c r="G103" s="22"/>
      <c r="H103" s="23"/>
      <c r="I103" s="23"/>
      <c r="J103" s="23">
        <v>1326</v>
      </c>
      <c r="K103" s="24" t="s">
        <v>21</v>
      </c>
    </row>
    <row r="104" spans="2:11" ht="91.5" customHeight="1" thickTop="1" x14ac:dyDescent="0.2">
      <c r="B104" s="170" t="s">
        <v>234</v>
      </c>
      <c r="C104" s="170"/>
      <c r="D104" s="170"/>
      <c r="E104" s="170"/>
      <c r="F104" s="170"/>
      <c r="G104" s="170"/>
      <c r="H104" s="170"/>
      <c r="I104" s="170"/>
      <c r="J104" s="170"/>
      <c r="K104" s="170"/>
    </row>
    <row r="105" spans="2:11" ht="18.75" customHeight="1" thickBot="1" x14ac:dyDescent="0.25">
      <c r="B105" s="21" t="s">
        <v>232</v>
      </c>
      <c r="C105" s="21"/>
      <c r="D105" s="21"/>
      <c r="E105" s="21"/>
      <c r="F105" s="22"/>
      <c r="G105" s="22"/>
      <c r="H105" s="23"/>
      <c r="I105" s="23"/>
      <c r="J105" s="23">
        <v>1387</v>
      </c>
      <c r="K105" s="24" t="s">
        <v>21</v>
      </c>
    </row>
    <row r="106" spans="2:11" ht="47.25" customHeight="1" thickTop="1" x14ac:dyDescent="0.2">
      <c r="B106" s="183" t="s">
        <v>233</v>
      </c>
      <c r="C106" s="184"/>
      <c r="D106" s="184"/>
      <c r="E106" s="184"/>
      <c r="F106" s="184"/>
      <c r="G106" s="184"/>
      <c r="H106" s="184"/>
      <c r="I106" s="184"/>
      <c r="J106" s="184"/>
      <c r="K106" s="184"/>
    </row>
    <row r="107" spans="2:11" ht="14.25" x14ac:dyDescent="0.2">
      <c r="B107" s="151"/>
      <c r="C107" s="156"/>
      <c r="D107" s="156"/>
      <c r="E107" s="156"/>
      <c r="F107" s="156"/>
      <c r="G107" s="156"/>
      <c r="H107" s="156"/>
      <c r="I107" s="156"/>
      <c r="J107" s="156"/>
      <c r="K107" s="156"/>
    </row>
    <row r="108" spans="2:11" ht="14.25" x14ac:dyDescent="0.2">
      <c r="B108" s="84" t="s">
        <v>174</v>
      </c>
      <c r="C108" s="148"/>
      <c r="D108" s="148"/>
      <c r="E108" s="148"/>
      <c r="F108" s="148"/>
      <c r="G108" s="148"/>
      <c r="H108" s="148"/>
      <c r="I108" s="148"/>
      <c r="J108" s="148"/>
      <c r="K108" s="148"/>
    </row>
    <row r="109" spans="2:11" ht="15.75" thickBot="1" x14ac:dyDescent="0.25">
      <c r="B109" s="21" t="s">
        <v>79</v>
      </c>
      <c r="C109" s="21"/>
      <c r="D109" s="21"/>
      <c r="E109" s="21"/>
      <c r="F109" s="22"/>
      <c r="G109" s="22"/>
      <c r="H109" s="23"/>
      <c r="I109" s="23"/>
      <c r="J109" s="23">
        <v>5000</v>
      </c>
      <c r="K109" s="24" t="s">
        <v>21</v>
      </c>
    </row>
    <row r="110" spans="2:11" ht="75" customHeight="1" thickTop="1" x14ac:dyDescent="0.2">
      <c r="B110" s="170" t="s">
        <v>98</v>
      </c>
      <c r="C110" s="170"/>
      <c r="D110" s="170"/>
      <c r="E110" s="170"/>
      <c r="F110" s="170"/>
      <c r="G110" s="170"/>
      <c r="H110" s="170"/>
      <c r="I110" s="170"/>
      <c r="J110" s="170"/>
      <c r="K110" s="170"/>
    </row>
    <row r="111" spans="2:11" ht="14.25" x14ac:dyDescent="0.2">
      <c r="B111" s="84" t="s">
        <v>175</v>
      </c>
      <c r="C111" s="148"/>
      <c r="D111" s="148"/>
      <c r="E111" s="148"/>
      <c r="F111" s="148"/>
      <c r="G111" s="148"/>
      <c r="H111" s="148"/>
      <c r="I111" s="148"/>
      <c r="J111" s="148"/>
      <c r="K111" s="148"/>
    </row>
    <row r="112" spans="2:11" ht="15.75" thickBot="1" x14ac:dyDescent="0.25">
      <c r="B112" s="21" t="s">
        <v>79</v>
      </c>
      <c r="C112" s="21"/>
      <c r="D112" s="21"/>
      <c r="E112" s="21"/>
      <c r="F112" s="22"/>
      <c r="G112" s="22"/>
      <c r="H112" s="23"/>
      <c r="I112" s="23"/>
      <c r="J112" s="23">
        <v>3049</v>
      </c>
      <c r="K112" s="24" t="s">
        <v>21</v>
      </c>
    </row>
    <row r="113" spans="2:11" ht="81.95" customHeight="1" thickTop="1" x14ac:dyDescent="0.2">
      <c r="B113" s="170" t="s">
        <v>99</v>
      </c>
      <c r="C113" s="170"/>
      <c r="D113" s="170"/>
      <c r="E113" s="170"/>
      <c r="F113" s="170"/>
      <c r="G113" s="170"/>
      <c r="H113" s="170"/>
      <c r="I113" s="170"/>
      <c r="J113" s="170"/>
      <c r="K113" s="170"/>
    </row>
    <row r="114" spans="2:11" ht="14.25" x14ac:dyDescent="0.2">
      <c r="B114" s="84" t="s">
        <v>176</v>
      </c>
      <c r="C114" s="148"/>
      <c r="D114" s="148"/>
      <c r="E114" s="148"/>
      <c r="F114" s="148"/>
      <c r="G114" s="148"/>
      <c r="H114" s="148"/>
      <c r="I114" s="148"/>
      <c r="J114" s="148"/>
      <c r="K114" s="148"/>
    </row>
    <row r="115" spans="2:11" ht="15.75" thickBot="1" x14ac:dyDescent="0.25">
      <c r="B115" s="21" t="s">
        <v>79</v>
      </c>
      <c r="C115" s="21"/>
      <c r="D115" s="21"/>
      <c r="E115" s="21"/>
      <c r="F115" s="22"/>
      <c r="G115" s="22"/>
      <c r="H115" s="23"/>
      <c r="I115" s="23"/>
      <c r="J115" s="23">
        <v>3731</v>
      </c>
      <c r="K115" s="24" t="s">
        <v>21</v>
      </c>
    </row>
    <row r="116" spans="2:11" ht="75" customHeight="1" thickTop="1" x14ac:dyDescent="0.2">
      <c r="B116" s="170" t="s">
        <v>100</v>
      </c>
      <c r="C116" s="170"/>
      <c r="D116" s="170"/>
      <c r="E116" s="170"/>
      <c r="F116" s="170"/>
      <c r="G116" s="170"/>
      <c r="H116" s="170"/>
      <c r="I116" s="170"/>
      <c r="J116" s="170"/>
      <c r="K116" s="170"/>
    </row>
  </sheetData>
  <mergeCells count="22">
    <mergeCell ref="B72:K72"/>
    <mergeCell ref="B70:K70"/>
    <mergeCell ref="B68:K68"/>
    <mergeCell ref="B65:K65"/>
    <mergeCell ref="B2:F2"/>
    <mergeCell ref="B74:K74"/>
    <mergeCell ref="B76:K76"/>
    <mergeCell ref="B78:K78"/>
    <mergeCell ref="B90:K90"/>
    <mergeCell ref="B92:K92"/>
    <mergeCell ref="B110:K110"/>
    <mergeCell ref="B86:K86"/>
    <mergeCell ref="B106:K106"/>
    <mergeCell ref="B113:K113"/>
    <mergeCell ref="B116:K116"/>
    <mergeCell ref="B80:K80"/>
    <mergeCell ref="B82:K82"/>
    <mergeCell ref="B94:K94"/>
    <mergeCell ref="B84:K84"/>
    <mergeCell ref="B97:K97"/>
    <mergeCell ref="B104:K104"/>
    <mergeCell ref="B88:K88"/>
  </mergeCells>
  <pageMargins left="0.78740157480314965" right="0.78740157480314965" top="0.98425196850393704" bottom="0.98425196850393704" header="0.51181102362204722" footer="0.51181102362204722"/>
  <pageSetup paperSize="9" scale="73" firstPageNumber="103" fitToHeight="9999" orientation="portrait" useFirstPageNumber="1" r:id="rId1"/>
  <headerFooter alignWithMargins="0">
    <oddFooter>&amp;L&amp;"Arial CE,Kurzíva"Zastupitelstvo Olomouckého kraje 16-12-2011
6.- Rozpočet Olomouckého kraje 2012 - návrh rozpočtu
Příloha č. 3e) Evropské programy&amp;R&amp;"Arial CE,Kurzíva"Strana &amp;P (celkem 167)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showGridLines="0" zoomScaleNormal="100" zoomScaleSheetLayoutView="100" workbookViewId="0">
      <selection activeCell="F16" sqref="F16"/>
    </sheetView>
  </sheetViews>
  <sheetFormatPr defaultRowHeight="12.75" x14ac:dyDescent="0.2"/>
  <cols>
    <col min="1" max="1" width="0.85546875" customWidth="1"/>
    <col min="2" max="3" width="4.7109375" customWidth="1"/>
    <col min="4" max="4" width="9.7109375" customWidth="1"/>
    <col min="5" max="5" width="11.7109375" customWidth="1"/>
    <col min="6" max="6" width="35.42578125" customWidth="1"/>
    <col min="7" max="7" width="9.5703125" customWidth="1"/>
    <col min="8" max="10" width="10.7109375" customWidth="1"/>
    <col min="11" max="11" width="7.7109375" customWidth="1"/>
  </cols>
  <sheetData>
    <row r="2" spans="2:11" ht="63" customHeight="1" x14ac:dyDescent="0.2">
      <c r="B2" s="168" t="s">
        <v>58</v>
      </c>
      <c r="C2" s="169"/>
      <c r="D2" s="169"/>
      <c r="E2" s="169"/>
      <c r="F2" s="169"/>
      <c r="G2" s="3"/>
      <c r="H2" s="3"/>
      <c r="I2" s="3"/>
      <c r="J2" s="3"/>
      <c r="K2" s="3" t="s">
        <v>59</v>
      </c>
    </row>
    <row r="5" spans="2:11" ht="14.25" x14ac:dyDescent="0.2">
      <c r="B5" s="135" t="s">
        <v>0</v>
      </c>
      <c r="C5" s="135"/>
      <c r="D5" s="135" t="s">
        <v>54</v>
      </c>
      <c r="E5" s="2"/>
      <c r="F5" s="2"/>
      <c r="G5" s="2"/>
      <c r="H5" s="2"/>
      <c r="I5" s="2"/>
      <c r="J5" s="2"/>
      <c r="K5" s="2"/>
    </row>
    <row r="6" spans="2:11" ht="14.25" x14ac:dyDescent="0.2">
      <c r="B6" s="135"/>
      <c r="C6" s="135"/>
      <c r="D6" s="135" t="s">
        <v>22</v>
      </c>
      <c r="E6" s="2"/>
      <c r="F6" s="2"/>
      <c r="G6" s="2"/>
      <c r="H6" s="2"/>
      <c r="I6" s="2"/>
      <c r="J6" s="2"/>
      <c r="K6" s="2"/>
    </row>
    <row r="7" spans="2:11" ht="13.5" thickBot="1" x14ac:dyDescent="0.25">
      <c r="B7" s="4"/>
      <c r="C7" s="4"/>
      <c r="D7" s="4"/>
      <c r="E7" s="4"/>
      <c r="F7" s="4"/>
      <c r="G7" s="4"/>
      <c r="H7" s="4"/>
      <c r="I7" s="4"/>
      <c r="J7" s="4"/>
      <c r="K7" s="4" t="s">
        <v>1</v>
      </c>
    </row>
    <row r="8" spans="2:11" ht="35.1" customHeight="1" x14ac:dyDescent="0.2">
      <c r="B8" s="6" t="s">
        <v>2</v>
      </c>
      <c r="C8" s="7" t="s">
        <v>3</v>
      </c>
      <c r="D8" s="7" t="s">
        <v>4</v>
      </c>
      <c r="E8" s="7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8" t="s">
        <v>11</v>
      </c>
    </row>
    <row r="9" spans="2:11" ht="13.5" thickBot="1" x14ac:dyDescent="0.25">
      <c r="B9" s="9">
        <v>1</v>
      </c>
      <c r="C9" s="10">
        <v>2</v>
      </c>
      <c r="D9" s="10">
        <v>3</v>
      </c>
      <c r="E9" s="10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2" t="s">
        <v>12</v>
      </c>
    </row>
    <row r="10" spans="2:11" ht="15" x14ac:dyDescent="0.2">
      <c r="B10" s="13">
        <v>2143</v>
      </c>
      <c r="C10" s="14">
        <v>5163</v>
      </c>
      <c r="D10" s="14"/>
      <c r="E10" s="14">
        <v>60007100101</v>
      </c>
      <c r="F10" s="15" t="s">
        <v>16</v>
      </c>
      <c r="G10" s="16">
        <v>13</v>
      </c>
      <c r="H10" s="96">
        <v>13</v>
      </c>
      <c r="I10" s="16">
        <v>0</v>
      </c>
      <c r="J10" s="16">
        <v>14</v>
      </c>
      <c r="K10" s="130">
        <f>J10/G10*100</f>
        <v>107.69230769230769</v>
      </c>
    </row>
    <row r="11" spans="2:11" ht="25.5" x14ac:dyDescent="0.2">
      <c r="B11" s="118">
        <v>2143</v>
      </c>
      <c r="C11" s="89">
        <v>5532</v>
      </c>
      <c r="D11" s="93">
        <v>41595113</v>
      </c>
      <c r="E11" s="89">
        <v>30106000000</v>
      </c>
      <c r="F11" s="95" t="s">
        <v>60</v>
      </c>
      <c r="G11" s="97">
        <v>0</v>
      </c>
      <c r="H11" s="97">
        <v>756</v>
      </c>
      <c r="I11" s="97">
        <v>756</v>
      </c>
      <c r="J11" s="97">
        <v>0</v>
      </c>
      <c r="K11" s="131">
        <v>0</v>
      </c>
    </row>
    <row r="12" spans="2:11" ht="15" x14ac:dyDescent="0.2">
      <c r="B12" s="118">
        <v>2143</v>
      </c>
      <c r="C12" s="89">
        <v>6380</v>
      </c>
      <c r="D12" s="93">
        <v>41595823</v>
      </c>
      <c r="E12" s="93">
        <v>30106000000</v>
      </c>
      <c r="F12" s="90" t="s">
        <v>61</v>
      </c>
      <c r="G12" s="97">
        <v>0</v>
      </c>
      <c r="H12" s="97">
        <v>3538</v>
      </c>
      <c r="I12" s="97">
        <v>3538</v>
      </c>
      <c r="J12" s="97">
        <v>0</v>
      </c>
      <c r="K12" s="131">
        <v>0</v>
      </c>
    </row>
    <row r="13" spans="2:11" ht="15.75" thickBot="1" x14ac:dyDescent="0.25">
      <c r="B13" s="119">
        <v>6409</v>
      </c>
      <c r="C13" s="113">
        <v>5909</v>
      </c>
      <c r="D13" s="89">
        <v>0</v>
      </c>
      <c r="E13" s="113">
        <v>0</v>
      </c>
      <c r="F13" s="120" t="s">
        <v>19</v>
      </c>
      <c r="G13" s="116">
        <v>0</v>
      </c>
      <c r="H13" s="116">
        <v>0</v>
      </c>
      <c r="I13" s="91">
        <v>5</v>
      </c>
      <c r="J13" s="116">
        <v>0</v>
      </c>
      <c r="K13" s="126">
        <v>0</v>
      </c>
    </row>
    <row r="14" spans="2:11" ht="15.75" thickBot="1" x14ac:dyDescent="0.25">
      <c r="B14" s="17" t="s">
        <v>20</v>
      </c>
      <c r="C14" s="18"/>
      <c r="D14" s="18"/>
      <c r="E14" s="18"/>
      <c r="F14" s="19"/>
      <c r="G14" s="20">
        <f>SUM(G10:G13)</f>
        <v>13</v>
      </c>
      <c r="H14" s="20">
        <f>SUM(H10:H13)</f>
        <v>4307</v>
      </c>
      <c r="I14" s="20">
        <f>SUM(I10:I13)</f>
        <v>4299</v>
      </c>
      <c r="J14" s="20">
        <f>SUM(J10:J13)</f>
        <v>14</v>
      </c>
      <c r="K14" s="127">
        <f>J14/G14*100</f>
        <v>107.69230769230769</v>
      </c>
    </row>
    <row r="15" spans="2:11" x14ac:dyDescent="0.2">
      <c r="F15" s="1"/>
      <c r="G15" s="1"/>
      <c r="H15" s="1"/>
      <c r="I15" s="1"/>
      <c r="J15" s="1"/>
    </row>
    <row r="16" spans="2:11" ht="15.75" thickBot="1" x14ac:dyDescent="0.25">
      <c r="B16" s="21" t="s">
        <v>62</v>
      </c>
      <c r="C16" s="21"/>
      <c r="D16" s="21"/>
      <c r="E16" s="21"/>
      <c r="F16" s="22"/>
      <c r="G16" s="22"/>
      <c r="H16" s="23"/>
      <c r="I16" s="23"/>
      <c r="J16" s="23">
        <v>14</v>
      </c>
      <c r="K16" s="24" t="s">
        <v>21</v>
      </c>
    </row>
    <row r="17" spans="2:11" ht="75" customHeight="1" thickTop="1" x14ac:dyDescent="0.2">
      <c r="B17" s="170" t="s">
        <v>101</v>
      </c>
      <c r="C17" s="171"/>
      <c r="D17" s="171"/>
      <c r="E17" s="171"/>
      <c r="F17" s="171"/>
      <c r="G17" s="171"/>
      <c r="H17" s="171"/>
      <c r="I17" s="171"/>
      <c r="J17" s="171"/>
      <c r="K17" s="171"/>
    </row>
    <row r="20" spans="2:11" x14ac:dyDescent="0.2">
      <c r="J20" s="133"/>
      <c r="K20" s="133"/>
    </row>
  </sheetData>
  <mergeCells count="2">
    <mergeCell ref="B2:F2"/>
    <mergeCell ref="B17:K17"/>
  </mergeCells>
  <pageMargins left="0.78740157480314965" right="0.78740157480314965" top="0.98425196850393704" bottom="0.98425196850393704" header="0.51181102362204722" footer="0.51181102362204722"/>
  <pageSetup paperSize="9" scale="74" firstPageNumber="106" fitToHeight="9999" orientation="portrait" useFirstPageNumber="1" r:id="rId1"/>
  <headerFooter alignWithMargins="0">
    <oddFooter>&amp;L&amp;"Arial CE,Kurzíva"Zastupitelstvo Olomouckého kraje 16-12-2011
6.- Rozpočet Olomouckého kraje 2012 - návrh rozpočtu
Příloha č. 3e) Evropské programy&amp;R&amp;"Arial CE,Kurzíva"Strana &amp;P (celkem 167)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6"/>
  <sheetViews>
    <sheetView showGridLines="0" zoomScaleNormal="100" workbookViewId="0">
      <selection activeCell="D64" sqref="D64"/>
    </sheetView>
  </sheetViews>
  <sheetFormatPr defaultRowHeight="12.75" x14ac:dyDescent="0.2"/>
  <cols>
    <col min="1" max="1" width="0.85546875" customWidth="1"/>
    <col min="2" max="3" width="4.7109375" customWidth="1"/>
    <col min="4" max="4" width="7.7109375" customWidth="1"/>
    <col min="5" max="5" width="11.7109375" customWidth="1"/>
    <col min="6" max="6" width="37.7109375" customWidth="1"/>
    <col min="7" max="7" width="9.85546875" customWidth="1"/>
    <col min="8" max="10" width="10.7109375" customWidth="1"/>
    <col min="11" max="11" width="7.7109375" customWidth="1"/>
  </cols>
  <sheetData>
    <row r="2" spans="2:11" ht="59.1" customHeight="1" x14ac:dyDescent="0.2">
      <c r="B2" s="168" t="s">
        <v>52</v>
      </c>
      <c r="C2" s="169"/>
      <c r="D2" s="169"/>
      <c r="E2" s="169"/>
      <c r="F2" s="169"/>
      <c r="G2" s="3"/>
      <c r="H2" s="3"/>
      <c r="I2" s="3"/>
      <c r="J2" s="3"/>
      <c r="K2" s="3" t="s">
        <v>53</v>
      </c>
    </row>
    <row r="5" spans="2:11" ht="15" x14ac:dyDescent="0.2">
      <c r="B5" s="135" t="s">
        <v>0</v>
      </c>
      <c r="C5" s="135"/>
      <c r="D5" s="135" t="s">
        <v>54</v>
      </c>
      <c r="E5" s="136"/>
      <c r="F5" s="2"/>
      <c r="G5" s="2"/>
      <c r="H5" s="2"/>
      <c r="I5" s="2"/>
      <c r="J5" s="2"/>
      <c r="K5" s="2"/>
    </row>
    <row r="6" spans="2:11" ht="15" x14ac:dyDescent="0.2">
      <c r="B6" s="135"/>
      <c r="C6" s="135"/>
      <c r="D6" s="135" t="s">
        <v>22</v>
      </c>
      <c r="E6" s="136"/>
      <c r="F6" s="2"/>
      <c r="G6" s="2"/>
      <c r="H6" s="2"/>
      <c r="I6" s="2"/>
      <c r="J6" s="2"/>
      <c r="K6" s="2"/>
    </row>
    <row r="7" spans="2:11" ht="13.5" thickBot="1" x14ac:dyDescent="0.25">
      <c r="B7" s="4"/>
      <c r="C7" s="4"/>
      <c r="D7" s="4"/>
      <c r="E7" s="4"/>
      <c r="F7" s="4"/>
      <c r="G7" s="4"/>
      <c r="H7" s="4"/>
      <c r="I7" s="4"/>
      <c r="J7" s="4"/>
      <c r="K7" s="4" t="s">
        <v>1</v>
      </c>
    </row>
    <row r="8" spans="2:11" ht="35.1" customHeight="1" x14ac:dyDescent="0.2">
      <c r="B8" s="6" t="s">
        <v>2</v>
      </c>
      <c r="C8" s="7" t="s">
        <v>3</v>
      </c>
      <c r="D8" s="7" t="s">
        <v>4</v>
      </c>
      <c r="E8" s="7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8" t="s">
        <v>11</v>
      </c>
    </row>
    <row r="9" spans="2:11" ht="13.5" thickBot="1" x14ac:dyDescent="0.25">
      <c r="B9" s="9">
        <v>1</v>
      </c>
      <c r="C9" s="10">
        <v>2</v>
      </c>
      <c r="D9" s="10">
        <v>3</v>
      </c>
      <c r="E9" s="10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2" t="s">
        <v>12</v>
      </c>
    </row>
    <row r="10" spans="2:11" ht="15" x14ac:dyDescent="0.2">
      <c r="B10" s="106" t="s">
        <v>181</v>
      </c>
      <c r="C10" s="99"/>
      <c r="D10" s="99"/>
      <c r="E10" s="99"/>
      <c r="F10" s="122"/>
      <c r="G10" s="96"/>
      <c r="H10" s="123"/>
      <c r="I10" s="123"/>
      <c r="J10" s="123"/>
      <c r="K10" s="101"/>
    </row>
    <row r="11" spans="2:11" ht="25.5" x14ac:dyDescent="0.2">
      <c r="B11" s="118">
        <v>6172</v>
      </c>
      <c r="C11" s="89">
        <v>5011</v>
      </c>
      <c r="D11" s="93"/>
      <c r="E11" s="93">
        <v>60009100350</v>
      </c>
      <c r="F11" s="95" t="s">
        <v>26</v>
      </c>
      <c r="G11" s="91">
        <v>0</v>
      </c>
      <c r="H11" s="97">
        <v>349</v>
      </c>
      <c r="I11" s="97">
        <v>0</v>
      </c>
      <c r="J11" s="97">
        <v>0</v>
      </c>
      <c r="K11" s="131">
        <v>0</v>
      </c>
    </row>
    <row r="12" spans="2:11" ht="15" x14ac:dyDescent="0.2">
      <c r="B12" s="118">
        <v>6172</v>
      </c>
      <c r="C12" s="93">
        <v>5021</v>
      </c>
      <c r="D12" s="93"/>
      <c r="E12" s="93">
        <v>60009100350</v>
      </c>
      <c r="F12" s="95" t="s">
        <v>27</v>
      </c>
      <c r="G12" s="97">
        <v>0</v>
      </c>
      <c r="H12" s="97">
        <v>606</v>
      </c>
      <c r="I12" s="97">
        <v>0</v>
      </c>
      <c r="J12" s="97">
        <v>1458</v>
      </c>
      <c r="K12" s="131">
        <v>0</v>
      </c>
    </row>
    <row r="13" spans="2:11" ht="25.5" x14ac:dyDescent="0.2">
      <c r="B13" s="118">
        <v>6172</v>
      </c>
      <c r="C13" s="93">
        <v>5031</v>
      </c>
      <c r="D13" s="93"/>
      <c r="E13" s="93">
        <v>60009100350</v>
      </c>
      <c r="F13" s="95" t="s">
        <v>28</v>
      </c>
      <c r="G13" s="91">
        <v>0</v>
      </c>
      <c r="H13" s="97">
        <v>239</v>
      </c>
      <c r="I13" s="97">
        <v>0</v>
      </c>
      <c r="J13" s="97">
        <v>0</v>
      </c>
      <c r="K13" s="131">
        <v>0</v>
      </c>
    </row>
    <row r="14" spans="2:11" ht="25.5" x14ac:dyDescent="0.2">
      <c r="B14" s="118">
        <v>6172</v>
      </c>
      <c r="C14" s="89">
        <v>5032</v>
      </c>
      <c r="D14" s="93"/>
      <c r="E14" s="93">
        <v>60009100350</v>
      </c>
      <c r="F14" s="95" t="s">
        <v>29</v>
      </c>
      <c r="G14" s="91">
        <v>0</v>
      </c>
      <c r="H14" s="97">
        <v>86</v>
      </c>
      <c r="I14" s="97">
        <v>0</v>
      </c>
      <c r="J14" s="97">
        <v>0</v>
      </c>
      <c r="K14" s="131">
        <v>0</v>
      </c>
    </row>
    <row r="15" spans="2:11" ht="15" x14ac:dyDescent="0.2">
      <c r="B15" s="118">
        <v>6172</v>
      </c>
      <c r="C15" s="89">
        <v>5139</v>
      </c>
      <c r="D15" s="93"/>
      <c r="E15" s="93">
        <v>60009100350</v>
      </c>
      <c r="F15" s="95" t="s">
        <v>15</v>
      </c>
      <c r="G15" s="91">
        <v>0</v>
      </c>
      <c r="H15" s="97">
        <v>163</v>
      </c>
      <c r="I15" s="97">
        <v>0</v>
      </c>
      <c r="J15" s="97">
        <v>0</v>
      </c>
      <c r="K15" s="131">
        <v>0</v>
      </c>
    </row>
    <row r="16" spans="2:11" ht="25.5" x14ac:dyDescent="0.2">
      <c r="B16" s="118">
        <v>6172</v>
      </c>
      <c r="C16" s="89">
        <v>5166</v>
      </c>
      <c r="D16" s="93"/>
      <c r="E16" s="93">
        <v>60009100350</v>
      </c>
      <c r="F16" s="95" t="s">
        <v>32</v>
      </c>
      <c r="G16" s="91">
        <v>336</v>
      </c>
      <c r="H16" s="97">
        <v>152</v>
      </c>
      <c r="I16" s="97">
        <v>0</v>
      </c>
      <c r="J16" s="97">
        <v>0</v>
      </c>
      <c r="K16" s="131">
        <v>0</v>
      </c>
    </row>
    <row r="17" spans="2:11" ht="14.25" x14ac:dyDescent="0.2">
      <c r="B17" s="104" t="s">
        <v>184</v>
      </c>
      <c r="C17" s="93"/>
      <c r="D17" s="87"/>
      <c r="E17" s="93"/>
      <c r="F17" s="92"/>
      <c r="G17" s="115">
        <f>SUM(G10:G16)</f>
        <v>336</v>
      </c>
      <c r="H17" s="115">
        <f>SUM(H10:H16)</f>
        <v>1595</v>
      </c>
      <c r="I17" s="115">
        <f>SUM(I10:I16)</f>
        <v>0</v>
      </c>
      <c r="J17" s="115">
        <f>SUM(J10:J16)</f>
        <v>1458</v>
      </c>
      <c r="K17" s="132">
        <f>J17/G17*100</f>
        <v>433.92857142857144</v>
      </c>
    </row>
    <row r="18" spans="2:11" ht="15" x14ac:dyDescent="0.2">
      <c r="B18" s="88"/>
      <c r="C18" s="89"/>
      <c r="D18" s="89"/>
      <c r="E18" s="89"/>
      <c r="F18" s="90"/>
      <c r="G18" s="91"/>
      <c r="H18" s="91"/>
      <c r="I18" s="91"/>
      <c r="J18" s="91"/>
      <c r="K18" s="131"/>
    </row>
    <row r="19" spans="2:11" ht="15" x14ac:dyDescent="0.2">
      <c r="B19" s="105" t="s">
        <v>180</v>
      </c>
      <c r="C19" s="89"/>
      <c r="D19" s="89"/>
      <c r="E19" s="89"/>
      <c r="F19" s="90"/>
      <c r="G19" s="91"/>
      <c r="H19" s="91"/>
      <c r="I19" s="91"/>
      <c r="J19" s="91"/>
      <c r="K19" s="131"/>
    </row>
    <row r="20" spans="2:11" ht="25.5" x14ac:dyDescent="0.2">
      <c r="B20" s="118">
        <v>6172</v>
      </c>
      <c r="C20" s="93">
        <v>5011</v>
      </c>
      <c r="D20" s="93"/>
      <c r="E20" s="93">
        <v>60009100070</v>
      </c>
      <c r="F20" s="95" t="s">
        <v>26</v>
      </c>
      <c r="G20" s="91">
        <v>0</v>
      </c>
      <c r="H20" s="97">
        <v>219</v>
      </c>
      <c r="I20" s="97">
        <v>0</v>
      </c>
      <c r="J20" s="97">
        <v>0</v>
      </c>
      <c r="K20" s="131">
        <v>0</v>
      </c>
    </row>
    <row r="21" spans="2:11" ht="15" x14ac:dyDescent="0.2">
      <c r="B21" s="118">
        <v>6172</v>
      </c>
      <c r="C21" s="89">
        <v>5021</v>
      </c>
      <c r="D21" s="93"/>
      <c r="E21" s="93">
        <v>60009100070</v>
      </c>
      <c r="F21" s="95" t="s">
        <v>27</v>
      </c>
      <c r="G21" s="91">
        <v>0</v>
      </c>
      <c r="H21" s="97">
        <v>141</v>
      </c>
      <c r="I21" s="97">
        <v>0</v>
      </c>
      <c r="J21" s="97">
        <v>0</v>
      </c>
      <c r="K21" s="131">
        <v>0</v>
      </c>
    </row>
    <row r="22" spans="2:11" ht="25.5" x14ac:dyDescent="0.2">
      <c r="B22" s="118">
        <v>6172</v>
      </c>
      <c r="C22" s="93">
        <v>5031</v>
      </c>
      <c r="D22" s="93"/>
      <c r="E22" s="93">
        <v>60009100070</v>
      </c>
      <c r="F22" s="95" t="s">
        <v>28</v>
      </c>
      <c r="G22" s="97">
        <v>0</v>
      </c>
      <c r="H22" s="97">
        <v>90</v>
      </c>
      <c r="I22" s="97">
        <v>0</v>
      </c>
      <c r="J22" s="97">
        <v>0</v>
      </c>
      <c r="K22" s="131">
        <v>0</v>
      </c>
    </row>
    <row r="23" spans="2:11" ht="25.5" x14ac:dyDescent="0.2">
      <c r="B23" s="118">
        <v>6172</v>
      </c>
      <c r="C23" s="93">
        <v>5032</v>
      </c>
      <c r="D23" s="93"/>
      <c r="E23" s="93">
        <v>60009100070</v>
      </c>
      <c r="F23" s="95" t="s">
        <v>29</v>
      </c>
      <c r="G23" s="91">
        <v>0</v>
      </c>
      <c r="H23" s="97">
        <v>32</v>
      </c>
      <c r="I23" s="97">
        <v>0</v>
      </c>
      <c r="J23" s="97">
        <v>0</v>
      </c>
      <c r="K23" s="131">
        <v>0</v>
      </c>
    </row>
    <row r="24" spans="2:11" ht="15" x14ac:dyDescent="0.2">
      <c r="B24" s="118">
        <v>6172</v>
      </c>
      <c r="C24" s="89">
        <v>5137</v>
      </c>
      <c r="D24" s="93"/>
      <c r="E24" s="93">
        <v>60009100070</v>
      </c>
      <c r="F24" s="95" t="s">
        <v>55</v>
      </c>
      <c r="G24" s="91">
        <v>0</v>
      </c>
      <c r="H24" s="97">
        <v>800</v>
      </c>
      <c r="I24" s="97">
        <v>0</v>
      </c>
      <c r="J24" s="97">
        <v>0</v>
      </c>
      <c r="K24" s="131">
        <v>0</v>
      </c>
    </row>
    <row r="25" spans="2:11" ht="15" x14ac:dyDescent="0.2">
      <c r="B25" s="118">
        <v>6172</v>
      </c>
      <c r="C25" s="93">
        <v>5139</v>
      </c>
      <c r="D25" s="93"/>
      <c r="E25" s="93">
        <v>60009100070</v>
      </c>
      <c r="F25" s="95" t="s">
        <v>15</v>
      </c>
      <c r="G25" s="91">
        <v>0</v>
      </c>
      <c r="H25" s="97">
        <v>95</v>
      </c>
      <c r="I25" s="97">
        <v>15</v>
      </c>
      <c r="J25" s="97">
        <v>0</v>
      </c>
      <c r="K25" s="131">
        <v>0</v>
      </c>
    </row>
    <row r="26" spans="2:11" ht="15" x14ac:dyDescent="0.2">
      <c r="B26" s="118">
        <v>6172</v>
      </c>
      <c r="C26" s="89">
        <v>5164</v>
      </c>
      <c r="D26" s="93"/>
      <c r="E26" s="93">
        <v>60009100070</v>
      </c>
      <c r="F26" s="95" t="s">
        <v>17</v>
      </c>
      <c r="G26" s="91">
        <v>0</v>
      </c>
      <c r="H26" s="97">
        <v>37</v>
      </c>
      <c r="I26" s="97">
        <v>36</v>
      </c>
      <c r="J26" s="97">
        <v>0</v>
      </c>
      <c r="K26" s="131">
        <v>0</v>
      </c>
    </row>
    <row r="27" spans="2:11" ht="25.5" x14ac:dyDescent="0.2">
      <c r="B27" s="118">
        <v>6172</v>
      </c>
      <c r="C27" s="93">
        <v>5166</v>
      </c>
      <c r="D27" s="93"/>
      <c r="E27" s="93">
        <v>60009100070</v>
      </c>
      <c r="F27" s="95" t="s">
        <v>32</v>
      </c>
      <c r="G27" s="91">
        <v>2250</v>
      </c>
      <c r="H27" s="97">
        <v>6521</v>
      </c>
      <c r="I27" s="97">
        <v>0</v>
      </c>
      <c r="J27" s="97">
        <v>8155</v>
      </c>
      <c r="K27" s="131">
        <f>J27/G27*100</f>
        <v>362.44444444444446</v>
      </c>
    </row>
    <row r="28" spans="2:11" ht="15" x14ac:dyDescent="0.2">
      <c r="B28" s="118">
        <v>6172</v>
      </c>
      <c r="C28" s="89">
        <v>5175</v>
      </c>
      <c r="D28" s="93"/>
      <c r="E28" s="93">
        <v>60009100070</v>
      </c>
      <c r="F28" s="95" t="s">
        <v>18</v>
      </c>
      <c r="G28" s="91">
        <v>0</v>
      </c>
      <c r="H28" s="97">
        <v>95</v>
      </c>
      <c r="I28" s="97">
        <v>39</v>
      </c>
      <c r="J28" s="97">
        <v>0</v>
      </c>
      <c r="K28" s="131">
        <v>0</v>
      </c>
    </row>
    <row r="29" spans="2:11" ht="14.25" x14ac:dyDescent="0.2">
      <c r="B29" s="104" t="s">
        <v>185</v>
      </c>
      <c r="C29" s="93"/>
      <c r="D29" s="87"/>
      <c r="E29" s="93"/>
      <c r="F29" s="92"/>
      <c r="G29" s="115">
        <f>SUM(G20:G28)</f>
        <v>2250</v>
      </c>
      <c r="H29" s="115">
        <f>SUM(H20:H28)</f>
        <v>8030</v>
      </c>
      <c r="I29" s="115">
        <f>SUM(I20:I28)</f>
        <v>90</v>
      </c>
      <c r="J29" s="115">
        <f>SUM(J20:J28)</f>
        <v>8155</v>
      </c>
      <c r="K29" s="132">
        <f>J29/G29*100</f>
        <v>362.44444444444446</v>
      </c>
    </row>
    <row r="30" spans="2:11" ht="15" x14ac:dyDescent="0.2">
      <c r="B30" s="88"/>
      <c r="C30" s="89"/>
      <c r="D30" s="89"/>
      <c r="E30" s="89"/>
      <c r="F30" s="90"/>
      <c r="G30" s="91"/>
      <c r="H30" s="91"/>
      <c r="I30" s="91"/>
      <c r="J30" s="91"/>
      <c r="K30" s="131"/>
    </row>
    <row r="31" spans="2:11" ht="15" x14ac:dyDescent="0.2">
      <c r="B31" s="105" t="s">
        <v>186</v>
      </c>
      <c r="C31" s="89"/>
      <c r="D31" s="89"/>
      <c r="E31" s="89"/>
      <c r="F31" s="90"/>
      <c r="G31" s="91"/>
      <c r="H31" s="91"/>
      <c r="I31" s="91"/>
      <c r="J31" s="91"/>
      <c r="K31" s="131"/>
    </row>
    <row r="32" spans="2:11" ht="24" customHeight="1" x14ac:dyDescent="0.2">
      <c r="B32" s="118">
        <v>4399</v>
      </c>
      <c r="C32" s="93">
        <v>5011</v>
      </c>
      <c r="D32" s="93"/>
      <c r="E32" s="93">
        <v>60002100493</v>
      </c>
      <c r="F32" s="95" t="s">
        <v>26</v>
      </c>
      <c r="G32" s="97">
        <v>0</v>
      </c>
      <c r="H32" s="97">
        <v>268</v>
      </c>
      <c r="I32" s="97">
        <v>156</v>
      </c>
      <c r="J32" s="97">
        <v>0</v>
      </c>
      <c r="K32" s="131">
        <v>0</v>
      </c>
    </row>
    <row r="33" spans="2:15" ht="15" x14ac:dyDescent="0.2">
      <c r="B33" s="118">
        <v>4399</v>
      </c>
      <c r="C33" s="93">
        <v>5021</v>
      </c>
      <c r="D33" s="93"/>
      <c r="E33" s="93">
        <v>60002100493</v>
      </c>
      <c r="F33" s="95" t="s">
        <v>27</v>
      </c>
      <c r="G33" s="91">
        <v>0</v>
      </c>
      <c r="H33" s="97">
        <v>646</v>
      </c>
      <c r="I33" s="97">
        <v>241</v>
      </c>
      <c r="J33" s="97">
        <v>0</v>
      </c>
      <c r="K33" s="131">
        <v>0</v>
      </c>
    </row>
    <row r="34" spans="2:15" ht="25.5" x14ac:dyDescent="0.2">
      <c r="B34" s="118">
        <v>4399</v>
      </c>
      <c r="C34" s="89">
        <v>5031</v>
      </c>
      <c r="D34" s="93"/>
      <c r="E34" s="93">
        <v>60002100493</v>
      </c>
      <c r="F34" s="95" t="s">
        <v>28</v>
      </c>
      <c r="G34" s="91">
        <v>0</v>
      </c>
      <c r="H34" s="97">
        <v>192</v>
      </c>
      <c r="I34" s="97">
        <v>80</v>
      </c>
      <c r="J34" s="97">
        <v>0</v>
      </c>
      <c r="K34" s="131">
        <v>0</v>
      </c>
    </row>
    <row r="35" spans="2:15" ht="25.5" x14ac:dyDescent="0.2">
      <c r="B35" s="118">
        <v>4399</v>
      </c>
      <c r="C35" s="93">
        <v>5032</v>
      </c>
      <c r="D35" s="93"/>
      <c r="E35" s="93">
        <v>60002100493</v>
      </c>
      <c r="F35" s="95" t="s">
        <v>29</v>
      </c>
      <c r="G35" s="97">
        <v>0</v>
      </c>
      <c r="H35" s="97">
        <v>69</v>
      </c>
      <c r="I35" s="97">
        <v>28</v>
      </c>
      <c r="J35" s="97">
        <v>0</v>
      </c>
      <c r="K35" s="131">
        <v>0</v>
      </c>
    </row>
    <row r="36" spans="2:15" ht="15" x14ac:dyDescent="0.2">
      <c r="B36" s="118">
        <v>4399</v>
      </c>
      <c r="C36" s="93">
        <v>5139</v>
      </c>
      <c r="D36" s="93"/>
      <c r="E36" s="93">
        <v>60002100493</v>
      </c>
      <c r="F36" s="95" t="s">
        <v>15</v>
      </c>
      <c r="G36" s="91">
        <v>0</v>
      </c>
      <c r="H36" s="97">
        <v>2</v>
      </c>
      <c r="I36" s="97">
        <v>0</v>
      </c>
      <c r="J36" s="97">
        <v>0</v>
      </c>
      <c r="K36" s="131">
        <v>0</v>
      </c>
    </row>
    <row r="37" spans="2:15" ht="25.5" x14ac:dyDescent="0.2">
      <c r="B37" s="118">
        <v>4399</v>
      </c>
      <c r="C37" s="93">
        <v>5162</v>
      </c>
      <c r="D37" s="93"/>
      <c r="E37" s="93">
        <v>60002100493</v>
      </c>
      <c r="F37" s="95" t="s">
        <v>31</v>
      </c>
      <c r="G37" s="97">
        <v>0</v>
      </c>
      <c r="H37" s="97">
        <v>5</v>
      </c>
      <c r="I37" s="97">
        <v>0</v>
      </c>
      <c r="J37" s="97">
        <v>0</v>
      </c>
      <c r="K37" s="131">
        <v>0</v>
      </c>
    </row>
    <row r="38" spans="2:15" ht="15" x14ac:dyDescent="0.2">
      <c r="B38" s="118">
        <v>4399</v>
      </c>
      <c r="C38" s="89">
        <v>5164</v>
      </c>
      <c r="D38" s="93"/>
      <c r="E38" s="93">
        <v>60002100493</v>
      </c>
      <c r="F38" s="95" t="s">
        <v>17</v>
      </c>
      <c r="G38" s="91">
        <v>0</v>
      </c>
      <c r="H38" s="97">
        <v>30</v>
      </c>
      <c r="I38" s="97">
        <v>10</v>
      </c>
      <c r="J38" s="97">
        <v>0</v>
      </c>
      <c r="K38" s="131">
        <v>0</v>
      </c>
    </row>
    <row r="39" spans="2:15" ht="25.5" x14ac:dyDescent="0.2">
      <c r="B39" s="118">
        <v>4399</v>
      </c>
      <c r="C39" s="93">
        <v>5166</v>
      </c>
      <c r="D39" s="93"/>
      <c r="E39" s="93">
        <v>60002100493</v>
      </c>
      <c r="F39" s="95" t="s">
        <v>32</v>
      </c>
      <c r="G39" s="97">
        <v>0</v>
      </c>
      <c r="H39" s="97">
        <v>1321</v>
      </c>
      <c r="I39" s="97">
        <v>1139</v>
      </c>
      <c r="J39" s="97">
        <v>0</v>
      </c>
      <c r="K39" s="131">
        <v>0</v>
      </c>
    </row>
    <row r="40" spans="2:15" ht="15" x14ac:dyDescent="0.2">
      <c r="B40" s="118">
        <v>4399</v>
      </c>
      <c r="C40" s="93">
        <v>5169</v>
      </c>
      <c r="D40" s="93"/>
      <c r="E40" s="93">
        <v>60002100493</v>
      </c>
      <c r="F40" s="95" t="s">
        <v>13</v>
      </c>
      <c r="G40" s="91">
        <v>0</v>
      </c>
      <c r="H40" s="97">
        <v>2017</v>
      </c>
      <c r="I40" s="97">
        <v>572</v>
      </c>
      <c r="J40" s="97">
        <v>0</v>
      </c>
      <c r="K40" s="131">
        <v>0</v>
      </c>
    </row>
    <row r="41" spans="2:15" ht="15" x14ac:dyDescent="0.2">
      <c r="B41" s="118">
        <v>4399</v>
      </c>
      <c r="C41" s="89">
        <v>5173</v>
      </c>
      <c r="D41" s="93"/>
      <c r="E41" s="93">
        <v>60002100493</v>
      </c>
      <c r="F41" s="95" t="s">
        <v>34</v>
      </c>
      <c r="G41" s="91">
        <v>0</v>
      </c>
      <c r="H41" s="97">
        <v>5</v>
      </c>
      <c r="I41" s="97">
        <v>1</v>
      </c>
      <c r="J41" s="97">
        <v>0</v>
      </c>
      <c r="K41" s="131">
        <v>0</v>
      </c>
    </row>
    <row r="42" spans="2:15" ht="15" x14ac:dyDescent="0.2">
      <c r="B42" s="118">
        <v>4399</v>
      </c>
      <c r="C42" s="93">
        <v>5175</v>
      </c>
      <c r="D42" s="93"/>
      <c r="E42" s="93">
        <v>60002100493</v>
      </c>
      <c r="F42" s="95" t="s">
        <v>18</v>
      </c>
      <c r="G42" s="97">
        <v>0</v>
      </c>
      <c r="H42" s="97">
        <v>308</v>
      </c>
      <c r="I42" s="97">
        <v>74</v>
      </c>
      <c r="J42" s="97">
        <v>0</v>
      </c>
      <c r="K42" s="131">
        <v>0</v>
      </c>
      <c r="O42" s="133"/>
    </row>
    <row r="43" spans="2:15" ht="14.25" x14ac:dyDescent="0.2">
      <c r="B43" s="104" t="s">
        <v>187</v>
      </c>
      <c r="C43" s="93"/>
      <c r="D43" s="87"/>
      <c r="E43" s="93"/>
      <c r="F43" s="92"/>
      <c r="G43" s="115">
        <f>SUM(G33:G42)+SUM(G32:G32)</f>
        <v>0</v>
      </c>
      <c r="H43" s="115">
        <f>SUM(H33:H42)+SUM(H32:H32)</f>
        <v>4863</v>
      </c>
      <c r="I43" s="115">
        <f>SUM(I33:I42)+SUM(I32:I32)</f>
        <v>2301</v>
      </c>
      <c r="J43" s="115">
        <f>SUM(J33:J42)+SUM(J32:J32)</f>
        <v>0</v>
      </c>
      <c r="K43" s="132">
        <v>0</v>
      </c>
    </row>
    <row r="44" spans="2:15" ht="15" x14ac:dyDescent="0.2">
      <c r="B44" s="88"/>
      <c r="C44" s="89"/>
      <c r="D44" s="89"/>
      <c r="E44" s="89"/>
      <c r="F44" s="90"/>
      <c r="G44" s="91"/>
      <c r="H44" s="91"/>
      <c r="I44" s="91"/>
      <c r="J44" s="91"/>
      <c r="K44" s="131"/>
    </row>
    <row r="45" spans="2:15" ht="15" x14ac:dyDescent="0.2">
      <c r="B45" s="105" t="s">
        <v>188</v>
      </c>
      <c r="C45" s="89"/>
      <c r="D45" s="89"/>
      <c r="E45" s="89"/>
      <c r="F45" s="90"/>
      <c r="G45" s="91"/>
      <c r="H45" s="91"/>
      <c r="I45" s="91"/>
      <c r="J45" s="91"/>
      <c r="K45" s="131"/>
    </row>
    <row r="46" spans="2:15" ht="25.5" x14ac:dyDescent="0.2">
      <c r="B46" s="118">
        <v>4378</v>
      </c>
      <c r="C46" s="93">
        <v>5011</v>
      </c>
      <c r="D46" s="93"/>
      <c r="E46" s="93">
        <v>60002100580</v>
      </c>
      <c r="F46" s="95" t="s">
        <v>26</v>
      </c>
      <c r="G46" s="97">
        <v>0</v>
      </c>
      <c r="H46" s="97">
        <v>190</v>
      </c>
      <c r="I46" s="97">
        <v>182</v>
      </c>
      <c r="J46" s="97">
        <v>0</v>
      </c>
      <c r="K46" s="131">
        <v>0</v>
      </c>
    </row>
    <row r="47" spans="2:15" ht="15" x14ac:dyDescent="0.2">
      <c r="B47" s="118">
        <v>4378</v>
      </c>
      <c r="C47" s="93">
        <v>5021</v>
      </c>
      <c r="D47" s="93"/>
      <c r="E47" s="93">
        <v>60002100580</v>
      </c>
      <c r="F47" s="95" t="s">
        <v>27</v>
      </c>
      <c r="G47" s="97">
        <v>0</v>
      </c>
      <c r="H47" s="97">
        <v>63</v>
      </c>
      <c r="I47" s="97">
        <v>50</v>
      </c>
      <c r="J47" s="97">
        <v>0</v>
      </c>
      <c r="K47" s="131">
        <v>0</v>
      </c>
    </row>
    <row r="48" spans="2:15" ht="25.5" x14ac:dyDescent="0.2">
      <c r="B48" s="118">
        <v>4378</v>
      </c>
      <c r="C48" s="89">
        <v>5031</v>
      </c>
      <c r="D48" s="93"/>
      <c r="E48" s="93">
        <v>60002100580</v>
      </c>
      <c r="F48" s="95" t="s">
        <v>28</v>
      </c>
      <c r="G48" s="91">
        <v>0</v>
      </c>
      <c r="H48" s="97">
        <v>64</v>
      </c>
      <c r="I48" s="97">
        <v>58</v>
      </c>
      <c r="J48" s="97">
        <v>0</v>
      </c>
      <c r="K48" s="131">
        <v>0</v>
      </c>
    </row>
    <row r="49" spans="2:11" ht="25.5" x14ac:dyDescent="0.2">
      <c r="B49" s="118">
        <v>4378</v>
      </c>
      <c r="C49" s="93">
        <v>5032</v>
      </c>
      <c r="D49" s="93"/>
      <c r="E49" s="93">
        <v>60002100580</v>
      </c>
      <c r="F49" s="95" t="s">
        <v>29</v>
      </c>
      <c r="G49" s="91">
        <v>0</v>
      </c>
      <c r="H49" s="97">
        <v>23</v>
      </c>
      <c r="I49" s="97">
        <v>21</v>
      </c>
      <c r="J49" s="97">
        <v>0</v>
      </c>
      <c r="K49" s="131">
        <v>0</v>
      </c>
    </row>
    <row r="50" spans="2:11" ht="15.75" thickBot="1" x14ac:dyDescent="0.25">
      <c r="B50" s="119">
        <v>4378</v>
      </c>
      <c r="C50" s="113">
        <v>5139</v>
      </c>
      <c r="D50" s="113"/>
      <c r="E50" s="113">
        <v>60002100580</v>
      </c>
      <c r="F50" s="120" t="s">
        <v>15</v>
      </c>
      <c r="G50" s="116">
        <v>0</v>
      </c>
      <c r="H50" s="116">
        <v>100</v>
      </c>
      <c r="I50" s="116">
        <v>79</v>
      </c>
      <c r="J50" s="116">
        <v>0</v>
      </c>
      <c r="K50" s="126">
        <v>0</v>
      </c>
    </row>
    <row r="51" spans="2:11" ht="17.25" customHeight="1" thickBot="1" x14ac:dyDescent="0.25">
      <c r="B51" s="124"/>
      <c r="C51" s="4"/>
      <c r="D51" s="124"/>
      <c r="E51" s="4"/>
      <c r="F51" s="124"/>
      <c r="G51" s="4"/>
      <c r="H51" s="4"/>
      <c r="I51" s="124"/>
      <c r="J51" s="124"/>
      <c r="K51" s="124" t="s">
        <v>1</v>
      </c>
    </row>
    <row r="52" spans="2:11" ht="35.1" customHeight="1" x14ac:dyDescent="0.2">
      <c r="B52" s="6" t="s">
        <v>2</v>
      </c>
      <c r="C52" s="7" t="s">
        <v>3</v>
      </c>
      <c r="D52" s="7" t="s">
        <v>4</v>
      </c>
      <c r="E52" s="7" t="s">
        <v>5</v>
      </c>
      <c r="F52" s="5" t="s">
        <v>6</v>
      </c>
      <c r="G52" s="5" t="s">
        <v>7</v>
      </c>
      <c r="H52" s="5" t="s">
        <v>8</v>
      </c>
      <c r="I52" s="5" t="s">
        <v>9</v>
      </c>
      <c r="J52" s="5" t="s">
        <v>10</v>
      </c>
      <c r="K52" s="8" t="s">
        <v>11</v>
      </c>
    </row>
    <row r="53" spans="2:11" ht="13.5" thickBot="1" x14ac:dyDescent="0.25">
      <c r="B53" s="9">
        <v>1</v>
      </c>
      <c r="C53" s="10">
        <v>2</v>
      </c>
      <c r="D53" s="10">
        <v>3</v>
      </c>
      <c r="E53" s="10">
        <v>4</v>
      </c>
      <c r="F53" s="11">
        <v>5</v>
      </c>
      <c r="G53" s="11">
        <v>6</v>
      </c>
      <c r="H53" s="11">
        <v>7</v>
      </c>
      <c r="I53" s="11">
        <v>8</v>
      </c>
      <c r="J53" s="11">
        <v>9</v>
      </c>
      <c r="K53" s="12" t="s">
        <v>12</v>
      </c>
    </row>
    <row r="54" spans="2:11" ht="25.5" x14ac:dyDescent="0.2">
      <c r="B54" s="118">
        <v>4378</v>
      </c>
      <c r="C54" s="93">
        <v>5162</v>
      </c>
      <c r="D54" s="93"/>
      <c r="E54" s="93">
        <v>60002100580</v>
      </c>
      <c r="F54" s="95" t="s">
        <v>31</v>
      </c>
      <c r="G54" s="97">
        <v>0</v>
      </c>
      <c r="H54" s="97">
        <v>5</v>
      </c>
      <c r="I54" s="97">
        <v>0</v>
      </c>
      <c r="J54" s="97">
        <v>0</v>
      </c>
      <c r="K54" s="131">
        <v>0</v>
      </c>
    </row>
    <row r="55" spans="2:11" ht="25.5" x14ac:dyDescent="0.2">
      <c r="B55" s="118">
        <v>4378</v>
      </c>
      <c r="C55" s="93">
        <v>5166</v>
      </c>
      <c r="D55" s="93"/>
      <c r="E55" s="93">
        <v>60002100580</v>
      </c>
      <c r="F55" s="95" t="s">
        <v>32</v>
      </c>
      <c r="G55" s="97">
        <v>0</v>
      </c>
      <c r="H55" s="97">
        <v>540</v>
      </c>
      <c r="I55" s="97">
        <v>300</v>
      </c>
      <c r="J55" s="97">
        <v>0</v>
      </c>
      <c r="K55" s="131">
        <v>0</v>
      </c>
    </row>
    <row r="56" spans="2:11" ht="15" x14ac:dyDescent="0.2">
      <c r="B56" s="118">
        <v>4378</v>
      </c>
      <c r="C56" s="93">
        <v>5169</v>
      </c>
      <c r="D56" s="93"/>
      <c r="E56" s="93">
        <v>60002100580</v>
      </c>
      <c r="F56" s="95" t="s">
        <v>13</v>
      </c>
      <c r="G56" s="97">
        <v>0</v>
      </c>
      <c r="H56" s="97">
        <v>3158</v>
      </c>
      <c r="I56" s="97">
        <v>2027</v>
      </c>
      <c r="J56" s="97">
        <v>0</v>
      </c>
      <c r="K56" s="131">
        <v>0</v>
      </c>
    </row>
    <row r="57" spans="2:11" ht="15" thickBot="1" x14ac:dyDescent="0.25">
      <c r="B57" s="104" t="s">
        <v>189</v>
      </c>
      <c r="C57" s="93"/>
      <c r="D57" s="87"/>
      <c r="E57" s="93"/>
      <c r="F57" s="92"/>
      <c r="G57" s="115">
        <f>SUM(G46:G50)+SUM(G54:G56)</f>
        <v>0</v>
      </c>
      <c r="H57" s="115">
        <f>SUM(H46:H50)+SUM(H54:H56)</f>
        <v>4143</v>
      </c>
      <c r="I57" s="115">
        <f>SUM(I46:I50)+SUM(I54:I56)</f>
        <v>2717</v>
      </c>
      <c r="J57" s="115">
        <f>SUM(J46:J50)+SUM(J55:J56)</f>
        <v>0</v>
      </c>
      <c r="K57" s="132">
        <v>0</v>
      </c>
    </row>
    <row r="58" spans="2:11" ht="15.75" thickBot="1" x14ac:dyDescent="0.25">
      <c r="B58" s="17" t="s">
        <v>20</v>
      </c>
      <c r="C58" s="18"/>
      <c r="D58" s="18"/>
      <c r="E58" s="18"/>
      <c r="F58" s="19"/>
      <c r="G58" s="20">
        <f>G17+G29+G43+G57</f>
        <v>2586</v>
      </c>
      <c r="H58" s="20">
        <f>H17+H29+H43+H57-0.4</f>
        <v>18630.599999999999</v>
      </c>
      <c r="I58" s="20">
        <f>I17+I29+I43+I57</f>
        <v>5108</v>
      </c>
      <c r="J58" s="20">
        <f>J17+J29+J43+J57</f>
        <v>9613</v>
      </c>
      <c r="K58" s="127">
        <f>J58/G58*100</f>
        <v>371.73240525908739</v>
      </c>
    </row>
    <row r="59" spans="2:11" x14ac:dyDescent="0.2">
      <c r="F59" s="1"/>
      <c r="G59" s="1"/>
      <c r="H59" s="1"/>
      <c r="I59" s="1"/>
      <c r="J59" s="1"/>
    </row>
    <row r="60" spans="2:11" ht="14.25" x14ac:dyDescent="0.2">
      <c r="B60" s="84" t="s">
        <v>181</v>
      </c>
      <c r="F60" s="1"/>
      <c r="G60" s="1"/>
      <c r="H60" s="1"/>
      <c r="I60" s="1"/>
      <c r="J60" s="1"/>
    </row>
    <row r="61" spans="2:11" ht="15.75" thickBot="1" x14ac:dyDescent="0.25">
      <c r="B61" s="21" t="s">
        <v>56</v>
      </c>
      <c r="C61" s="21"/>
      <c r="D61" s="21"/>
      <c r="E61" s="21"/>
      <c r="F61" s="22"/>
      <c r="G61" s="22"/>
      <c r="H61" s="23"/>
      <c r="I61" s="23"/>
      <c r="J61" s="23">
        <f>145755/100</f>
        <v>1457.55</v>
      </c>
      <c r="K61" s="24" t="s">
        <v>21</v>
      </c>
    </row>
    <row r="62" spans="2:11" ht="91.5" customHeight="1" thickTop="1" x14ac:dyDescent="0.2">
      <c r="B62" s="170" t="s">
        <v>253</v>
      </c>
      <c r="C62" s="171"/>
      <c r="D62" s="171"/>
      <c r="E62" s="171"/>
      <c r="F62" s="171"/>
      <c r="G62" s="171"/>
      <c r="H62" s="171"/>
      <c r="I62" s="171"/>
      <c r="J62" s="171"/>
      <c r="K62" s="171"/>
    </row>
    <row r="63" spans="2:11" ht="14.25" customHeight="1" x14ac:dyDescent="0.2">
      <c r="B63" s="84" t="s">
        <v>180</v>
      </c>
      <c r="C63" s="141"/>
      <c r="D63" s="141"/>
      <c r="E63" s="141"/>
      <c r="F63" s="141"/>
      <c r="G63" s="141"/>
      <c r="H63" s="141"/>
      <c r="I63" s="141"/>
      <c r="J63" s="141"/>
      <c r="K63" s="141"/>
    </row>
    <row r="64" spans="2:11" ht="15.75" thickBot="1" x14ac:dyDescent="0.25">
      <c r="B64" s="21" t="s">
        <v>57</v>
      </c>
      <c r="C64" s="21"/>
      <c r="D64" s="21"/>
      <c r="E64" s="21"/>
      <c r="F64" s="22"/>
      <c r="G64" s="22"/>
      <c r="H64" s="23"/>
      <c r="I64" s="23"/>
      <c r="J64" s="23">
        <v>8155</v>
      </c>
      <c r="K64" s="24" t="s">
        <v>21</v>
      </c>
    </row>
    <row r="65" spans="2:11" ht="183.75" customHeight="1" thickTop="1" x14ac:dyDescent="0.2">
      <c r="B65" s="170" t="s">
        <v>254</v>
      </c>
      <c r="C65" s="171"/>
      <c r="D65" s="171"/>
      <c r="E65" s="171"/>
      <c r="F65" s="171"/>
      <c r="G65" s="171"/>
      <c r="H65" s="171"/>
      <c r="I65" s="171"/>
      <c r="J65" s="171"/>
      <c r="K65" s="171"/>
    </row>
    <row r="66" spans="2:11" ht="14.25" x14ac:dyDescent="0.2">
      <c r="B66" s="137"/>
      <c r="C66" s="137"/>
      <c r="D66" s="137"/>
      <c r="E66" s="137"/>
      <c r="F66" s="137"/>
      <c r="G66" s="137"/>
      <c r="H66" s="137"/>
      <c r="I66" s="137"/>
      <c r="J66" s="137"/>
      <c r="K66" s="137"/>
    </row>
  </sheetData>
  <mergeCells count="3">
    <mergeCell ref="B2:F2"/>
    <mergeCell ref="B62:K62"/>
    <mergeCell ref="B65:K65"/>
  </mergeCells>
  <pageMargins left="0.78740157480314965" right="0.78740157480314965" top="0.98425196850393704" bottom="0.98425196850393704" header="0.51181102362204722" footer="0.51181102362204722"/>
  <pageSetup paperSize="9" scale="74" firstPageNumber="107" fitToHeight="9999" orientation="portrait" useFirstPageNumber="1" r:id="rId1"/>
  <headerFooter alignWithMargins="0">
    <oddFooter>&amp;L&amp;"Arial CE,Kurzíva"Zastupitelstvo Olomouckého kraje 16-12-2011
6.- Rozpočet Olomouckého kraje 2012 - návrh rozpočtu
Příloha č. 3e) Evropské programy&amp;R&amp;"Arial CE,Kurzíva"Strana &amp;P (celkem 167)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3"/>
  <sheetViews>
    <sheetView showGridLines="0" tabSelected="1" topLeftCell="A49" zoomScaleNormal="100" zoomScaleSheetLayoutView="100" workbookViewId="0">
      <selection activeCell="O53" sqref="O53"/>
    </sheetView>
  </sheetViews>
  <sheetFormatPr defaultRowHeight="12.75" x14ac:dyDescent="0.2"/>
  <cols>
    <col min="1" max="1" width="0.85546875" customWidth="1"/>
    <col min="2" max="3" width="5.28515625" customWidth="1"/>
    <col min="4" max="4" width="9.7109375" customWidth="1"/>
    <col min="5" max="5" width="12.42578125" customWidth="1"/>
    <col min="6" max="6" width="37.7109375" customWidth="1"/>
    <col min="7" max="7" width="10" customWidth="1"/>
    <col min="8" max="8" width="10.7109375" customWidth="1"/>
    <col min="9" max="9" width="9.28515625" customWidth="1"/>
    <col min="10" max="10" width="9.85546875" customWidth="1"/>
    <col min="11" max="11" width="7.140625" customWidth="1"/>
  </cols>
  <sheetData>
    <row r="2" spans="2:11" ht="54" customHeight="1" x14ac:dyDescent="0.2">
      <c r="B2" s="168" t="s">
        <v>23</v>
      </c>
      <c r="C2" s="169"/>
      <c r="D2" s="169"/>
      <c r="E2" s="169"/>
      <c r="F2" s="169"/>
      <c r="G2" s="3"/>
      <c r="H2" s="3"/>
      <c r="I2" s="3"/>
      <c r="J2" s="3"/>
      <c r="K2" s="3" t="s">
        <v>24</v>
      </c>
    </row>
    <row r="3" spans="2:11" ht="15" x14ac:dyDescent="0.25">
      <c r="B3" s="185" t="s">
        <v>182</v>
      </c>
      <c r="C3" s="185"/>
      <c r="D3" s="185"/>
      <c r="E3" s="185"/>
      <c r="F3" s="185"/>
      <c r="G3" s="185"/>
      <c r="H3" s="185"/>
      <c r="I3" s="185"/>
      <c r="J3" s="185"/>
      <c r="K3" s="185"/>
    </row>
    <row r="4" spans="2:11" ht="15" x14ac:dyDescent="0.25">
      <c r="B4" s="185" t="s">
        <v>183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15" x14ac:dyDescent="0.2"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2:11" ht="15" x14ac:dyDescent="0.2">
      <c r="B6" s="135" t="s">
        <v>0</v>
      </c>
      <c r="C6" s="135"/>
      <c r="D6" s="135" t="s">
        <v>25</v>
      </c>
      <c r="E6" s="136"/>
      <c r="F6" s="2"/>
      <c r="G6" s="2"/>
      <c r="H6" s="2"/>
      <c r="I6" s="2"/>
      <c r="J6" s="2"/>
      <c r="K6" s="2"/>
    </row>
    <row r="7" spans="2:11" ht="15" x14ac:dyDescent="0.2">
      <c r="B7" s="135"/>
      <c r="C7" s="135"/>
      <c r="D7" s="135" t="s">
        <v>22</v>
      </c>
      <c r="E7" s="136"/>
      <c r="F7" s="2"/>
      <c r="G7" s="2"/>
      <c r="H7" s="2"/>
      <c r="I7" s="2"/>
      <c r="J7" s="2"/>
      <c r="K7" s="2"/>
    </row>
    <row r="8" spans="2:11" ht="13.5" thickBot="1" x14ac:dyDescent="0.25">
      <c r="B8" s="4"/>
      <c r="C8" s="4"/>
      <c r="D8" s="4"/>
      <c r="E8" s="4"/>
      <c r="F8" s="4"/>
      <c r="G8" s="4"/>
      <c r="H8" s="4"/>
      <c r="I8" s="4"/>
      <c r="J8" s="4"/>
      <c r="K8" s="4" t="s">
        <v>1</v>
      </c>
    </row>
    <row r="9" spans="2:11" ht="35.1" customHeight="1" x14ac:dyDescent="0.2">
      <c r="B9" s="6" t="s">
        <v>2</v>
      </c>
      <c r="C9" s="7" t="s">
        <v>3</v>
      </c>
      <c r="D9" s="7" t="s">
        <v>4</v>
      </c>
      <c r="E9" s="7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8" t="s">
        <v>11</v>
      </c>
    </row>
    <row r="10" spans="2:11" ht="13.5" thickBot="1" x14ac:dyDescent="0.25">
      <c r="B10" s="9">
        <v>1</v>
      </c>
      <c r="C10" s="10">
        <v>2</v>
      </c>
      <c r="D10" s="10">
        <v>3</v>
      </c>
      <c r="E10" s="10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2" t="s">
        <v>12</v>
      </c>
    </row>
    <row r="11" spans="2:11" ht="25.5" x14ac:dyDescent="0.2">
      <c r="B11" s="13">
        <v>3636</v>
      </c>
      <c r="C11" s="14">
        <v>5011</v>
      </c>
      <c r="D11" s="14"/>
      <c r="E11" s="14">
        <v>60010100551</v>
      </c>
      <c r="F11" s="15" t="s">
        <v>26</v>
      </c>
      <c r="G11" s="16">
        <v>1800</v>
      </c>
      <c r="H11" s="16">
        <v>1800</v>
      </c>
      <c r="I11" s="16">
        <v>904</v>
      </c>
      <c r="J11" s="16">
        <v>660</v>
      </c>
      <c r="K11" s="130">
        <f>J11/G11*100</f>
        <v>36.666666666666664</v>
      </c>
    </row>
    <row r="12" spans="2:11" ht="15" x14ac:dyDescent="0.2">
      <c r="B12" s="118">
        <v>3636</v>
      </c>
      <c r="C12" s="93">
        <v>5021</v>
      </c>
      <c r="D12" s="93"/>
      <c r="E12" s="93">
        <v>60010100551</v>
      </c>
      <c r="F12" s="95" t="s">
        <v>27</v>
      </c>
      <c r="G12" s="97">
        <v>100</v>
      </c>
      <c r="H12" s="97">
        <v>100</v>
      </c>
      <c r="I12" s="97">
        <v>0</v>
      </c>
      <c r="J12" s="97">
        <v>0</v>
      </c>
      <c r="K12" s="131">
        <f t="shared" ref="K12:K28" si="0">J12/G12*100</f>
        <v>0</v>
      </c>
    </row>
    <row r="13" spans="2:11" ht="25.5" x14ac:dyDescent="0.2">
      <c r="B13" s="118">
        <v>3636</v>
      </c>
      <c r="C13" s="93">
        <v>5031</v>
      </c>
      <c r="D13" s="93"/>
      <c r="E13" s="93">
        <v>60010100551</v>
      </c>
      <c r="F13" s="95" t="s">
        <v>28</v>
      </c>
      <c r="G13" s="97">
        <v>451</v>
      </c>
      <c r="H13" s="97">
        <v>451</v>
      </c>
      <c r="I13" s="97">
        <v>226</v>
      </c>
      <c r="J13" s="97">
        <v>165</v>
      </c>
      <c r="K13" s="131">
        <f t="shared" si="0"/>
        <v>36.585365853658537</v>
      </c>
    </row>
    <row r="14" spans="2:11" ht="25.5" x14ac:dyDescent="0.2">
      <c r="B14" s="118">
        <v>3636</v>
      </c>
      <c r="C14" s="93">
        <v>5032</v>
      </c>
      <c r="D14" s="93"/>
      <c r="E14" s="93">
        <v>60010100551</v>
      </c>
      <c r="F14" s="95" t="s">
        <v>29</v>
      </c>
      <c r="G14" s="97">
        <v>164</v>
      </c>
      <c r="H14" s="97">
        <v>164</v>
      </c>
      <c r="I14" s="97">
        <v>81</v>
      </c>
      <c r="J14" s="97">
        <v>60</v>
      </c>
      <c r="K14" s="131">
        <f t="shared" si="0"/>
        <v>36.585365853658537</v>
      </c>
    </row>
    <row r="15" spans="2:11" ht="15" x14ac:dyDescent="0.2">
      <c r="B15" s="118">
        <v>3636</v>
      </c>
      <c r="C15" s="93">
        <v>5136</v>
      </c>
      <c r="D15" s="93"/>
      <c r="E15" s="93">
        <v>60010100551</v>
      </c>
      <c r="F15" s="95" t="s">
        <v>30</v>
      </c>
      <c r="G15" s="97">
        <v>0</v>
      </c>
      <c r="H15" s="97">
        <v>5</v>
      </c>
      <c r="I15" s="97">
        <v>2</v>
      </c>
      <c r="J15" s="97">
        <v>0</v>
      </c>
      <c r="K15" s="131">
        <v>0</v>
      </c>
    </row>
    <row r="16" spans="2:11" ht="15" x14ac:dyDescent="0.2">
      <c r="B16" s="118">
        <v>3636</v>
      </c>
      <c r="C16" s="89">
        <v>5139</v>
      </c>
      <c r="D16" s="93"/>
      <c r="E16" s="93">
        <v>60010100551</v>
      </c>
      <c r="F16" s="95" t="s">
        <v>15</v>
      </c>
      <c r="G16" s="91">
        <v>51</v>
      </c>
      <c r="H16" s="97">
        <v>51</v>
      </c>
      <c r="I16" s="97">
        <v>45</v>
      </c>
      <c r="J16" s="97">
        <v>70</v>
      </c>
      <c r="K16" s="131">
        <f t="shared" si="0"/>
        <v>137.25490196078431</v>
      </c>
    </row>
    <row r="17" spans="2:14" ht="25.5" x14ac:dyDescent="0.2">
      <c r="B17" s="118">
        <v>3636</v>
      </c>
      <c r="C17" s="93">
        <v>5162</v>
      </c>
      <c r="D17" s="93"/>
      <c r="E17" s="93">
        <v>60010100551</v>
      </c>
      <c r="F17" s="95" t="s">
        <v>31</v>
      </c>
      <c r="G17" s="97">
        <v>14</v>
      </c>
      <c r="H17" s="97">
        <v>14</v>
      </c>
      <c r="I17" s="97">
        <v>2</v>
      </c>
      <c r="J17" s="97">
        <v>3</v>
      </c>
      <c r="K17" s="131">
        <f t="shared" si="0"/>
        <v>21.428571428571427</v>
      </c>
    </row>
    <row r="18" spans="2:14" ht="15" x14ac:dyDescent="0.2">
      <c r="B18" s="118">
        <v>3636</v>
      </c>
      <c r="C18" s="93">
        <v>5163</v>
      </c>
      <c r="D18" s="93"/>
      <c r="E18" s="93">
        <v>60010100551</v>
      </c>
      <c r="F18" s="95" t="s">
        <v>16</v>
      </c>
      <c r="G18" s="97">
        <v>8</v>
      </c>
      <c r="H18" s="97">
        <v>8</v>
      </c>
      <c r="I18" s="97">
        <v>2</v>
      </c>
      <c r="J18" s="97">
        <v>3</v>
      </c>
      <c r="K18" s="131">
        <f t="shared" si="0"/>
        <v>37.5</v>
      </c>
    </row>
    <row r="19" spans="2:14" ht="15" x14ac:dyDescent="0.2">
      <c r="B19" s="118">
        <v>3636</v>
      </c>
      <c r="C19" s="93">
        <v>5164</v>
      </c>
      <c r="D19" s="93"/>
      <c r="E19" s="93">
        <v>60010100551</v>
      </c>
      <c r="F19" s="95" t="s">
        <v>17</v>
      </c>
      <c r="G19" s="97">
        <v>60</v>
      </c>
      <c r="H19" s="97">
        <v>60</v>
      </c>
      <c r="I19" s="97">
        <v>40</v>
      </c>
      <c r="J19" s="97">
        <v>50</v>
      </c>
      <c r="K19" s="131">
        <f t="shared" si="0"/>
        <v>83.333333333333343</v>
      </c>
    </row>
    <row r="20" spans="2:14" ht="25.5" x14ac:dyDescent="0.2">
      <c r="B20" s="118">
        <v>3636</v>
      </c>
      <c r="C20" s="93">
        <v>5166</v>
      </c>
      <c r="D20" s="93"/>
      <c r="E20" s="93">
        <v>60010100551</v>
      </c>
      <c r="F20" s="95" t="s">
        <v>32</v>
      </c>
      <c r="G20" s="97">
        <v>3500</v>
      </c>
      <c r="H20" s="97">
        <v>3500</v>
      </c>
      <c r="I20" s="97">
        <v>0</v>
      </c>
      <c r="J20" s="97">
        <v>2000</v>
      </c>
      <c r="K20" s="131">
        <f t="shared" si="0"/>
        <v>57.142857142857139</v>
      </c>
    </row>
    <row r="21" spans="2:14" ht="15" x14ac:dyDescent="0.2">
      <c r="B21" s="118">
        <v>3636</v>
      </c>
      <c r="C21" s="93">
        <v>5167</v>
      </c>
      <c r="D21" s="93"/>
      <c r="E21" s="93">
        <v>60010100551</v>
      </c>
      <c r="F21" s="95" t="s">
        <v>33</v>
      </c>
      <c r="G21" s="91">
        <v>100</v>
      </c>
      <c r="H21" s="97">
        <v>300</v>
      </c>
      <c r="I21" s="97">
        <v>127</v>
      </c>
      <c r="J21" s="97">
        <v>150</v>
      </c>
      <c r="K21" s="131">
        <f t="shared" si="0"/>
        <v>150</v>
      </c>
    </row>
    <row r="22" spans="2:14" ht="15" x14ac:dyDescent="0.2">
      <c r="B22" s="118">
        <v>3636</v>
      </c>
      <c r="C22" s="93">
        <v>5169</v>
      </c>
      <c r="D22" s="93"/>
      <c r="E22" s="93">
        <v>60010100551</v>
      </c>
      <c r="F22" s="95" t="s">
        <v>13</v>
      </c>
      <c r="G22" s="91">
        <v>991</v>
      </c>
      <c r="H22" s="97">
        <v>776</v>
      </c>
      <c r="I22" s="97">
        <v>363</v>
      </c>
      <c r="J22" s="97">
        <v>244</v>
      </c>
      <c r="K22" s="131">
        <f t="shared" si="0"/>
        <v>24.621594349142281</v>
      </c>
    </row>
    <row r="23" spans="2:14" ht="15" x14ac:dyDescent="0.2">
      <c r="B23" s="118">
        <v>3636</v>
      </c>
      <c r="C23" s="89">
        <v>5173</v>
      </c>
      <c r="D23" s="93"/>
      <c r="E23" s="93">
        <v>60010100551</v>
      </c>
      <c r="F23" s="95" t="s">
        <v>34</v>
      </c>
      <c r="G23" s="91">
        <v>31</v>
      </c>
      <c r="H23" s="97">
        <v>31</v>
      </c>
      <c r="I23" s="97">
        <v>18</v>
      </c>
      <c r="J23" s="97">
        <v>30</v>
      </c>
      <c r="K23" s="131">
        <f t="shared" si="0"/>
        <v>96.774193548387103</v>
      </c>
    </row>
    <row r="24" spans="2:14" ht="15" x14ac:dyDescent="0.2">
      <c r="B24" s="118">
        <v>3636</v>
      </c>
      <c r="C24" s="89">
        <v>5175</v>
      </c>
      <c r="D24" s="93">
        <v>38100880</v>
      </c>
      <c r="E24" s="93">
        <v>60010100551</v>
      </c>
      <c r="F24" s="95" t="s">
        <v>18</v>
      </c>
      <c r="G24" s="91">
        <v>51</v>
      </c>
      <c r="H24" s="97">
        <v>51</v>
      </c>
      <c r="I24" s="97">
        <v>44</v>
      </c>
      <c r="J24" s="97">
        <v>55</v>
      </c>
      <c r="K24" s="131">
        <f t="shared" si="0"/>
        <v>107.84313725490196</v>
      </c>
      <c r="N24" s="133"/>
    </row>
    <row r="25" spans="2:14" ht="15" x14ac:dyDescent="0.2">
      <c r="B25" s="118">
        <v>3636</v>
      </c>
      <c r="C25" s="89">
        <v>5176</v>
      </c>
      <c r="D25" s="93"/>
      <c r="E25" s="93">
        <v>60010100551</v>
      </c>
      <c r="F25" s="95" t="s">
        <v>35</v>
      </c>
      <c r="G25" s="91">
        <v>0</v>
      </c>
      <c r="H25" s="97">
        <v>10</v>
      </c>
      <c r="I25" s="97">
        <v>9</v>
      </c>
      <c r="J25" s="97">
        <v>10</v>
      </c>
      <c r="K25" s="131">
        <v>0</v>
      </c>
    </row>
    <row r="26" spans="2:14" ht="15" x14ac:dyDescent="0.2">
      <c r="B26" s="118">
        <v>3636</v>
      </c>
      <c r="C26" s="89">
        <v>5901</v>
      </c>
      <c r="D26" s="93">
        <v>0</v>
      </c>
      <c r="E26" s="93">
        <v>60010000000</v>
      </c>
      <c r="F26" s="95" t="s">
        <v>14</v>
      </c>
      <c r="G26" s="91">
        <v>0</v>
      </c>
      <c r="H26" s="97">
        <v>0</v>
      </c>
      <c r="I26" s="97">
        <v>0</v>
      </c>
      <c r="J26" s="97">
        <v>5000</v>
      </c>
      <c r="K26" s="131">
        <v>0</v>
      </c>
    </row>
    <row r="27" spans="2:14" ht="15.75" thickBot="1" x14ac:dyDescent="0.25">
      <c r="B27" s="118">
        <v>3636</v>
      </c>
      <c r="C27" s="93">
        <v>6111</v>
      </c>
      <c r="D27" s="93"/>
      <c r="E27" s="93">
        <v>60010100551</v>
      </c>
      <c r="F27" s="95" t="s">
        <v>36</v>
      </c>
      <c r="G27" s="97">
        <v>500</v>
      </c>
      <c r="H27" s="97">
        <v>500</v>
      </c>
      <c r="I27" s="97">
        <v>0</v>
      </c>
      <c r="J27" s="97">
        <v>500</v>
      </c>
      <c r="K27" s="131">
        <f t="shared" si="0"/>
        <v>100</v>
      </c>
    </row>
    <row r="28" spans="2:14" ht="15.75" thickBot="1" x14ac:dyDescent="0.25">
      <c r="B28" s="17" t="s">
        <v>20</v>
      </c>
      <c r="C28" s="18"/>
      <c r="D28" s="18"/>
      <c r="E28" s="18"/>
      <c r="F28" s="19"/>
      <c r="G28" s="20">
        <f>SUM(G11:G27)</f>
        <v>7821</v>
      </c>
      <c r="H28" s="20">
        <f>SUM(H11:H27)-0.2</f>
        <v>7820.8</v>
      </c>
      <c r="I28" s="20">
        <f>SUM(I11:I27)+0.4</f>
        <v>1863.4</v>
      </c>
      <c r="J28" s="20">
        <f>SUM(J11:J27)</f>
        <v>9000</v>
      </c>
      <c r="K28" s="127">
        <f t="shared" si="0"/>
        <v>115.07479861910241</v>
      </c>
    </row>
    <row r="29" spans="2:14" x14ac:dyDescent="0.2">
      <c r="F29" s="1"/>
      <c r="G29" s="1"/>
      <c r="H29" s="1"/>
      <c r="I29" s="1"/>
      <c r="J29" s="1"/>
    </row>
    <row r="30" spans="2:14" x14ac:dyDescent="0.2">
      <c r="F30" s="1"/>
      <c r="G30" s="1"/>
      <c r="H30" s="1"/>
      <c r="I30" s="1"/>
      <c r="J30" s="1"/>
    </row>
    <row r="31" spans="2:14" ht="15.75" thickBot="1" x14ac:dyDescent="0.25">
      <c r="B31" s="21" t="s">
        <v>37</v>
      </c>
      <c r="C31" s="21"/>
      <c r="D31" s="21"/>
      <c r="E31" s="21"/>
      <c r="F31" s="22"/>
      <c r="G31" s="22"/>
      <c r="H31" s="23"/>
      <c r="I31" s="23"/>
      <c r="J31" s="23">
        <v>660</v>
      </c>
      <c r="K31" s="24" t="s">
        <v>21</v>
      </c>
    </row>
    <row r="32" spans="2:14" ht="24" customHeight="1" thickTop="1" x14ac:dyDescent="0.2">
      <c r="B32" s="172" t="s">
        <v>85</v>
      </c>
      <c r="C32" s="173"/>
      <c r="D32" s="173"/>
      <c r="E32" s="173"/>
      <c r="F32" s="173"/>
      <c r="G32" s="173"/>
      <c r="H32" s="173"/>
      <c r="I32" s="173"/>
      <c r="J32" s="173"/>
      <c r="K32" s="173"/>
    </row>
    <row r="33" spans="2:11" ht="15.75" thickBot="1" x14ac:dyDescent="0.25">
      <c r="B33" s="21" t="s">
        <v>38</v>
      </c>
      <c r="C33" s="21"/>
      <c r="D33" s="21"/>
      <c r="E33" s="21"/>
      <c r="F33" s="22"/>
      <c r="G33" s="22"/>
      <c r="H33" s="23"/>
      <c r="I33" s="23"/>
      <c r="J33" s="23">
        <v>165</v>
      </c>
      <c r="K33" s="24" t="s">
        <v>21</v>
      </c>
    </row>
    <row r="34" spans="2:11" ht="23.25" customHeight="1" thickTop="1" x14ac:dyDescent="0.2">
      <c r="B34" s="172" t="s">
        <v>86</v>
      </c>
      <c r="C34" s="173"/>
      <c r="D34" s="173"/>
      <c r="E34" s="173"/>
      <c r="F34" s="173"/>
      <c r="G34" s="173"/>
      <c r="H34" s="173"/>
      <c r="I34" s="173"/>
      <c r="J34" s="173"/>
      <c r="K34" s="173"/>
    </row>
    <row r="35" spans="2:11" ht="15.75" thickBot="1" x14ac:dyDescent="0.25">
      <c r="B35" s="21" t="s">
        <v>39</v>
      </c>
      <c r="C35" s="21"/>
      <c r="D35" s="21"/>
      <c r="E35" s="21"/>
      <c r="F35" s="22"/>
      <c r="G35" s="22"/>
      <c r="H35" s="23"/>
      <c r="I35" s="23"/>
      <c r="J35" s="23">
        <v>60</v>
      </c>
      <c r="K35" s="24" t="s">
        <v>21</v>
      </c>
    </row>
    <row r="36" spans="2:11" ht="24.75" customHeight="1" thickTop="1" x14ac:dyDescent="0.2">
      <c r="B36" s="172" t="s">
        <v>87</v>
      </c>
      <c r="C36" s="173"/>
      <c r="D36" s="173"/>
      <c r="E36" s="173"/>
      <c r="F36" s="173"/>
      <c r="G36" s="173"/>
      <c r="H36" s="173"/>
      <c r="I36" s="173"/>
      <c r="J36" s="173"/>
      <c r="K36" s="173"/>
    </row>
    <row r="37" spans="2:11" ht="15.75" thickBot="1" x14ac:dyDescent="0.25">
      <c r="B37" s="21" t="s">
        <v>40</v>
      </c>
      <c r="C37" s="21"/>
      <c r="D37" s="21"/>
      <c r="E37" s="21"/>
      <c r="F37" s="22"/>
      <c r="G37" s="22"/>
      <c r="H37" s="23"/>
      <c r="I37" s="23"/>
      <c r="J37" s="23">
        <v>70</v>
      </c>
      <c r="K37" s="24" t="s">
        <v>21</v>
      </c>
    </row>
    <row r="38" spans="2:11" ht="30" customHeight="1" thickTop="1" x14ac:dyDescent="0.2">
      <c r="B38" s="170" t="s">
        <v>169</v>
      </c>
      <c r="C38" s="171"/>
      <c r="D38" s="171"/>
      <c r="E38" s="171"/>
      <c r="F38" s="171"/>
      <c r="G38" s="171"/>
      <c r="H38" s="171"/>
      <c r="I38" s="171"/>
      <c r="J38" s="171"/>
      <c r="K38" s="171"/>
    </row>
    <row r="39" spans="2:11" ht="16.5" customHeight="1" x14ac:dyDescent="0.2">
      <c r="B39" s="148"/>
      <c r="C39" s="141"/>
      <c r="D39" s="141"/>
      <c r="E39" s="141"/>
      <c r="F39" s="141"/>
      <c r="G39" s="141"/>
      <c r="H39" s="141"/>
      <c r="I39" s="141"/>
      <c r="J39" s="141"/>
      <c r="K39" s="141"/>
    </row>
    <row r="40" spans="2:11" ht="15.75" thickBot="1" x14ac:dyDescent="0.25">
      <c r="B40" s="21" t="s">
        <v>41</v>
      </c>
      <c r="C40" s="21"/>
      <c r="D40" s="21"/>
      <c r="E40" s="21"/>
      <c r="F40" s="22"/>
      <c r="G40" s="22"/>
      <c r="H40" s="23"/>
      <c r="I40" s="23"/>
      <c r="J40" s="23">
        <v>3</v>
      </c>
      <c r="K40" s="24" t="s">
        <v>21</v>
      </c>
    </row>
    <row r="41" spans="2:11" ht="18.75" customHeight="1" thickTop="1" x14ac:dyDescent="0.2">
      <c r="B41" s="172" t="s">
        <v>88</v>
      </c>
      <c r="C41" s="173"/>
      <c r="D41" s="173"/>
      <c r="E41" s="173"/>
      <c r="F41" s="173"/>
      <c r="G41" s="173"/>
      <c r="H41" s="173"/>
      <c r="I41" s="173"/>
      <c r="J41" s="173"/>
      <c r="K41" s="173"/>
    </row>
    <row r="42" spans="2:11" ht="15.75" thickBot="1" x14ac:dyDescent="0.25">
      <c r="B42" s="21" t="s">
        <v>42</v>
      </c>
      <c r="C42" s="21"/>
      <c r="D42" s="21"/>
      <c r="E42" s="21"/>
      <c r="F42" s="22"/>
      <c r="G42" s="22"/>
      <c r="H42" s="23"/>
      <c r="I42" s="23"/>
      <c r="J42" s="23">
        <v>3</v>
      </c>
      <c r="K42" s="24" t="s">
        <v>21</v>
      </c>
    </row>
    <row r="43" spans="2:11" ht="33" customHeight="1" thickTop="1" x14ac:dyDescent="0.2">
      <c r="B43" s="170" t="s">
        <v>102</v>
      </c>
      <c r="C43" s="171"/>
      <c r="D43" s="171"/>
      <c r="E43" s="171"/>
      <c r="F43" s="171"/>
      <c r="G43" s="171"/>
      <c r="H43" s="171"/>
      <c r="I43" s="171"/>
      <c r="J43" s="171"/>
      <c r="K43" s="171"/>
    </row>
    <row r="44" spans="2:11" ht="15.75" thickBot="1" x14ac:dyDescent="0.25">
      <c r="B44" s="21" t="s">
        <v>43</v>
      </c>
      <c r="C44" s="21"/>
      <c r="D44" s="21"/>
      <c r="E44" s="21"/>
      <c r="F44" s="22"/>
      <c r="G44" s="22"/>
      <c r="H44" s="23"/>
      <c r="I44" s="23"/>
      <c r="J44" s="23">
        <v>50</v>
      </c>
      <c r="K44" s="24" t="s">
        <v>21</v>
      </c>
    </row>
    <row r="45" spans="2:11" ht="21" customHeight="1" thickTop="1" x14ac:dyDescent="0.2">
      <c r="B45" s="172" t="s">
        <v>89</v>
      </c>
      <c r="C45" s="173"/>
      <c r="D45" s="173"/>
      <c r="E45" s="173"/>
      <c r="F45" s="173"/>
      <c r="G45" s="173"/>
      <c r="H45" s="173"/>
      <c r="I45" s="173"/>
      <c r="J45" s="173"/>
      <c r="K45" s="173"/>
    </row>
    <row r="46" spans="2:11" ht="15.75" thickBot="1" x14ac:dyDescent="0.25">
      <c r="B46" s="21" t="s">
        <v>44</v>
      </c>
      <c r="C46" s="21"/>
      <c r="D46" s="21"/>
      <c r="E46" s="21"/>
      <c r="F46" s="22"/>
      <c r="G46" s="22"/>
      <c r="H46" s="23"/>
      <c r="I46" s="23"/>
      <c r="J46" s="23">
        <v>2000</v>
      </c>
      <c r="K46" s="24" t="s">
        <v>21</v>
      </c>
    </row>
    <row r="47" spans="2:11" ht="78" customHeight="1" thickTop="1" x14ac:dyDescent="0.2">
      <c r="B47" s="170" t="s">
        <v>255</v>
      </c>
      <c r="C47" s="171"/>
      <c r="D47" s="171"/>
      <c r="E47" s="171"/>
      <c r="F47" s="171"/>
      <c r="G47" s="171"/>
      <c r="H47" s="171"/>
      <c r="I47" s="171"/>
      <c r="J47" s="171"/>
      <c r="K47" s="171"/>
    </row>
    <row r="48" spans="2:11" ht="14.25" x14ac:dyDescent="0.2">
      <c r="B48" s="148"/>
      <c r="C48" s="141"/>
      <c r="D48" s="141"/>
      <c r="E48" s="141"/>
      <c r="F48" s="141"/>
      <c r="G48" s="141"/>
      <c r="H48" s="141"/>
      <c r="I48" s="141"/>
      <c r="J48" s="141"/>
      <c r="K48" s="141"/>
    </row>
    <row r="49" spans="2:11" ht="14.25" x14ac:dyDescent="0.2">
      <c r="B49" s="148"/>
      <c r="C49" s="141"/>
      <c r="D49" s="141"/>
      <c r="E49" s="141"/>
      <c r="F49" s="141"/>
      <c r="G49" s="141"/>
      <c r="H49" s="141"/>
      <c r="I49" s="141"/>
      <c r="J49" s="141"/>
      <c r="K49" s="141"/>
    </row>
    <row r="50" spans="2:11" ht="15.75" thickBot="1" x14ac:dyDescent="0.25">
      <c r="B50" s="21" t="s">
        <v>45</v>
      </c>
      <c r="C50" s="21"/>
      <c r="D50" s="21"/>
      <c r="E50" s="21"/>
      <c r="F50" s="22"/>
      <c r="G50" s="22"/>
      <c r="H50" s="23"/>
      <c r="I50" s="23"/>
      <c r="J50" s="23">
        <v>150</v>
      </c>
      <c r="K50" s="24" t="s">
        <v>21</v>
      </c>
    </row>
    <row r="51" spans="2:11" ht="38.1" customHeight="1" thickTop="1" x14ac:dyDescent="0.2">
      <c r="B51" s="170" t="s">
        <v>103</v>
      </c>
      <c r="C51" s="171"/>
      <c r="D51" s="171"/>
      <c r="E51" s="171"/>
      <c r="F51" s="171"/>
      <c r="G51" s="171"/>
      <c r="H51" s="171"/>
      <c r="I51" s="171"/>
      <c r="J51" s="171"/>
      <c r="K51" s="171"/>
    </row>
    <row r="52" spans="2:11" ht="15.75" thickBot="1" x14ac:dyDescent="0.25">
      <c r="B52" s="21" t="s">
        <v>46</v>
      </c>
      <c r="C52" s="21"/>
      <c r="D52" s="21"/>
      <c r="E52" s="21"/>
      <c r="F52" s="22"/>
      <c r="G52" s="22"/>
      <c r="H52" s="23"/>
      <c r="I52" s="23"/>
      <c r="J52" s="23">
        <v>244</v>
      </c>
      <c r="K52" s="24" t="s">
        <v>21</v>
      </c>
    </row>
    <row r="53" spans="2:11" ht="72" customHeight="1" thickTop="1" x14ac:dyDescent="0.2">
      <c r="B53" s="170" t="s">
        <v>104</v>
      </c>
      <c r="C53" s="171"/>
      <c r="D53" s="171"/>
      <c r="E53" s="171"/>
      <c r="F53" s="171"/>
      <c r="G53" s="171"/>
      <c r="H53" s="171"/>
      <c r="I53" s="171"/>
      <c r="J53" s="171"/>
      <c r="K53" s="171"/>
    </row>
    <row r="54" spans="2:11" ht="15.75" thickBot="1" x14ac:dyDescent="0.25">
      <c r="B54" s="21" t="s">
        <v>47</v>
      </c>
      <c r="C54" s="21"/>
      <c r="D54" s="21"/>
      <c r="E54" s="21"/>
      <c r="F54" s="22"/>
      <c r="G54" s="22"/>
      <c r="H54" s="23"/>
      <c r="I54" s="23"/>
      <c r="J54" s="23">
        <v>30</v>
      </c>
      <c r="K54" s="24" t="s">
        <v>21</v>
      </c>
    </row>
    <row r="55" spans="2:11" ht="23.1" customHeight="1" thickTop="1" x14ac:dyDescent="0.2">
      <c r="B55" s="172" t="s">
        <v>90</v>
      </c>
      <c r="C55" s="173"/>
      <c r="D55" s="173"/>
      <c r="E55" s="173"/>
      <c r="F55" s="173"/>
      <c r="G55" s="173"/>
      <c r="H55" s="173"/>
      <c r="I55" s="173"/>
      <c r="J55" s="173"/>
      <c r="K55" s="173"/>
    </row>
    <row r="56" spans="2:11" ht="15.75" thickBot="1" x14ac:dyDescent="0.25">
      <c r="B56" s="21" t="s">
        <v>48</v>
      </c>
      <c r="C56" s="21"/>
      <c r="D56" s="21"/>
      <c r="E56" s="21"/>
      <c r="F56" s="22"/>
      <c r="G56" s="22"/>
      <c r="H56" s="23"/>
      <c r="I56" s="23"/>
      <c r="J56" s="23">
        <v>55</v>
      </c>
      <c r="K56" s="24" t="s">
        <v>21</v>
      </c>
    </row>
    <row r="57" spans="2:11" ht="27" customHeight="1" thickTop="1" x14ac:dyDescent="0.2">
      <c r="B57" s="172" t="s">
        <v>91</v>
      </c>
      <c r="C57" s="173"/>
      <c r="D57" s="173"/>
      <c r="E57" s="173"/>
      <c r="F57" s="173"/>
      <c r="G57" s="173"/>
      <c r="H57" s="173"/>
      <c r="I57" s="173"/>
      <c r="J57" s="173"/>
      <c r="K57" s="173"/>
    </row>
    <row r="58" spans="2:11" ht="15.75" thickBot="1" x14ac:dyDescent="0.25">
      <c r="B58" s="21" t="s">
        <v>49</v>
      </c>
      <c r="C58" s="21"/>
      <c r="D58" s="21"/>
      <c r="E58" s="21"/>
      <c r="F58" s="22"/>
      <c r="G58" s="22"/>
      <c r="H58" s="23"/>
      <c r="I58" s="23"/>
      <c r="J58" s="23">
        <v>10</v>
      </c>
      <c r="K58" s="24" t="s">
        <v>21</v>
      </c>
    </row>
    <row r="59" spans="2:11" ht="20.100000000000001" customHeight="1" thickTop="1" x14ac:dyDescent="0.2">
      <c r="B59" s="172" t="s">
        <v>92</v>
      </c>
      <c r="C59" s="173"/>
      <c r="D59" s="173"/>
      <c r="E59" s="173"/>
      <c r="F59" s="173"/>
      <c r="G59" s="173"/>
      <c r="H59" s="173"/>
      <c r="I59" s="173"/>
      <c r="J59" s="173"/>
      <c r="K59" s="173"/>
    </row>
    <row r="60" spans="2:11" ht="15.75" thickBot="1" x14ac:dyDescent="0.25">
      <c r="B60" s="21" t="s">
        <v>50</v>
      </c>
      <c r="C60" s="21"/>
      <c r="D60" s="21"/>
      <c r="E60" s="21"/>
      <c r="F60" s="22"/>
      <c r="G60" s="22"/>
      <c r="H60" s="23"/>
      <c r="I60" s="23"/>
      <c r="J60" s="23">
        <v>5000</v>
      </c>
      <c r="K60" s="24" t="s">
        <v>21</v>
      </c>
    </row>
    <row r="61" spans="2:11" ht="69" customHeight="1" thickTop="1" x14ac:dyDescent="0.2">
      <c r="B61" s="170" t="s">
        <v>105</v>
      </c>
      <c r="C61" s="171"/>
      <c r="D61" s="171"/>
      <c r="E61" s="171"/>
      <c r="F61" s="171"/>
      <c r="G61" s="171"/>
      <c r="H61" s="171"/>
      <c r="I61" s="171"/>
      <c r="J61" s="171"/>
      <c r="K61" s="171"/>
    </row>
    <row r="62" spans="2:11" ht="15.75" thickBot="1" x14ac:dyDescent="0.25">
      <c r="B62" s="21" t="s">
        <v>51</v>
      </c>
      <c r="C62" s="21"/>
      <c r="D62" s="21"/>
      <c r="E62" s="21"/>
      <c r="F62" s="22"/>
      <c r="G62" s="22"/>
      <c r="H62" s="23"/>
      <c r="I62" s="23"/>
      <c r="J62" s="23">
        <v>500</v>
      </c>
      <c r="K62" s="24" t="s">
        <v>21</v>
      </c>
    </row>
    <row r="63" spans="2:11" ht="36" customHeight="1" thickTop="1" x14ac:dyDescent="0.2">
      <c r="B63" s="170" t="s">
        <v>106</v>
      </c>
      <c r="C63" s="171"/>
      <c r="D63" s="171"/>
      <c r="E63" s="171"/>
      <c r="F63" s="171"/>
      <c r="G63" s="171"/>
      <c r="H63" s="171"/>
      <c r="I63" s="171"/>
      <c r="J63" s="171"/>
      <c r="K63" s="171"/>
    </row>
  </sheetData>
  <mergeCells count="18">
    <mergeCell ref="B2:F2"/>
    <mergeCell ref="B32:K32"/>
    <mergeCell ref="B34:K34"/>
    <mergeCell ref="B36:K36"/>
    <mergeCell ref="B38:K38"/>
    <mergeCell ref="B41:K41"/>
    <mergeCell ref="B3:K3"/>
    <mergeCell ref="B4:K4"/>
    <mergeCell ref="B57:K57"/>
    <mergeCell ref="B59:K59"/>
    <mergeCell ref="B61:K61"/>
    <mergeCell ref="B63:K63"/>
    <mergeCell ref="B43:K43"/>
    <mergeCell ref="B45:K45"/>
    <mergeCell ref="B47:K47"/>
    <mergeCell ref="B51:K51"/>
    <mergeCell ref="B53:K53"/>
    <mergeCell ref="B55:K55"/>
  </mergeCells>
  <pageMargins left="0.78740157480314965" right="0.78740157480314965" top="0.98425196850393704" bottom="0.98425196850393704" header="0.51181102362204722" footer="0.51181102362204722"/>
  <pageSetup paperSize="9" scale="73" firstPageNumber="109" fitToHeight="9999" orientation="portrait" useFirstPageNumber="1" r:id="rId1"/>
  <headerFooter alignWithMargins="0">
    <oddFooter>&amp;L&amp;"Arial CE,Kurzíva"Zastupitelstvo Olomouckého kraje 16-12-2011
6.- Rozpočet Olomouckého kraje 2012 - návrh rozpočtu
Příloha č. 3e) Evropské programy&amp;R&amp;"Arial CE,Kurzíva"Strana &amp;P (celkem 167)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výdaje</vt:lpstr>
      <vt:lpstr>ORJ - 30</vt:lpstr>
      <vt:lpstr>ORJ - 59</vt:lpstr>
      <vt:lpstr>ORJ - 61</vt:lpstr>
      <vt:lpstr>ORJ - 64</vt:lpstr>
      <vt:lpstr>ORJ - 65</vt:lpstr>
      <vt:lpstr>'ORJ - 30'!Oblast_tisku</vt:lpstr>
      <vt:lpstr>'ORJ - 59'!Oblast_tisku</vt:lpstr>
      <vt:lpstr>'ORJ - 61'!Oblast_tisku</vt:lpstr>
      <vt:lpstr>'ORJ - 64'!Oblast_tisku</vt:lpstr>
      <vt:lpstr>'ORJ - 65'!Oblast_tisku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Goth Jiří</dc:creator>
  <cp:lastModifiedBy>Kypusová Marta</cp:lastModifiedBy>
  <cp:lastPrinted>2011-11-23T11:55:54Z</cp:lastPrinted>
  <dcterms:created xsi:type="dcterms:W3CDTF">2001-10-24T13:08:44Z</dcterms:created>
  <dcterms:modified xsi:type="dcterms:W3CDTF">2011-11-28T10:18:48Z</dcterms:modified>
</cp:coreProperties>
</file>