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5" yWindow="0" windowWidth="9720" windowHeight="6690" tabRatio="609"/>
  </bookViews>
  <sheets>
    <sheet name="Rekap " sheetId="11" r:id="rId1"/>
    <sheet name="Příjmy" sheetId="13" r:id="rId2"/>
    <sheet name="List1" sheetId="14" state="hidden" r:id="rId3"/>
  </sheets>
  <definedNames>
    <definedName name="_xlnm._FilterDatabase" localSheetId="1" hidden="1">Příjmy!$C$1:$C$433</definedName>
    <definedName name="_xlnm.Print_Titles" localSheetId="0">'Rekap '!$4:$5</definedName>
    <definedName name="_xlnm.Print_Area" localSheetId="1">Příjmy!$A$1:$I$414</definedName>
    <definedName name="_xlnm.Print_Area" localSheetId="0">'Rekap '!$A$1:$E$39</definedName>
  </definedNames>
  <calcPr calcId="145621"/>
</workbook>
</file>

<file path=xl/calcChain.xml><?xml version="1.0" encoding="utf-8"?>
<calcChain xmlns="http://schemas.openxmlformats.org/spreadsheetml/2006/main">
  <c r="F111" i="13" l="1"/>
  <c r="I43" i="13"/>
  <c r="F423" i="13" l="1"/>
  <c r="L420" i="13"/>
  <c r="M420" i="13"/>
  <c r="K420" i="13"/>
  <c r="F420" i="13"/>
  <c r="B11" i="11" s="1"/>
  <c r="L419" i="13"/>
  <c r="K419" i="13"/>
  <c r="M418" i="13"/>
  <c r="L418" i="13"/>
  <c r="K418" i="13"/>
  <c r="M417" i="13"/>
  <c r="L417" i="13"/>
  <c r="K417" i="13"/>
  <c r="J417" i="13"/>
  <c r="M111" i="13"/>
  <c r="M419" i="13" s="1"/>
  <c r="S392" i="13" l="1"/>
  <c r="J32" i="11"/>
  <c r="I32" i="11"/>
  <c r="H32" i="11"/>
  <c r="I33" i="11" l="1"/>
  <c r="H33" i="11"/>
  <c r="H318" i="13" l="1"/>
  <c r="J28" i="11" l="1"/>
  <c r="I28" i="11"/>
  <c r="I30" i="11" s="1"/>
  <c r="H30" i="11"/>
  <c r="H28" i="11"/>
  <c r="H425" i="13"/>
  <c r="G425" i="13"/>
  <c r="H34" i="13"/>
  <c r="H423" i="13"/>
  <c r="F426" i="13"/>
  <c r="T392" i="13" l="1"/>
  <c r="R392" i="13"/>
  <c r="O392" i="13"/>
  <c r="M65" i="13" l="1"/>
  <c r="M407" i="13"/>
  <c r="M268" i="13"/>
  <c r="K65" i="13"/>
  <c r="L65" i="13"/>
  <c r="G220" i="13"/>
  <c r="L403" i="13"/>
  <c r="L329" i="13"/>
  <c r="L268" i="13"/>
  <c r="L195" i="13"/>
  <c r="L123" i="13"/>
  <c r="M433" i="13" l="1"/>
  <c r="J29" i="11"/>
  <c r="J30" i="11" s="1"/>
  <c r="J33" i="11" s="1"/>
  <c r="L406" i="13"/>
  <c r="H407" i="13"/>
  <c r="M403" i="13"/>
  <c r="K403" i="13"/>
  <c r="H392" i="13"/>
  <c r="G392" i="13"/>
  <c r="I387" i="13"/>
  <c r="I386" i="13"/>
  <c r="H385" i="13"/>
  <c r="H389" i="13" s="1"/>
  <c r="G385" i="13"/>
  <c r="G389" i="13" s="1"/>
  <c r="I382" i="13"/>
  <c r="I381" i="13"/>
  <c r="H380" i="13"/>
  <c r="H384" i="13" s="1"/>
  <c r="G380" i="13"/>
  <c r="G384" i="13" s="1"/>
  <c r="I377" i="13"/>
  <c r="I376" i="13"/>
  <c r="H375" i="13"/>
  <c r="H379" i="13" s="1"/>
  <c r="G375" i="13"/>
  <c r="H374" i="13"/>
  <c r="G374" i="13"/>
  <c r="I372" i="13"/>
  <c r="I371" i="13"/>
  <c r="I369" i="13"/>
  <c r="H366" i="13"/>
  <c r="H370" i="13" s="1"/>
  <c r="G366" i="13"/>
  <c r="I368" i="13"/>
  <c r="I367" i="13"/>
  <c r="H365" i="13"/>
  <c r="H354" i="13"/>
  <c r="H358" i="13" s="1"/>
  <c r="G379" i="13" l="1"/>
  <c r="I390" i="13"/>
  <c r="I366" i="13"/>
  <c r="I385" i="13"/>
  <c r="I380" i="13"/>
  <c r="I375" i="13"/>
  <c r="G370" i="13"/>
  <c r="H353" i="13"/>
  <c r="G353" i="13"/>
  <c r="I351" i="13"/>
  <c r="I350" i="13"/>
  <c r="M329" i="13"/>
  <c r="K329" i="13"/>
  <c r="F329" i="13"/>
  <c r="I346" i="13"/>
  <c r="I327" i="13"/>
  <c r="I324" i="13"/>
  <c r="I323" i="13"/>
  <c r="H322" i="13"/>
  <c r="G322" i="13"/>
  <c r="H285" i="13"/>
  <c r="G285" i="13"/>
  <c r="I287" i="13"/>
  <c r="I286" i="13"/>
  <c r="I295" i="13"/>
  <c r="I294" i="13"/>
  <c r="I293" i="13"/>
  <c r="I292" i="13"/>
  <c r="H291" i="13"/>
  <c r="G291" i="13"/>
  <c r="I322" i="13" l="1"/>
  <c r="I285" i="13"/>
  <c r="H281" i="13"/>
  <c r="G281" i="13"/>
  <c r="I284" i="13"/>
  <c r="I280" i="13"/>
  <c r="I279" i="13"/>
  <c r="I277" i="13"/>
  <c r="K268" i="13" l="1"/>
  <c r="M195" i="13"/>
  <c r="K195" i="13"/>
  <c r="K123" i="13"/>
  <c r="H397" i="13"/>
  <c r="H417" i="13" s="1"/>
  <c r="H402" i="13"/>
  <c r="H418" i="13" s="1"/>
  <c r="I398" i="13"/>
  <c r="I266" i="13"/>
  <c r="I265" i="13"/>
  <c r="I263" i="13"/>
  <c r="I262" i="13"/>
  <c r="H261" i="13"/>
  <c r="H267" i="13" s="1"/>
  <c r="G261" i="13"/>
  <c r="G267" i="13" s="1"/>
  <c r="H260" i="13"/>
  <c r="G260" i="13"/>
  <c r="I259" i="13"/>
  <c r="I258" i="13"/>
  <c r="H249" i="13"/>
  <c r="H237" i="13"/>
  <c r="G237" i="13"/>
  <c r="I239" i="13"/>
  <c r="I238" i="13"/>
  <c r="H220" i="13"/>
  <c r="I218" i="13"/>
  <c r="I217" i="13"/>
  <c r="I216" i="13"/>
  <c r="I215" i="13"/>
  <c r="I214" i="13"/>
  <c r="K406" i="13" l="1"/>
  <c r="I261" i="13"/>
  <c r="I267" i="13"/>
  <c r="I237" i="13"/>
  <c r="H213" i="13" l="1"/>
  <c r="H207" i="13"/>
  <c r="H194" i="13" l="1"/>
  <c r="G194" i="13"/>
  <c r="H186" i="13"/>
  <c r="G186" i="13"/>
  <c r="F186" i="13"/>
  <c r="H179" i="13"/>
  <c r="F176" i="13"/>
  <c r="H140" i="13"/>
  <c r="H176" i="13" s="1"/>
  <c r="G140" i="13"/>
  <c r="G176" i="13" s="1"/>
  <c r="I169" i="13"/>
  <c r="I168" i="13"/>
  <c r="I166" i="13"/>
  <c r="I163" i="13"/>
  <c r="I159" i="13"/>
  <c r="I153" i="13"/>
  <c r="H195" i="13" l="1"/>
  <c r="I142" i="13"/>
  <c r="I139" i="13"/>
  <c r="I138" i="13"/>
  <c r="H122" i="13"/>
  <c r="G122" i="13"/>
  <c r="F122" i="13"/>
  <c r="F123" i="13" s="1"/>
  <c r="G115" i="13"/>
  <c r="H115" i="13"/>
  <c r="I113" i="13"/>
  <c r="I140" i="13" l="1"/>
  <c r="M123" i="13" l="1"/>
  <c r="M406" i="13" s="1"/>
  <c r="I106" i="13"/>
  <c r="H90" i="13"/>
  <c r="G90" i="13"/>
  <c r="I94" i="13"/>
  <c r="I91" i="13"/>
  <c r="H77" i="13"/>
  <c r="G77" i="13"/>
  <c r="H54" i="13" l="1"/>
  <c r="G54" i="13"/>
  <c r="I57" i="13"/>
  <c r="H45" i="13"/>
  <c r="G45" i="13"/>
  <c r="I49" i="13"/>
  <c r="H36" i="13" l="1"/>
  <c r="H27" i="13"/>
  <c r="G27" i="13"/>
  <c r="F27" i="13"/>
  <c r="H17" i="13"/>
  <c r="G17" i="13"/>
  <c r="F17" i="13"/>
  <c r="I11" i="13"/>
  <c r="I12" i="13"/>
  <c r="D24" i="11" l="1"/>
  <c r="M427" i="13"/>
  <c r="M432" i="13" s="1"/>
  <c r="M434" i="13" s="1"/>
  <c r="G34" i="13"/>
  <c r="F34" i="13"/>
  <c r="C26" i="11"/>
  <c r="G423" i="13"/>
  <c r="C24" i="11" s="1"/>
  <c r="B27" i="11"/>
  <c r="J419" i="13"/>
  <c r="J420" i="13"/>
  <c r="D26" i="11"/>
  <c r="F425" i="13"/>
  <c r="B26" i="11" s="1"/>
  <c r="D13" i="11"/>
  <c r="J418" i="13"/>
  <c r="D12" i="11"/>
  <c r="B24" i="11"/>
  <c r="L427" i="13" l="1"/>
  <c r="L432" i="13" s="1"/>
  <c r="L434" i="13" s="1"/>
  <c r="K427" i="13"/>
  <c r="K432" i="13" s="1"/>
  <c r="K434" i="13" s="1"/>
  <c r="J427" i="13"/>
  <c r="J432" i="13" s="1"/>
  <c r="J434" i="13" s="1"/>
  <c r="J421" i="13" l="1"/>
  <c r="K421" i="13"/>
  <c r="L421" i="13"/>
  <c r="M421" i="13"/>
  <c r="D29" i="11" l="1"/>
  <c r="I361" i="13"/>
  <c r="I360" i="13"/>
  <c r="H359" i="13"/>
  <c r="H363" i="13" s="1"/>
  <c r="G359" i="13"/>
  <c r="G363" i="13" s="1"/>
  <c r="G354" i="13"/>
  <c r="G358" i="13" s="1"/>
  <c r="I356" i="13"/>
  <c r="I355" i="13"/>
  <c r="I349" i="13"/>
  <c r="I348" i="13"/>
  <c r="H339" i="13"/>
  <c r="H319" i="13"/>
  <c r="H328" i="13" s="1"/>
  <c r="G319" i="13"/>
  <c r="G328" i="13" s="1"/>
  <c r="H311" i="13"/>
  <c r="I257" i="13"/>
  <c r="G255" i="13"/>
  <c r="H240" i="13"/>
  <c r="H244" i="13" s="1"/>
  <c r="G240" i="13"/>
  <c r="G244" i="13" s="1"/>
  <c r="I194" i="13"/>
  <c r="I157" i="13"/>
  <c r="I149" i="13"/>
  <c r="I148" i="13"/>
  <c r="I146" i="13"/>
  <c r="H210" i="13"/>
  <c r="G210" i="13"/>
  <c r="F210" i="13"/>
  <c r="I186" i="13"/>
  <c r="I122" i="13"/>
  <c r="F407" i="13"/>
  <c r="G407" i="13"/>
  <c r="C29" i="11" s="1"/>
  <c r="I115" i="13"/>
  <c r="I108" i="13"/>
  <c r="H88" i="13"/>
  <c r="G88" i="13"/>
  <c r="I85" i="13"/>
  <c r="I84" i="13"/>
  <c r="I83" i="13"/>
  <c r="I82" i="13"/>
  <c r="I81" i="13"/>
  <c r="I80" i="13"/>
  <c r="I75" i="13"/>
  <c r="I74" i="13"/>
  <c r="I10" i="13"/>
  <c r="H8" i="13"/>
  <c r="H65" i="13" s="1"/>
  <c r="F8" i="13"/>
  <c r="I399" i="13"/>
  <c r="I394" i="13"/>
  <c r="I342" i="13"/>
  <c r="I281" i="13"/>
  <c r="I283" i="13"/>
  <c r="I247" i="13"/>
  <c r="I209" i="13"/>
  <c r="I206" i="13"/>
  <c r="I205" i="13"/>
  <c r="I193" i="13"/>
  <c r="I188" i="13"/>
  <c r="I182" i="13"/>
  <c r="I184" i="13"/>
  <c r="I185" i="13"/>
  <c r="I181" i="13"/>
  <c r="I178" i="13"/>
  <c r="I174" i="13"/>
  <c r="I173" i="13"/>
  <c r="I172" i="13"/>
  <c r="I171" i="13"/>
  <c r="I162" i="13"/>
  <c r="I164" i="13"/>
  <c r="I165" i="13"/>
  <c r="I167" i="13"/>
  <c r="I161" i="13"/>
  <c r="I144" i="13"/>
  <c r="I145" i="13"/>
  <c r="I150" i="13"/>
  <c r="I151" i="13"/>
  <c r="I152" i="13"/>
  <c r="I154" i="13"/>
  <c r="I155" i="13"/>
  <c r="I156" i="13"/>
  <c r="I158" i="13"/>
  <c r="I118" i="13"/>
  <c r="I120" i="13"/>
  <c r="I117" i="13"/>
  <c r="I107" i="13"/>
  <c r="I73" i="13"/>
  <c r="I76" i="13"/>
  <c r="I71" i="13"/>
  <c r="I59" i="13"/>
  <c r="I60" i="13"/>
  <c r="I61" i="13"/>
  <c r="I63" i="13"/>
  <c r="I56" i="13"/>
  <c r="I47" i="13"/>
  <c r="I48" i="13"/>
  <c r="I50" i="13"/>
  <c r="I51" i="13"/>
  <c r="I52" i="13"/>
  <c r="I46" i="13"/>
  <c r="I39" i="13"/>
  <c r="I40" i="13"/>
  <c r="I41" i="13"/>
  <c r="I42" i="13"/>
  <c r="I38" i="13"/>
  <c r="I20" i="13"/>
  <c r="I21" i="13"/>
  <c r="I19" i="13"/>
  <c r="I15" i="13"/>
  <c r="I9" i="13"/>
  <c r="E26" i="11"/>
  <c r="E24" i="11"/>
  <c r="G402" i="13"/>
  <c r="F402" i="13"/>
  <c r="F418" i="13" s="1"/>
  <c r="G397" i="13"/>
  <c r="G417" i="13" s="1"/>
  <c r="G339" i="13"/>
  <c r="G347" i="13" s="1"/>
  <c r="F397" i="13"/>
  <c r="F417" i="13" s="1"/>
  <c r="H95" i="13"/>
  <c r="H301" i="13"/>
  <c r="H306" i="13" s="1"/>
  <c r="H297" i="13"/>
  <c r="H300" i="13" s="1"/>
  <c r="H272" i="13"/>
  <c r="H278" i="13" s="1"/>
  <c r="H222" i="13"/>
  <c r="G179" i="13"/>
  <c r="G207" i="13"/>
  <c r="G36" i="13"/>
  <c r="G65" i="13" s="1"/>
  <c r="G95" i="13"/>
  <c r="G111" i="13" s="1"/>
  <c r="F36" i="13"/>
  <c r="L25" i="11"/>
  <c r="L27" i="11"/>
  <c r="L30" i="11"/>
  <c r="F194" i="13"/>
  <c r="F195" i="13" s="1"/>
  <c r="F207" i="13"/>
  <c r="G318" i="13"/>
  <c r="G311" i="13"/>
  <c r="G301" i="13"/>
  <c r="G306" i="13" s="1"/>
  <c r="G297" i="13"/>
  <c r="G300" i="13" s="1"/>
  <c r="G272" i="13"/>
  <c r="G249" i="13"/>
  <c r="I249" i="13" s="1"/>
  <c r="I343" i="13"/>
  <c r="I341" i="13"/>
  <c r="I340" i="13"/>
  <c r="I310" i="13"/>
  <c r="I309" i="13"/>
  <c r="I296" i="13"/>
  <c r="I290" i="13"/>
  <c r="I289" i="13"/>
  <c r="I276" i="13"/>
  <c r="I89" i="13"/>
  <c r="I78" i="13"/>
  <c r="I70" i="13"/>
  <c r="I16" i="13"/>
  <c r="I313" i="13"/>
  <c r="I312" i="13"/>
  <c r="I243" i="13"/>
  <c r="I32" i="13"/>
  <c r="I33" i="13"/>
  <c r="I34" i="13"/>
  <c r="I35" i="13"/>
  <c r="I37" i="13"/>
  <c r="I53" i="13"/>
  <c r="I55" i="13"/>
  <c r="I79" i="13"/>
  <c r="I93" i="13"/>
  <c r="I96" i="13"/>
  <c r="I97" i="13"/>
  <c r="I99" i="13"/>
  <c r="I100" i="13"/>
  <c r="I104" i="13"/>
  <c r="I116" i="13"/>
  <c r="I141" i="13"/>
  <c r="I143" i="13"/>
  <c r="I180" i="13"/>
  <c r="I189" i="13"/>
  <c r="I190" i="13"/>
  <c r="I204" i="13"/>
  <c r="I241" i="13"/>
  <c r="I242" i="13"/>
  <c r="I245" i="13"/>
  <c r="I246" i="13"/>
  <c r="I248" i="13"/>
  <c r="I273" i="13"/>
  <c r="I274" i="13"/>
  <c r="I298" i="13"/>
  <c r="I299" i="13"/>
  <c r="I302" i="13"/>
  <c r="I303" i="13"/>
  <c r="I307" i="13"/>
  <c r="I308" i="13"/>
  <c r="I314" i="13"/>
  <c r="I315" i="13"/>
  <c r="I320" i="13"/>
  <c r="I321" i="13"/>
  <c r="D21" i="11"/>
  <c r="I27" i="13"/>
  <c r="I17" i="13"/>
  <c r="G418" i="13" l="1"/>
  <c r="C13" i="11" s="1"/>
  <c r="E13" i="11" s="1"/>
  <c r="F419" i="13"/>
  <c r="B10" i="11" s="1"/>
  <c r="G424" i="13"/>
  <c r="H424" i="13"/>
  <c r="H347" i="13"/>
  <c r="H403" i="13" s="1"/>
  <c r="P426" i="13"/>
  <c r="H426" i="13"/>
  <c r="G278" i="13"/>
  <c r="G420" i="13" s="1"/>
  <c r="C11" i="11" s="1"/>
  <c r="O426" i="13"/>
  <c r="G426" i="13"/>
  <c r="C27" i="11" s="1"/>
  <c r="H268" i="13"/>
  <c r="B13" i="11"/>
  <c r="F424" i="13"/>
  <c r="F427" i="13" s="1"/>
  <c r="F432" i="13" s="1"/>
  <c r="F434" i="13" s="1"/>
  <c r="F403" i="13"/>
  <c r="G403" i="13"/>
  <c r="H329" i="13"/>
  <c r="F268" i="13"/>
  <c r="F65" i="13"/>
  <c r="I207" i="13"/>
  <c r="G268" i="13"/>
  <c r="I179" i="13"/>
  <c r="G195" i="13"/>
  <c r="E29" i="11"/>
  <c r="I354" i="13"/>
  <c r="I36" i="13"/>
  <c r="H111" i="13"/>
  <c r="H419" i="13" s="1"/>
  <c r="D10" i="11" s="1"/>
  <c r="I77" i="13"/>
  <c r="I311" i="13"/>
  <c r="I297" i="13"/>
  <c r="I45" i="13"/>
  <c r="I291" i="13"/>
  <c r="I402" i="13"/>
  <c r="I240" i="13"/>
  <c r="I328" i="13"/>
  <c r="I318" i="13"/>
  <c r="I339" i="13"/>
  <c r="J77" i="13"/>
  <c r="D15" i="11"/>
  <c r="I88" i="13"/>
  <c r="I244" i="13"/>
  <c r="I260" i="13"/>
  <c r="I90" i="13"/>
  <c r="I95" i="13"/>
  <c r="I306" i="13"/>
  <c r="I54" i="13"/>
  <c r="I210" i="13"/>
  <c r="I272" i="13"/>
  <c r="I397" i="13"/>
  <c r="I407" i="13"/>
  <c r="I319" i="13"/>
  <c r="I301" i="13"/>
  <c r="C15" i="11"/>
  <c r="C12" i="11"/>
  <c r="E12" i="11" s="1"/>
  <c r="B15" i="11"/>
  <c r="B29" i="11"/>
  <c r="D27" i="11"/>
  <c r="I359" i="13"/>
  <c r="L408" i="13"/>
  <c r="K408" i="13"/>
  <c r="F406" i="13" l="1"/>
  <c r="Q392" i="13"/>
  <c r="P392" i="13"/>
  <c r="H420" i="13"/>
  <c r="D11" i="11" s="1"/>
  <c r="G123" i="13"/>
  <c r="G419" i="13"/>
  <c r="C10" i="11" s="1"/>
  <c r="I347" i="13"/>
  <c r="H421" i="13"/>
  <c r="I278" i="13"/>
  <c r="G329" i="13"/>
  <c r="G406" i="13" s="1"/>
  <c r="B25" i="11"/>
  <c r="B28" i="11" s="1"/>
  <c r="B30" i="11" s="1"/>
  <c r="H123" i="13"/>
  <c r="H406" i="13" s="1"/>
  <c r="I176" i="13"/>
  <c r="F408" i="13"/>
  <c r="E15" i="11"/>
  <c r="E27" i="11"/>
  <c r="M408" i="13"/>
  <c r="I300" i="13"/>
  <c r="C25" i="11"/>
  <c r="C28" i="11" s="1"/>
  <c r="C30" i="11" s="1"/>
  <c r="G427" i="13"/>
  <c r="G432" i="13" s="1"/>
  <c r="G434" i="13" s="1"/>
  <c r="B12" i="11"/>
  <c r="B14" i="11" s="1"/>
  <c r="B16" i="11" s="1"/>
  <c r="F421" i="13"/>
  <c r="H427" i="13"/>
  <c r="H432" i="13" s="1"/>
  <c r="H434" i="13" s="1"/>
  <c r="D25" i="11"/>
  <c r="I111" i="13"/>
  <c r="D14" i="11" l="1"/>
  <c r="D16" i="11" s="1"/>
  <c r="G408" i="13"/>
  <c r="H408" i="13"/>
  <c r="C14" i="11"/>
  <c r="C16" i="11" s="1"/>
  <c r="G421" i="13"/>
  <c r="D28" i="11"/>
  <c r="E25" i="11"/>
  <c r="E10" i="11"/>
  <c r="E11" i="11" l="1"/>
  <c r="I406" i="13"/>
  <c r="E14" i="11"/>
  <c r="D30" i="11"/>
  <c r="E30" i="11" s="1"/>
  <c r="E28" i="11"/>
  <c r="E16" i="11"/>
  <c r="I408" i="13"/>
</calcChain>
</file>

<file path=xl/sharedStrings.xml><?xml version="1.0" encoding="utf-8"?>
<sst xmlns="http://schemas.openxmlformats.org/spreadsheetml/2006/main" count="933" uniqueCount="338">
  <si>
    <t>v tis. Kč</t>
  </si>
  <si>
    <t>Správní poplatky</t>
  </si>
  <si>
    <t>pol.</t>
  </si>
  <si>
    <t>název položky</t>
  </si>
  <si>
    <t>schválený rozp.</t>
  </si>
  <si>
    <t>upravený rozp.</t>
  </si>
  <si>
    <t>Příjmy Olomouckého kraje celkem</t>
  </si>
  <si>
    <t>Daň z příjmů fyzických osob ze závislé činnosti a funkčních požitků</t>
  </si>
  <si>
    <t>Daň z příjmů fyzických osob ze samostatné výdělečné činnosti</t>
  </si>
  <si>
    <t>Daň z příjmů fyzických osob z kapitálových výnosů</t>
  </si>
  <si>
    <t>Daň z přidané hodnoty</t>
  </si>
  <si>
    <t>Příjmy z úroků</t>
  </si>
  <si>
    <t>Přijaté pojistné náhrady</t>
  </si>
  <si>
    <t>Ostatní neinvestiční přijaté dotace ze SR</t>
  </si>
  <si>
    <t>§</t>
  </si>
  <si>
    <t>Neidentifikované příjmy</t>
  </si>
  <si>
    <t>Příjmy z prodeje pozemků</t>
  </si>
  <si>
    <t>Přijaté sankční platby</t>
  </si>
  <si>
    <t>Odvody příspěvkových organizací</t>
  </si>
  <si>
    <t xml:space="preserve">UZ </t>
  </si>
  <si>
    <t>skutečnost</t>
  </si>
  <si>
    <t>%</t>
  </si>
  <si>
    <t>Převody z rozpočtových účtů</t>
  </si>
  <si>
    <t>Příjmy z pronájmu pozemků</t>
  </si>
  <si>
    <t>Přijaté nekapitálové příspěvky a náhrady</t>
  </si>
  <si>
    <t>Konsolidace *</t>
  </si>
  <si>
    <t xml:space="preserve">Příjmy Olomouckého kraje                                (po konsolidaci)                </t>
  </si>
  <si>
    <t xml:space="preserve">Daň z příjmů právnických osob </t>
  </si>
  <si>
    <t>* Konsolidace</t>
  </si>
  <si>
    <t>Konsolidace je očištění údajů  rozpočtu a skutečnosti o interní přesuny peněžních prostředků uvnitř organizace mezi jednotlivými účty.</t>
  </si>
  <si>
    <t>Příjmy z pronájmu movitých věcí</t>
  </si>
  <si>
    <t>Převody z ostatních vlastních fondů</t>
  </si>
  <si>
    <t>Příjmy</t>
  </si>
  <si>
    <t>Příjmy celkem</t>
  </si>
  <si>
    <t>Daň z příjmu právnických osob za kraje</t>
  </si>
  <si>
    <t>Ostatní přijaté vratky transferů</t>
  </si>
  <si>
    <t>b) dle druhu příjmů</t>
  </si>
  <si>
    <t>a) dle oblastí příjmů</t>
  </si>
  <si>
    <t xml:space="preserve">Příjmy Olomouckého kraje                           </t>
  </si>
  <si>
    <t>5=4/3</t>
  </si>
  <si>
    <t>Příjmy z pronájmu ostatních nemovitostí a jejich částí</t>
  </si>
  <si>
    <t>Příjmy z fin.vypoř.minulých let mezi krajem a obcemi</t>
  </si>
  <si>
    <t>Splátky půjčených prostř.od obcí</t>
  </si>
  <si>
    <t>Ostatní nedaňové příjmy j.n.</t>
  </si>
  <si>
    <t>Příjmy z prodeje ost.nemovit.a jejich částí</t>
  </si>
  <si>
    <t>Neinvestiční přijaté transfery z VPS</t>
  </si>
  <si>
    <t>00098278</t>
  </si>
  <si>
    <t>00098297</t>
  </si>
  <si>
    <t>00098335</t>
  </si>
  <si>
    <t>00033353</t>
  </si>
  <si>
    <t>MŠMT - přímé náklady na vzdělání</t>
  </si>
  <si>
    <t>00033155</t>
  </si>
  <si>
    <t xml:space="preserve">MŠMT - dotace pro soukromé školy </t>
  </si>
  <si>
    <t>00007131</t>
  </si>
  <si>
    <t>00013307</t>
  </si>
  <si>
    <t>MPSV - na výplatu st.přísp.pro zřiz.zařízení pro děti vyž.okamžitou pomoc</t>
  </si>
  <si>
    <t>00033122</t>
  </si>
  <si>
    <t>00033160</t>
  </si>
  <si>
    <t>00033166</t>
  </si>
  <si>
    <t>00033192</t>
  </si>
  <si>
    <t>00034053</t>
  </si>
  <si>
    <t>00034070</t>
  </si>
  <si>
    <r>
      <t>•</t>
    </r>
    <r>
      <rPr>
        <sz val="11"/>
        <rFont val="Arial CE"/>
        <charset val="238"/>
      </rPr>
      <t xml:space="preserve"> Běžné příjmy Olomouckého kraje</t>
    </r>
  </si>
  <si>
    <r>
      <t>•</t>
    </r>
    <r>
      <rPr>
        <sz val="11"/>
        <rFont val="Arial CE"/>
        <charset val="238"/>
      </rPr>
      <t xml:space="preserve"> Evropské programy</t>
    </r>
  </si>
  <si>
    <r>
      <t>•</t>
    </r>
    <r>
      <rPr>
        <sz val="11"/>
        <rFont val="Arial CE"/>
        <charset val="238"/>
      </rPr>
      <t xml:space="preserve"> Fond sociálních potřeb</t>
    </r>
  </si>
  <si>
    <r>
      <t>•</t>
    </r>
    <r>
      <rPr>
        <sz val="11"/>
        <rFont val="Arial CE"/>
        <charset val="238"/>
      </rPr>
      <t xml:space="preserve"> Fond na podporu výstavby a obnovy vodohospodářské infrastruktury na území Olomouckého kraje</t>
    </r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</si>
  <si>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</si>
  <si>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</si>
  <si>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</si>
  <si>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</si>
  <si>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* Konsolidace je očištění údajů o rozpočtu a skutečnosti o interní přesuny peněžních prostředků uvnitř organizace mezi jednotlivými účty.</t>
  </si>
  <si>
    <t>Ostatní příjmy z vlastní činnosti</t>
  </si>
  <si>
    <t>00004001</t>
  </si>
  <si>
    <t>00006001</t>
  </si>
  <si>
    <t>MOČR - neinv.transfery na provoz škol</t>
  </si>
  <si>
    <t>00014004</t>
  </si>
  <si>
    <t>00014005</t>
  </si>
  <si>
    <t>MŠMT-program sociální prev.a prev.kriminality</t>
  </si>
  <si>
    <t>00033215</t>
  </si>
  <si>
    <t>00033457</t>
  </si>
  <si>
    <t>32133006</t>
  </si>
  <si>
    <t>32533006</t>
  </si>
  <si>
    <t>33113233</t>
  </si>
  <si>
    <t>33513233</t>
  </si>
  <si>
    <t>00029517</t>
  </si>
  <si>
    <t>Investiční převody z Národních fondů</t>
  </si>
  <si>
    <t>MŠMT - Globální grant OP VK v obl.počátečního vzdělávání</t>
  </si>
  <si>
    <t>Neinvest.přijaté transfery od region.rad</t>
  </si>
  <si>
    <t>38187001</t>
  </si>
  <si>
    <t>38587005</t>
  </si>
  <si>
    <t>Neinvestiční přijaté transfery ze SF</t>
  </si>
  <si>
    <t>SFŽP - Oper.progr.život.prostř.(2007-2013)-spolufin.-NIV</t>
  </si>
  <si>
    <t>RSSM - ROP RS Střední Morava - NIV - SR</t>
  </si>
  <si>
    <t>RSSM - ROP RS Střední Morava - NIV - EU</t>
  </si>
  <si>
    <t>Neinvestiční převody z NF</t>
  </si>
  <si>
    <t>60995206</t>
  </si>
  <si>
    <t>53190001</t>
  </si>
  <si>
    <t>53515319</t>
  </si>
  <si>
    <t xml:space="preserve">MŠMT-Fin.asistentů pro žáky a studenty se soc.znevýh. </t>
  </si>
  <si>
    <t>MV-neinv.transfery krajům</t>
  </si>
  <si>
    <t>MŽP - podpora zlepšování stavu přírody a krajiny-EU-NIV</t>
  </si>
  <si>
    <t>00098074</t>
  </si>
  <si>
    <t>MZV - Projekty krajů v rozvojových zemích</t>
  </si>
  <si>
    <t>MPSV - Operační program lidské zdroje a zaměstnanost</t>
  </si>
  <si>
    <t>MŠMT - spolupráce s fr.,vlámskými a šp.školami</t>
  </si>
  <si>
    <t>32133012</t>
  </si>
  <si>
    <t>MŠMT - Globální grant OP VK v obl.dalšího vzdělávání</t>
  </si>
  <si>
    <t>32533012</t>
  </si>
  <si>
    <t>00027355</t>
  </si>
  <si>
    <t>00033018</t>
  </si>
  <si>
    <t>MŠMT - rozvoj.progr.na podporu škol,kt.realizují inkluz.vzdělávání</t>
  </si>
  <si>
    <t>32133019</t>
  </si>
  <si>
    <t>MŠMT - Individuální projekt ostatní OP VK</t>
  </si>
  <si>
    <t>32533019</t>
  </si>
  <si>
    <t>MZ - Meliorace a hrazení bystřin v lesích podle lesního zákona</t>
  </si>
  <si>
    <t>Strukturální fondy-Oper.program Přeshraniční spolupráce ČR-Polsko-IV</t>
  </si>
  <si>
    <t>Investiční přijaté transfery od regionálních rad</t>
  </si>
  <si>
    <t>38187501</t>
  </si>
  <si>
    <t>RSSM - ROP RS Střední Morava - IV - SR</t>
  </si>
  <si>
    <t>38587505</t>
  </si>
  <si>
    <t>RSSM - ROP RS Střední Morava - IV - EU</t>
  </si>
  <si>
    <t>00000886</t>
  </si>
  <si>
    <t>Půjčka EIB - předfinancování PO</t>
  </si>
  <si>
    <t>ORJ</t>
  </si>
  <si>
    <t>9=8/7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</si>
  <si>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</si>
  <si>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</si>
  <si>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</si>
  <si>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</si>
  <si>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</si>
  <si>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</si>
  <si>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</si>
  <si>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</si>
  <si>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</si>
  <si>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</si>
  <si>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Příjmy z licencí pro kamionovou dopravu</t>
  </si>
  <si>
    <t>13</t>
  </si>
  <si>
    <t>14</t>
  </si>
  <si>
    <t>15</t>
  </si>
  <si>
    <t>17</t>
  </si>
  <si>
    <t>32</t>
  </si>
  <si>
    <t>50</t>
  </si>
  <si>
    <t>52</t>
  </si>
  <si>
    <t>53</t>
  </si>
  <si>
    <t>54</t>
  </si>
  <si>
    <t>55</t>
  </si>
  <si>
    <t>58</t>
  </si>
  <si>
    <t>56</t>
  </si>
  <si>
    <t>57</t>
  </si>
  <si>
    <t>59</t>
  </si>
  <si>
    <t>60</t>
  </si>
  <si>
    <t>61</t>
  </si>
  <si>
    <t>62</t>
  </si>
  <si>
    <t>63</t>
  </si>
  <si>
    <t>a) Příjmy Olomouckého kraje</t>
  </si>
  <si>
    <t>199</t>
  </si>
  <si>
    <t>99</t>
  </si>
  <si>
    <t>Platby za odebrané množství podzemní vody</t>
  </si>
  <si>
    <t>Příjmy Olomouckého kraje  celkem  (po konsolidaci)</t>
  </si>
  <si>
    <t>Mezisoučet</t>
  </si>
  <si>
    <t>Ostatní investiční přijaté transfery ze SR</t>
  </si>
  <si>
    <t>Splátky půjč.prostř.od obecně prospěš.společností</t>
  </si>
  <si>
    <t>Příjmy z poskytování služeb a výrobků</t>
  </si>
  <si>
    <t>Sankční platby přijaté od státu, obcí a krajů</t>
  </si>
  <si>
    <t>Sankční platby přijaté od jiných subjektů</t>
  </si>
  <si>
    <t>MF - Účelové dotace krajům - TBC</t>
  </si>
  <si>
    <t>MF - Podpora koordinátorů romských poradců</t>
  </si>
  <si>
    <t>MV - neinv.dot.obcím a krajům na projekty prevence kriminality</t>
  </si>
  <si>
    <t>MFČR - Příspěvek na ztrátu dopravce z provozu veřejné osobní drážní dopravy</t>
  </si>
  <si>
    <t>MK - Veřejné informační služby knihoven - neinvestice</t>
  </si>
  <si>
    <t>MKČR - Kulturní aktivity</t>
  </si>
  <si>
    <t>00035015</t>
  </si>
  <si>
    <t xml:space="preserve">MZ - Specializační vzdělávání zdravotnických pracovníků </t>
  </si>
  <si>
    <t>41117007</t>
  </si>
  <si>
    <t>MMR - Přeshraniční spolupráce-SR</t>
  </si>
  <si>
    <t>41595113</t>
  </si>
  <si>
    <t>Operační program Přeshraniční spolupráce ČR – Polsko</t>
  </si>
  <si>
    <t>Inv.přijaté transfery z VPS SR</t>
  </si>
  <si>
    <t>00098861</t>
  </si>
  <si>
    <t>MF - Výkupy pozemků pod krajskými komunikacemi</t>
  </si>
  <si>
    <t>Realizované kurzové zisky</t>
  </si>
  <si>
    <t>Příjmy z FV min.let mezi krajem a obcemi</t>
  </si>
  <si>
    <t>00033024</t>
  </si>
  <si>
    <t>MŠMT - rozvoj.progr.MŠMT pro děti-cizince ze 3.zemí</t>
  </si>
  <si>
    <t>00033025</t>
  </si>
  <si>
    <t>MŠMT - Vybavení škol pomůckami kompenzačního a rehab.char.</t>
  </si>
  <si>
    <t>32133123</t>
  </si>
  <si>
    <t>MŠMT - OPVK-oblast 1.4.EU peníze školám-EU</t>
  </si>
  <si>
    <t>32533123</t>
  </si>
  <si>
    <t>Ostatní inv.přijaté transfery ze SR</t>
  </si>
  <si>
    <t>33</t>
  </si>
  <si>
    <t xml:space="preserve">Operační program Přeshraniční spolupráce ČR – Polsko </t>
  </si>
  <si>
    <t>ROP RS Střední Morava - IV - SR</t>
  </si>
  <si>
    <t>ROP RS Střední Morava - IV - EU</t>
  </si>
  <si>
    <t>41595823</t>
  </si>
  <si>
    <t>Investiční přijaté transfery ze SF</t>
  </si>
  <si>
    <t>53190877</t>
  </si>
  <si>
    <t>SFŽP - oper.progr.živ.prostř.(2007-2013)-spolufin.</t>
  </si>
  <si>
    <t>53515835</t>
  </si>
  <si>
    <t>MŽP - podpora  udržitelného využ.zdroje energie-EU-IV</t>
  </si>
  <si>
    <t>64</t>
  </si>
  <si>
    <t>65</t>
  </si>
  <si>
    <t>33514012</t>
  </si>
  <si>
    <t>MVČR - vzdělávání v EGON centrech krajů a obcí-EU</t>
  </si>
  <si>
    <t>33514013</t>
  </si>
  <si>
    <t>Ostatní přijaté vratky  transferů.</t>
  </si>
  <si>
    <t>v Kč</t>
  </si>
  <si>
    <t>4xxx</t>
  </si>
  <si>
    <t>celkem dotace</t>
  </si>
  <si>
    <t>4134 SF</t>
  </si>
  <si>
    <t>Neinvestiční přijaté transfery ze SR v rámci SFV</t>
  </si>
  <si>
    <t xml:space="preserve">Rekapitulace celkových příjmů Olomouckého kraje, které zahrnují  příjmy běžné (daňové, nedaňové, kapitálové) přijaté účelové dotace ze státního rozpočtu, zapojení úvěrů (úvěr z EIB, KB,  půjčka ze SFDI), zapojení zůstatku bankovních účtů. </t>
  </si>
  <si>
    <t>01</t>
  </si>
  <si>
    <t>MF - Volby do zastupitelstev v obcích</t>
  </si>
  <si>
    <t>MF - Náhrady škod způsob.vybranými zvl.chráněnými živočichy</t>
  </si>
  <si>
    <t>MF - Účelová dotace krajům na likvidaci léčiv</t>
  </si>
  <si>
    <t>MPSV - OP lidské zdroje a zaměstnanost-CZ</t>
  </si>
  <si>
    <t>MPSV - OP lidské zdroje a zaměstnanost-EU</t>
  </si>
  <si>
    <t>SF - Operační program Přeshraniční spolupráce ČR – Polsko</t>
  </si>
  <si>
    <t>49595002</t>
  </si>
  <si>
    <t>FS-A1.čištění, opr., obnova a rek.poškoz.infrastr.a veř.maj.-NIV</t>
  </si>
  <si>
    <t>49595009</t>
  </si>
  <si>
    <t>FS-B4. dezinsekce, zejména kalamitního výskytu komárů – NIV</t>
  </si>
  <si>
    <t>49595012</t>
  </si>
  <si>
    <t xml:space="preserve">FS-C2. opravy a posílení/zpevnění staticky narušených nebo poškozených staveb-NIV </t>
  </si>
  <si>
    <t>49595013</t>
  </si>
  <si>
    <t>FS-C3. výdaje spojené s geologickými a diagnostickými průzkumy-NIV</t>
  </si>
  <si>
    <t>49595014</t>
  </si>
  <si>
    <t>FS-D1. výdaje spojené s čištěním veřejných prostranství a infrastruktury-NIV</t>
  </si>
  <si>
    <t>FM EHP/Norska-Finanční mechanismus EHP/Norska - NIV</t>
  </si>
  <si>
    <t>Neinvestiční transfery přijaté od EU</t>
  </si>
  <si>
    <t>Příjmy z fin.vypoř.minulých let mezi reg.radou a kraji,obcemi a DSO</t>
  </si>
  <si>
    <t>00033034</t>
  </si>
  <si>
    <t>MŠMT - Podpora organizace a ukonč.středního vzděl.maturitní zkouškou</t>
  </si>
  <si>
    <t>00033035</t>
  </si>
  <si>
    <t>MŠMT - Dotace dvojjazyčným gymnáziím s výukou francouštiny</t>
  </si>
  <si>
    <t>MŠMT - Projekty romské komunity</t>
  </si>
  <si>
    <t>MŠMT - Soutěže</t>
  </si>
  <si>
    <t>MŠMT-asistent pedag.v soukr.a církevních spec.školách</t>
  </si>
  <si>
    <t>00033339</t>
  </si>
  <si>
    <t>MŠMT - Program podpory vzdělávání národnostních menšin</t>
  </si>
  <si>
    <t>30</t>
  </si>
  <si>
    <t>66</t>
  </si>
  <si>
    <t>32133030</t>
  </si>
  <si>
    <t>32533030</t>
  </si>
  <si>
    <t>MŠMT - Počáteční vzdělávání v globál.grantech OP VK, NIV,EU</t>
  </si>
  <si>
    <t>67</t>
  </si>
  <si>
    <t>68</t>
  </si>
  <si>
    <t>69</t>
  </si>
  <si>
    <t>70</t>
  </si>
  <si>
    <t>71</t>
  </si>
  <si>
    <t>evropské programy</t>
  </si>
  <si>
    <t>běžné příjmy</t>
  </si>
  <si>
    <t xml:space="preserve">daňové příjmy </t>
  </si>
  <si>
    <t>nedaňové příjmy</t>
  </si>
  <si>
    <t>kapitálové příjmy</t>
  </si>
  <si>
    <t>přijaté dotace</t>
  </si>
  <si>
    <t>sociální fond</t>
  </si>
  <si>
    <t>fond - voda</t>
  </si>
  <si>
    <t>2. Plnění rozpočtu příjmů Olomouckého kraje k 31.12.2012</t>
  </si>
  <si>
    <t>Neinv.přijaté transfery od krajů</t>
  </si>
  <si>
    <t>Příjmy z pronájmu ost.nemovitostí a jejich částí</t>
  </si>
  <si>
    <t>Příjmy z prodeje z krátk.a drobného dlouhodob.maj.</t>
  </si>
  <si>
    <t>MF - Dotace na pomocný analytický přehled</t>
  </si>
  <si>
    <t>00098007</t>
  </si>
  <si>
    <t>00098008</t>
  </si>
  <si>
    <t>MF - Účelové dotace na výdaje spojené s volbou prezidenta ČR</t>
  </si>
  <si>
    <t>00098193</t>
  </si>
  <si>
    <t>MF - Společnými volby do Senátu a zastupitelstev krajů</t>
  </si>
  <si>
    <t>00022003</t>
  </si>
  <si>
    <t>MPO - Neinvestiční dotace – program č. 122140 – EFEKT – podpora úspor energie</t>
  </si>
  <si>
    <t>00034544</t>
  </si>
  <si>
    <t>MKČR - Veřejné informační služby knihoven - investice</t>
  </si>
  <si>
    <t>00017789</t>
  </si>
  <si>
    <t>MMR - Povodně 2006 - Obnova obecního a krajského majetku postiženého živelní nebo jinou pohromou - investiční</t>
  </si>
  <si>
    <t>pol.5345 ORJ 30 - 73</t>
  </si>
  <si>
    <t>Přijaté dary na pořízení dlouhodob.majetku</t>
  </si>
  <si>
    <t>ORJ 07 celkem</t>
  </si>
  <si>
    <t>pol 5345-konsolidace ORJ 30-75</t>
  </si>
  <si>
    <t xml:space="preserve"> pol 4134</t>
  </si>
  <si>
    <t>Splátky půjčených prostř.od PO</t>
  </si>
  <si>
    <t>00015340</t>
  </si>
  <si>
    <t>MŽPS - Ostatní neinvestiční dotace obcím a krajům</t>
  </si>
  <si>
    <t>00033038</t>
  </si>
  <si>
    <t>MŠMT - Excelence středních škol</t>
  </si>
  <si>
    <t>00033163</t>
  </si>
  <si>
    <t>MŠMT - Program protidrogové politiky</t>
  </si>
  <si>
    <t>00033435</t>
  </si>
  <si>
    <t>MŠMT - Bezpl.přípr.dětí azylantů, účastníků řízení o azyl a dětí osob se st.přísl.jiného čl.st.EU k začlenění do zákl.vzdělávání</t>
  </si>
  <si>
    <t>32133031</t>
  </si>
  <si>
    <t>MŠMT - OP VK - oblast 1.5. EU peníze stř.školám</t>
  </si>
  <si>
    <t>32533031</t>
  </si>
  <si>
    <t>MPSV - OP Lidské zdroje a zaměstnanost</t>
  </si>
  <si>
    <t>00034711</t>
  </si>
  <si>
    <r>
      <t>Integr.systém ochrany mov.kult.dědictví - investice-</t>
    </r>
    <r>
      <rPr>
        <sz val="10"/>
        <color rgb="FF00B050"/>
        <rFont val="Arial CE"/>
        <charset val="238"/>
      </rPr>
      <t>limitka</t>
    </r>
  </si>
  <si>
    <t>NF - Program švýcarsko-české spolupráce - NIV</t>
  </si>
  <si>
    <t>60995001</t>
  </si>
  <si>
    <t>Investiční převody z NF</t>
  </si>
  <si>
    <t>60995901</t>
  </si>
  <si>
    <t>NF - Program švýcarsko-české spolupráce - IV</t>
  </si>
  <si>
    <t>36</t>
  </si>
  <si>
    <t>37</t>
  </si>
  <si>
    <t>38</t>
  </si>
  <si>
    <t>39</t>
  </si>
  <si>
    <t>40</t>
  </si>
  <si>
    <t>41</t>
  </si>
  <si>
    <t>36514009</t>
  </si>
  <si>
    <t>MV - IOP - 2.1 Zavádění ICT v ÚVS-program 114070-neinvestice</t>
  </si>
  <si>
    <t>MŽP - Podpora zlepšování stavu přírody a krajiny – EU – NIV</t>
  </si>
  <si>
    <t>36113899</t>
  </si>
  <si>
    <t>36513899</t>
  </si>
  <si>
    <t>36514903</t>
  </si>
  <si>
    <t>53515827</t>
  </si>
  <si>
    <t>MPSV - IOP - služby v oblasti sociální integrace- IV</t>
  </si>
  <si>
    <t>MV - IOP - 2.1 Zavádění ICT v územní veřejné správě- investice</t>
  </si>
  <si>
    <t>MŽP - Podpora zlepšování stavu přírody a krajiny – EU – IV</t>
  </si>
  <si>
    <t>32133887</t>
  </si>
  <si>
    <t>32533887</t>
  </si>
  <si>
    <t>MŠMT - GG OP VK v oblasti dalšího vzdělávání - investice</t>
  </si>
  <si>
    <t>MŠMT - Individuální projekt ostatní OP VK - neinvestice - EU</t>
  </si>
  <si>
    <t>32133007</t>
  </si>
  <si>
    <t>32533007</t>
  </si>
  <si>
    <t>MŠMT - Technická pomoc OP VK</t>
  </si>
  <si>
    <t>72</t>
  </si>
  <si>
    <t>73</t>
  </si>
  <si>
    <t>74</t>
  </si>
  <si>
    <t>Neinvest.přijaté transfery od obcí</t>
  </si>
  <si>
    <t>konsolidace 30-74</t>
  </si>
  <si>
    <t>konsolidace 199</t>
  </si>
  <si>
    <t>financování</t>
  </si>
  <si>
    <t>celkem</t>
  </si>
  <si>
    <t>konsoliace</t>
  </si>
  <si>
    <t>celkem po konsolidaci</t>
  </si>
  <si>
    <t>dotace dle sestavy dotací</t>
  </si>
  <si>
    <t>ORJ 30-75</t>
  </si>
  <si>
    <t>MPSV - "Projektové a procesní řízení na KÚOK" v rámci OPLZZ</t>
  </si>
  <si>
    <t>MPSV -"Projektové a procesní řízení na KÚOK" v rámci OPLZZ</t>
  </si>
  <si>
    <t>Daň z přidané hodnoty - vratka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</si>
</sst>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0,000"/>
    <numFmt numFmtId="167" formatCode="0\6\5\1\7\7\7\8"/>
    <numFmt numFmtId="168" formatCode="\4\1\5\9\5\8\2\3"/>
  </numFmts>
  <fonts count="94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b/>
      <sz val="18"/>
      <name val="Arial CE"/>
      <family val="2"/>
      <charset val="238"/>
    </font>
    <font>
      <b/>
      <sz val="13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11"/>
      <name val="Arial CE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Arial CE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i/>
      <sz val="11"/>
      <name val="Arial"/>
      <family val="2"/>
      <charset val="238"/>
    </font>
    <font>
      <b/>
      <i/>
      <sz val="11"/>
      <name val="Arial CE"/>
      <charset val="238"/>
    </font>
    <font>
      <b/>
      <i/>
      <sz val="11"/>
      <name val="Arial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  <font>
      <sz val="8"/>
      <color indexed="9"/>
      <name val="Arial CE"/>
      <charset val="238"/>
    </font>
    <font>
      <sz val="12"/>
      <color indexed="9"/>
      <name val="Arial CE"/>
      <charset val="238"/>
    </font>
    <font>
      <sz val="8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b/>
      <i/>
      <sz val="11"/>
      <color indexed="9"/>
      <name val="Arial CE"/>
      <family val="2"/>
      <charset val="238"/>
    </font>
    <font>
      <b/>
      <i/>
      <sz val="11"/>
      <color indexed="9"/>
      <name val="Arial"/>
      <family val="2"/>
      <charset val="238"/>
    </font>
    <font>
      <sz val="12"/>
      <color indexed="9"/>
      <name val="Arial CE"/>
      <family val="2"/>
      <charset val="238"/>
    </font>
    <font>
      <sz val="8"/>
      <name val="Arial"/>
      <family val="2"/>
      <charset val="238"/>
    </font>
    <font>
      <b/>
      <i/>
      <sz val="11"/>
      <color rgb="FFFF0000"/>
      <name val="Arial CE"/>
      <family val="2"/>
      <charset val="238"/>
    </font>
    <font>
      <b/>
      <i/>
      <sz val="11"/>
      <color rgb="FFFF0000"/>
      <name val="Arial CE"/>
      <charset val="238"/>
    </font>
    <font>
      <b/>
      <sz val="11"/>
      <color theme="0"/>
      <name val="Arial CE"/>
      <charset val="238"/>
    </font>
    <font>
      <sz val="10"/>
      <color rgb="FFFF0000"/>
      <name val="Arial CE"/>
      <charset val="238"/>
    </font>
    <font>
      <sz val="8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1"/>
      <color rgb="FFFF0000"/>
      <name val="Arial CE"/>
      <family val="2"/>
      <charset val="238"/>
    </font>
    <font>
      <sz val="10"/>
      <color theme="0"/>
      <name val="Arial CE"/>
      <charset val="238"/>
    </font>
    <font>
      <sz val="9"/>
      <color theme="0"/>
      <name val="Arial CE"/>
      <charset val="238"/>
    </font>
    <font>
      <sz val="11"/>
      <color theme="0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0"/>
      <color theme="1"/>
      <name val="Arial CE"/>
      <family val="2"/>
      <charset val="238"/>
    </font>
    <font>
      <b/>
      <i/>
      <sz val="8"/>
      <color theme="1"/>
      <name val="Arial CE"/>
      <family val="2"/>
      <charset val="238"/>
    </font>
    <font>
      <b/>
      <i/>
      <sz val="11"/>
      <color theme="1"/>
      <name val="Arial CE"/>
      <family val="2"/>
      <charset val="238"/>
    </font>
    <font>
      <sz val="12"/>
      <color theme="1"/>
      <name val="Arial CE"/>
      <family val="2"/>
      <charset val="238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2"/>
      <color theme="1"/>
      <name val="Arial CE"/>
      <charset val="238"/>
    </font>
    <font>
      <b/>
      <sz val="14"/>
      <color theme="1"/>
      <name val="Arial CE"/>
      <charset val="238"/>
    </font>
    <font>
      <sz val="9"/>
      <color theme="1"/>
      <name val="Arial CE"/>
      <charset val="238"/>
    </font>
    <font>
      <sz val="9"/>
      <color rgb="FFFF0000"/>
      <name val="Arial CE"/>
      <charset val="238"/>
    </font>
    <font>
      <sz val="11"/>
      <color rgb="FFFF0000"/>
      <name val="Arial CE"/>
      <charset val="238"/>
    </font>
    <font>
      <sz val="8"/>
      <color rgb="FFFF0000"/>
      <name val="Arial CE"/>
      <charset val="238"/>
    </font>
    <font>
      <b/>
      <i/>
      <sz val="8"/>
      <color rgb="FFFF0000"/>
      <name val="Arial"/>
      <family val="2"/>
      <charset val="238"/>
    </font>
    <font>
      <b/>
      <sz val="8"/>
      <color rgb="FFFF0000"/>
      <name val="Arial CE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8"/>
      <color rgb="FFFF0000"/>
      <name val="Arial CE"/>
      <family val="2"/>
      <charset val="238"/>
    </font>
    <font>
      <i/>
      <sz val="8"/>
      <color rgb="FF00B050"/>
      <name val="Arial CE"/>
      <family val="2"/>
      <charset val="238"/>
    </font>
    <font>
      <i/>
      <sz val="8"/>
      <color rgb="FFFF0000"/>
      <name val="Arial CE"/>
      <charset val="238"/>
    </font>
    <font>
      <sz val="8"/>
      <color rgb="FF00B050"/>
      <name val="Arial CE"/>
      <family val="2"/>
      <charset val="238"/>
    </font>
    <font>
      <sz val="12"/>
      <color rgb="FFFF0000"/>
      <name val="Arial CE"/>
      <charset val="238"/>
    </font>
    <font>
      <b/>
      <sz val="11"/>
      <color rgb="FFFF0000"/>
      <name val="Arial CE"/>
      <charset val="238"/>
    </font>
    <font>
      <sz val="11"/>
      <color rgb="FFFF0000"/>
      <name val="Arial CE"/>
      <family val="2"/>
      <charset val="238"/>
    </font>
    <font>
      <i/>
      <sz val="8"/>
      <name val="Arial CE"/>
      <family val="2"/>
      <charset val="238"/>
    </font>
    <font>
      <sz val="10"/>
      <color rgb="FF00B050"/>
      <name val="Arial CE"/>
      <charset val="238"/>
    </font>
    <font>
      <sz val="8"/>
      <color rgb="FF00B050"/>
      <name val="Arial CE"/>
      <charset val="238"/>
    </font>
    <font>
      <i/>
      <sz val="8"/>
      <color rgb="FFFF0000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8"/>
      <color rgb="FFFF0000"/>
      <name val="Arial CE"/>
      <charset val="238"/>
    </font>
    <font>
      <b/>
      <sz val="12"/>
      <color rgb="FFFF0000"/>
      <name val="Arial CE"/>
      <charset val="238"/>
    </font>
    <font>
      <sz val="10"/>
      <color rgb="FFFF00FF"/>
      <name val="Arial CE"/>
      <charset val="238"/>
    </font>
    <font>
      <b/>
      <sz val="10"/>
      <color rgb="FFFF00FF"/>
      <name val="Arial CE"/>
      <charset val="238"/>
    </font>
    <font>
      <b/>
      <i/>
      <sz val="11"/>
      <color theme="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" fontId="0" fillId="0" borderId="0"/>
  </cellStyleXfs>
  <cellXfs count="583">
    <xf numFmtId="3" fontId="0" fillId="0" borderId="0" xfId="0"/>
    <xf numFmtId="165" fontId="9" fillId="0" borderId="2" xfId="0" applyNumberFormat="1" applyFont="1" applyFill="1" applyBorder="1"/>
    <xf numFmtId="3" fontId="9" fillId="0" borderId="0" xfId="0" applyFont="1" applyFill="1" applyBorder="1"/>
    <xf numFmtId="3" fontId="4" fillId="0" borderId="3" xfId="0" applyFont="1" applyFill="1" applyBorder="1"/>
    <xf numFmtId="3" fontId="18" fillId="0" borderId="0" xfId="0" applyFont="1" applyFill="1"/>
    <xf numFmtId="3" fontId="0" fillId="0" borderId="0" xfId="0" applyFill="1"/>
    <xf numFmtId="3" fontId="12" fillId="0" borderId="0" xfId="0" applyFont="1" applyFill="1"/>
    <xf numFmtId="3" fontId="0" fillId="0" borderId="0" xfId="0" applyFill="1" applyAlignment="1">
      <alignment horizontal="right"/>
    </xf>
    <xf numFmtId="3" fontId="2" fillId="0" borderId="4" xfId="0" applyFont="1" applyFill="1" applyBorder="1" applyAlignment="1">
      <alignment horizontal="center"/>
    </xf>
    <xf numFmtId="3" fontId="15" fillId="0" borderId="5" xfId="0" applyFont="1" applyFill="1" applyBorder="1" applyAlignment="1">
      <alignment horizontal="center" vertical="center"/>
    </xf>
    <xf numFmtId="3" fontId="15" fillId="0" borderId="6" xfId="0" applyFont="1" applyFill="1" applyBorder="1" applyAlignment="1">
      <alignment horizontal="center" vertical="center"/>
    </xf>
    <xf numFmtId="3" fontId="15" fillId="0" borderId="0" xfId="0" applyFont="1" applyFill="1" applyAlignment="1">
      <alignment horizontal="center"/>
    </xf>
    <xf numFmtId="3" fontId="15" fillId="0" borderId="4" xfId="0" applyFont="1" applyFill="1" applyBorder="1" applyAlignment="1">
      <alignment horizontal="center"/>
    </xf>
    <xf numFmtId="3" fontId="15" fillId="0" borderId="7" xfId="0" applyFont="1" applyFill="1" applyBorder="1" applyAlignment="1">
      <alignment horizontal="center" vertical="center"/>
    </xf>
    <xf numFmtId="3" fontId="23" fillId="0" borderId="8" xfId="0" applyFont="1" applyFill="1" applyBorder="1"/>
    <xf numFmtId="3" fontId="23" fillId="0" borderId="8" xfId="0" applyFont="1" applyFill="1" applyBorder="1" applyAlignment="1">
      <alignment wrapText="1"/>
    </xf>
    <xf numFmtId="1" fontId="12" fillId="0" borderId="9" xfId="0" applyNumberFormat="1" applyFont="1" applyFill="1" applyBorder="1" applyAlignment="1">
      <alignment horizontal="left" wrapText="1"/>
    </xf>
    <xf numFmtId="3" fontId="5" fillId="0" borderId="0" xfId="0" applyFont="1" applyFill="1"/>
    <xf numFmtId="1" fontId="17" fillId="0" borderId="12" xfId="0" applyNumberFormat="1" applyFont="1" applyFill="1" applyBorder="1" applyAlignment="1">
      <alignment horizontal="left"/>
    </xf>
    <xf numFmtId="165" fontId="10" fillId="0" borderId="2" xfId="0" applyNumberFormat="1" applyFont="1" applyFill="1" applyBorder="1"/>
    <xf numFmtId="3" fontId="22" fillId="0" borderId="0" xfId="0" applyFont="1" applyFill="1"/>
    <xf numFmtId="3" fontId="22" fillId="0" borderId="0" xfId="0" applyFont="1" applyFill="1" applyAlignment="1">
      <alignment horizontal="right"/>
    </xf>
    <xf numFmtId="3" fontId="2" fillId="0" borderId="4" xfId="0" applyFont="1" applyFill="1" applyBorder="1"/>
    <xf numFmtId="3" fontId="15" fillId="0" borderId="0" xfId="0" applyFont="1" applyFill="1"/>
    <xf numFmtId="3" fontId="10" fillId="0" borderId="13" xfId="0" applyFont="1" applyFill="1" applyBorder="1"/>
    <xf numFmtId="165" fontId="12" fillId="0" borderId="15" xfId="0" applyNumberFormat="1" applyFont="1" applyFill="1" applyBorder="1"/>
    <xf numFmtId="1" fontId="12" fillId="0" borderId="16" xfId="0" applyNumberFormat="1" applyFont="1" applyFill="1" applyBorder="1" applyAlignment="1">
      <alignment horizontal="left" wrapText="1"/>
    </xf>
    <xf numFmtId="165" fontId="12" fillId="0" borderId="17" xfId="0" applyNumberFormat="1" applyFont="1" applyFill="1" applyBorder="1"/>
    <xf numFmtId="3" fontId="0" fillId="0" borderId="0" xfId="0" applyFill="1" applyBorder="1"/>
    <xf numFmtId="1" fontId="6" fillId="0" borderId="0" xfId="0" applyNumberFormat="1" applyFont="1" applyFill="1" applyBorder="1" applyAlignment="1">
      <alignment horizontal="left"/>
    </xf>
    <xf numFmtId="3" fontId="0" fillId="0" borderId="0" xfId="0" applyFill="1" applyAlignment="1">
      <alignment horizontal="left"/>
    </xf>
    <xf numFmtId="3" fontId="0" fillId="0" borderId="0" xfId="0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66" fontId="11" fillId="0" borderId="0" xfId="0" applyNumberFormat="1" applyFont="1" applyFill="1" applyAlignment="1">
      <alignment horizontal="center"/>
    </xf>
    <xf numFmtId="3" fontId="9" fillId="0" borderId="0" xfId="0" applyFont="1" applyFill="1"/>
    <xf numFmtId="3" fontId="9" fillId="0" borderId="0" xfId="0" applyFont="1" applyFill="1" applyAlignment="1">
      <alignment horizontal="right"/>
    </xf>
    <xf numFmtId="3" fontId="16" fillId="0" borderId="0" xfId="0" applyFont="1" applyFill="1" applyAlignment="1">
      <alignment horizontal="right"/>
    </xf>
    <xf numFmtId="1" fontId="8" fillId="0" borderId="18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3" fontId="8" fillId="0" borderId="18" xfId="0" applyFont="1" applyFill="1" applyBorder="1" applyAlignment="1">
      <alignment horizontal="center" vertical="center"/>
    </xf>
    <xf numFmtId="3" fontId="15" fillId="0" borderId="18" xfId="0" applyFont="1" applyFill="1" applyBorder="1" applyAlignment="1">
      <alignment horizontal="center" vertical="center"/>
    </xf>
    <xf numFmtId="3" fontId="15" fillId="0" borderId="19" xfId="0" applyFont="1" applyFill="1" applyBorder="1" applyAlignment="1">
      <alignment horizontal="center" vertical="center"/>
    </xf>
    <xf numFmtId="3" fontId="8" fillId="0" borderId="0" xfId="0" applyFont="1" applyFill="1"/>
    <xf numFmtId="3" fontId="21" fillId="0" borderId="0" xfId="0" applyFont="1" applyFill="1" applyAlignment="1">
      <alignment vertical="center"/>
    </xf>
    <xf numFmtId="3" fontId="8" fillId="0" borderId="0" xfId="0" applyFont="1" applyFill="1" applyAlignment="1">
      <alignment vertical="center" wrapText="1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1" fillId="0" borderId="3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vertical="center" wrapText="1"/>
    </xf>
    <xf numFmtId="3" fontId="4" fillId="0" borderId="20" xfId="0" applyFont="1" applyFill="1" applyBorder="1" applyAlignment="1"/>
    <xf numFmtId="1" fontId="3" fillId="0" borderId="3" xfId="0" applyNumberFormat="1" applyFont="1" applyFill="1" applyBorder="1" applyAlignment="1">
      <alignment horizontal="center"/>
    </xf>
    <xf numFmtId="166" fontId="11" fillId="0" borderId="20" xfId="0" applyNumberFormat="1" applyFon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/>
    </xf>
    <xf numFmtId="3" fontId="2" fillId="0" borderId="3" xfId="0" applyFont="1" applyFill="1" applyBorder="1" applyAlignment="1"/>
    <xf numFmtId="3" fontId="3" fillId="0" borderId="3" xfId="0" applyFont="1" applyFill="1" applyBorder="1" applyAlignment="1"/>
    <xf numFmtId="165" fontId="9" fillId="0" borderId="2" xfId="0" applyNumberFormat="1" applyFont="1" applyFill="1" applyBorder="1" applyAlignment="1">
      <alignment vertical="center" wrapText="1"/>
    </xf>
    <xf numFmtId="3" fontId="4" fillId="0" borderId="3" xfId="0" applyFont="1" applyFill="1" applyBorder="1" applyAlignment="1"/>
    <xf numFmtId="3" fontId="5" fillId="0" borderId="0" xfId="0" applyFont="1" applyFill="1" applyAlignment="1">
      <alignment horizontal="left"/>
    </xf>
    <xf numFmtId="3" fontId="3" fillId="0" borderId="0" xfId="0" applyFont="1" applyFill="1" applyBorder="1"/>
    <xf numFmtId="3" fontId="2" fillId="0" borderId="0" xfId="0" applyFont="1" applyAlignment="1">
      <alignment vertical="top"/>
    </xf>
    <xf numFmtId="3" fontId="0" fillId="0" borderId="0" xfId="0" applyAlignment="1">
      <alignment vertical="top" wrapText="1"/>
    </xf>
    <xf numFmtId="3" fontId="0" fillId="0" borderId="0" xfId="0" applyAlignment="1">
      <alignment vertical="top"/>
    </xf>
    <xf numFmtId="49" fontId="11" fillId="0" borderId="20" xfId="0" applyNumberFormat="1" applyFont="1" applyBorder="1" applyAlignment="1">
      <alignment horizontal="left"/>
    </xf>
    <xf numFmtId="166" fontId="11" fillId="0" borderId="20" xfId="0" applyNumberFormat="1" applyFont="1" applyBorder="1" applyAlignment="1">
      <alignment horizontal="left"/>
    </xf>
    <xf numFmtId="49" fontId="11" fillId="0" borderId="20" xfId="0" applyNumberFormat="1" applyFont="1" applyBorder="1" applyAlignment="1">
      <alignment horizontal="left" vertical="top"/>
    </xf>
    <xf numFmtId="3" fontId="2" fillId="0" borderId="3" xfId="0" applyFont="1" applyBorder="1" applyAlignment="1"/>
    <xf numFmtId="3" fontId="4" fillId="0" borderId="3" xfId="0" applyFont="1" applyBorder="1" applyAlignment="1">
      <alignment wrapText="1"/>
    </xf>
    <xf numFmtId="3" fontId="2" fillId="0" borderId="3" xfId="0" applyFont="1" applyBorder="1" applyAlignment="1">
      <alignment wrapText="1"/>
    </xf>
    <xf numFmtId="3" fontId="2" fillId="0" borderId="3" xfId="0" applyFont="1" applyBorder="1" applyAlignment="1">
      <alignment vertical="top"/>
    </xf>
    <xf numFmtId="3" fontId="0" fillId="0" borderId="3" xfId="0" applyBorder="1" applyAlignment="1">
      <alignment vertical="top" wrapText="1"/>
    </xf>
    <xf numFmtId="3" fontId="0" fillId="0" borderId="3" xfId="0" applyBorder="1" applyAlignment="1">
      <alignment vertical="top"/>
    </xf>
    <xf numFmtId="3" fontId="10" fillId="0" borderId="0" xfId="0" applyFont="1" applyAlignment="1">
      <alignment vertical="top" wrapText="1"/>
    </xf>
    <xf numFmtId="3" fontId="10" fillId="0" borderId="0" xfId="0" applyFont="1" applyAlignment="1">
      <alignment vertical="top"/>
    </xf>
    <xf numFmtId="3" fontId="4" fillId="0" borderId="0" xfId="0" applyFont="1" applyAlignment="1"/>
    <xf numFmtId="3" fontId="10" fillId="0" borderId="0" xfId="0" applyFont="1" applyFill="1" applyBorder="1" applyAlignment="1"/>
    <xf numFmtId="3" fontId="17" fillId="0" borderId="3" xfId="0" applyFont="1" applyFill="1" applyBorder="1"/>
    <xf numFmtId="3" fontId="17" fillId="0" borderId="0" xfId="0" applyFont="1" applyFill="1" applyBorder="1" applyAlignment="1">
      <alignment vertical="top"/>
    </xf>
    <xf numFmtId="3" fontId="17" fillId="0" borderId="3" xfId="0" applyFont="1" applyFill="1" applyBorder="1" applyAlignment="1">
      <alignment horizontal="right"/>
    </xf>
    <xf numFmtId="3" fontId="17" fillId="0" borderId="3" xfId="0" applyFont="1" applyFill="1" applyBorder="1" applyAlignment="1">
      <alignment horizontal="right" vertical="top"/>
    </xf>
    <xf numFmtId="3" fontId="4" fillId="0" borderId="0" xfId="0" applyFont="1" applyFill="1" applyBorder="1" applyAlignment="1">
      <alignment vertical="top"/>
    </xf>
    <xf numFmtId="3" fontId="4" fillId="0" borderId="0" xfId="0" applyFont="1" applyFill="1" applyBorder="1" applyAlignment="1"/>
    <xf numFmtId="3" fontId="4" fillId="0" borderId="0" xfId="0" applyFont="1" applyFill="1" applyBorder="1" applyAlignment="1">
      <alignment wrapText="1"/>
    </xf>
    <xf numFmtId="165" fontId="10" fillId="0" borderId="21" xfId="0" applyNumberFormat="1" applyFont="1" applyFill="1" applyBorder="1"/>
    <xf numFmtId="165" fontId="9" fillId="0" borderId="21" xfId="0" applyNumberFormat="1" applyFont="1" applyFill="1" applyBorder="1"/>
    <xf numFmtId="3" fontId="10" fillId="0" borderId="0" xfId="0" applyFont="1" applyFill="1" applyBorder="1" applyAlignment="1">
      <alignment vertical="top" wrapText="1"/>
    </xf>
    <xf numFmtId="3" fontId="10" fillId="0" borderId="0" xfId="0" applyFont="1" applyFill="1" applyBorder="1" applyAlignment="1">
      <alignment vertical="top"/>
    </xf>
    <xf numFmtId="3" fontId="0" fillId="0" borderId="0" xfId="0" applyBorder="1" applyAlignment="1">
      <alignment vertical="top" wrapText="1"/>
    </xf>
    <xf numFmtId="49" fontId="11" fillId="0" borderId="3" xfId="0" applyNumberFormat="1" applyFont="1" applyBorder="1" applyAlignment="1">
      <alignment horizontal="left" vertical="top"/>
    </xf>
    <xf numFmtId="49" fontId="11" fillId="0" borderId="3" xfId="0" applyNumberFormat="1" applyFont="1" applyBorder="1" applyAlignment="1">
      <alignment horizontal="left"/>
    </xf>
    <xf numFmtId="166" fontId="11" fillId="0" borderId="3" xfId="0" applyNumberFormat="1" applyFont="1" applyBorder="1" applyAlignment="1">
      <alignment horizontal="left" vertical="top"/>
    </xf>
    <xf numFmtId="167" fontId="11" fillId="0" borderId="3" xfId="0" applyNumberFormat="1" applyFont="1" applyFill="1" applyBorder="1" applyAlignment="1">
      <alignment horizontal="center" vertical="top"/>
    </xf>
    <xf numFmtId="3" fontId="25" fillId="0" borderId="0" xfId="0" applyNumberFormat="1" applyFont="1" applyFill="1" applyBorder="1"/>
    <xf numFmtId="3" fontId="12" fillId="0" borderId="22" xfId="0" applyNumberFormat="1" applyFont="1" applyFill="1" applyBorder="1"/>
    <xf numFmtId="49" fontId="0" fillId="0" borderId="0" xfId="0" applyNumberFormat="1" applyFill="1" applyAlignment="1">
      <alignment horizontal="center"/>
    </xf>
    <xf numFmtId="3" fontId="2" fillId="0" borderId="0" xfId="0" applyFont="1" applyFill="1" applyAlignment="1">
      <alignment horizontal="left"/>
    </xf>
    <xf numFmtId="1" fontId="27" fillId="0" borderId="0" xfId="0" applyNumberFormat="1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3" fontId="8" fillId="0" borderId="24" xfId="0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right" vertical="center" wrapText="1"/>
    </xf>
    <xf numFmtId="165" fontId="4" fillId="0" borderId="21" xfId="0" applyNumberFormat="1" applyFont="1" applyFill="1" applyBorder="1"/>
    <xf numFmtId="49" fontId="8" fillId="0" borderId="4" xfId="0" applyNumberFormat="1" applyFont="1" applyFill="1" applyBorder="1" applyAlignment="1">
      <alignment horizontal="center"/>
    </xf>
    <xf numFmtId="165" fontId="4" fillId="0" borderId="2" xfId="0" applyNumberFormat="1" applyFont="1" applyFill="1" applyBorder="1"/>
    <xf numFmtId="3" fontId="9" fillId="0" borderId="3" xfId="0" applyFont="1" applyFill="1" applyBorder="1"/>
    <xf numFmtId="1" fontId="26" fillId="0" borderId="3" xfId="0" applyNumberFormat="1" applyFont="1" applyFill="1" applyBorder="1" applyAlignment="1">
      <alignment horizontal="right" vertical="center" wrapText="1"/>
    </xf>
    <xf numFmtId="3" fontId="26" fillId="0" borderId="3" xfId="0" applyNumberFormat="1" applyFont="1" applyFill="1" applyBorder="1" applyAlignment="1">
      <alignment horizontal="right" vertical="center" wrapText="1"/>
    </xf>
    <xf numFmtId="3" fontId="26" fillId="0" borderId="3" xfId="0" applyFont="1" applyFill="1" applyBorder="1" applyAlignment="1">
      <alignment horizontal="right" vertical="center"/>
    </xf>
    <xf numFmtId="3" fontId="26" fillId="0" borderId="3" xfId="0" applyNumberFormat="1" applyFont="1" applyFill="1" applyBorder="1" applyAlignment="1">
      <alignment horizontal="right" vertical="center"/>
    </xf>
    <xf numFmtId="3" fontId="2" fillId="0" borderId="0" xfId="0" applyFont="1" applyBorder="1" applyAlignment="1"/>
    <xf numFmtId="3" fontId="20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/>
    </xf>
    <xf numFmtId="166" fontId="11" fillId="0" borderId="3" xfId="0" applyNumberFormat="1" applyFont="1" applyFill="1" applyBorder="1" applyAlignment="1">
      <alignment horizontal="left"/>
    </xf>
    <xf numFmtId="49" fontId="11" fillId="0" borderId="3" xfId="0" applyNumberFormat="1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top"/>
    </xf>
    <xf numFmtId="3" fontId="20" fillId="0" borderId="25" xfId="0" applyFont="1" applyFill="1" applyBorder="1" applyAlignment="1">
      <alignment horizontal="center" vertical="center"/>
    </xf>
    <xf numFmtId="3" fontId="20" fillId="0" borderId="26" xfId="0" applyFont="1" applyFill="1" applyBorder="1" applyAlignment="1">
      <alignment horizontal="center" vertical="center"/>
    </xf>
    <xf numFmtId="1" fontId="20" fillId="0" borderId="26" xfId="0" applyNumberFormat="1" applyFont="1" applyFill="1" applyBorder="1" applyAlignment="1">
      <alignment horizontal="center" vertical="center" wrapText="1"/>
    </xf>
    <xf numFmtId="1" fontId="20" fillId="0" borderId="25" xfId="0" applyNumberFormat="1" applyFont="1" applyFill="1" applyBorder="1" applyAlignment="1">
      <alignment horizontal="center" vertical="center" wrapText="1"/>
    </xf>
    <xf numFmtId="1" fontId="20" fillId="0" borderId="27" xfId="0" applyNumberFormat="1" applyFont="1" applyFill="1" applyBorder="1" applyAlignment="1">
      <alignment horizontal="center" vertical="center" wrapText="1"/>
    </xf>
    <xf numFmtId="49" fontId="21" fillId="0" borderId="28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/>
    </xf>
    <xf numFmtId="3" fontId="0" fillId="0" borderId="20" xfId="0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left"/>
    </xf>
    <xf numFmtId="49" fontId="15" fillId="0" borderId="8" xfId="0" applyNumberFormat="1" applyFont="1" applyFill="1" applyBorder="1" applyAlignment="1">
      <alignment horizontal="center"/>
    </xf>
    <xf numFmtId="1" fontId="0" fillId="0" borderId="20" xfId="0" applyNumberForma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/>
    </xf>
    <xf numFmtId="3" fontId="10" fillId="0" borderId="0" xfId="0" applyFont="1" applyBorder="1" applyAlignment="1">
      <alignment horizontal="left"/>
    </xf>
    <xf numFmtId="3" fontId="7" fillId="0" borderId="30" xfId="0" applyFont="1" applyFill="1" applyBorder="1" applyAlignment="1">
      <alignment horizontal="left"/>
    </xf>
    <xf numFmtId="3" fontId="5" fillId="0" borderId="30" xfId="0" applyFont="1" applyFill="1" applyBorder="1"/>
    <xf numFmtId="166" fontId="13" fillId="0" borderId="30" xfId="0" applyNumberFormat="1" applyFont="1" applyFill="1" applyBorder="1" applyAlignment="1">
      <alignment horizontal="center"/>
    </xf>
    <xf numFmtId="3" fontId="14" fillId="2" borderId="31" xfId="0" applyFont="1" applyFill="1" applyBorder="1" applyAlignment="1">
      <alignment horizontal="left"/>
    </xf>
    <xf numFmtId="49" fontId="20" fillId="0" borderId="1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/>
    <xf numFmtId="1" fontId="27" fillId="0" borderId="3" xfId="0" applyNumberFormat="1" applyFont="1" applyFill="1" applyBorder="1" applyAlignment="1">
      <alignment vertical="center"/>
    </xf>
    <xf numFmtId="3" fontId="3" fillId="0" borderId="3" xfId="0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vertical="center" wrapText="1"/>
    </xf>
    <xf numFmtId="3" fontId="28" fillId="0" borderId="3" xfId="0" applyFont="1" applyFill="1" applyBorder="1" applyAlignment="1">
      <alignment vertical="center" wrapText="1"/>
    </xf>
    <xf numFmtId="1" fontId="3" fillId="0" borderId="20" xfId="0" applyNumberFormat="1" applyFont="1" applyFill="1" applyBorder="1" applyAlignment="1"/>
    <xf numFmtId="1" fontId="3" fillId="0" borderId="20" xfId="0" applyNumberFormat="1" applyFont="1" applyFill="1" applyBorder="1" applyAlignment="1">
      <alignment vertical="center" wrapText="1"/>
    </xf>
    <xf numFmtId="1" fontId="3" fillId="0" borderId="0" xfId="0" applyNumberFormat="1" applyFont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32" xfId="0" applyNumberFormat="1" applyFont="1" applyFill="1" applyBorder="1" applyAlignment="1">
      <alignment vertical="center" wrapText="1"/>
    </xf>
    <xf numFmtId="3" fontId="10" fillId="0" borderId="3" xfId="0" applyFont="1" applyFill="1" applyBorder="1" applyAlignment="1"/>
    <xf numFmtId="3" fontId="29" fillId="2" borderId="30" xfId="0" applyFont="1" applyFill="1" applyBorder="1" applyAlignment="1">
      <alignment horizontal="left" vertical="center"/>
    </xf>
    <xf numFmtId="165" fontId="30" fillId="2" borderId="14" xfId="0" applyNumberFormat="1" applyFont="1" applyFill="1" applyBorder="1" applyAlignment="1">
      <alignment vertical="center" wrapText="1"/>
    </xf>
    <xf numFmtId="49" fontId="31" fillId="2" borderId="35" xfId="0" applyNumberFormat="1" applyFont="1" applyFill="1" applyBorder="1" applyAlignment="1">
      <alignment horizontal="center" vertical="center"/>
    </xf>
    <xf numFmtId="1" fontId="31" fillId="2" borderId="1" xfId="0" applyNumberFormat="1" applyFont="1" applyFill="1" applyBorder="1" applyAlignment="1">
      <alignment vertical="center"/>
    </xf>
    <xf numFmtId="3" fontId="31" fillId="2" borderId="30" xfId="0" applyFont="1" applyFill="1" applyBorder="1" applyAlignment="1">
      <alignment horizontal="center" vertical="center"/>
    </xf>
    <xf numFmtId="3" fontId="31" fillId="2" borderId="1" xfId="0" applyFont="1" applyFill="1" applyBorder="1" applyAlignment="1">
      <alignment horizontal="center" vertical="center"/>
    </xf>
    <xf numFmtId="3" fontId="32" fillId="2" borderId="30" xfId="0" applyFont="1" applyFill="1" applyBorder="1"/>
    <xf numFmtId="3" fontId="31" fillId="2" borderId="30" xfId="0" applyFont="1" applyFill="1" applyBorder="1" applyAlignment="1">
      <alignment vertical="center"/>
    </xf>
    <xf numFmtId="1" fontId="31" fillId="2" borderId="30" xfId="0" applyNumberFormat="1" applyFont="1" applyFill="1" applyBorder="1" applyAlignment="1">
      <alignment horizontal="center" vertical="center"/>
    </xf>
    <xf numFmtId="165" fontId="30" fillId="2" borderId="14" xfId="0" applyNumberFormat="1" applyFont="1" applyFill="1" applyBorder="1"/>
    <xf numFmtId="49" fontId="32" fillId="2" borderId="35" xfId="0" applyNumberFormat="1" applyFont="1" applyFill="1" applyBorder="1" applyAlignment="1">
      <alignment horizontal="center" vertical="center" wrapText="1"/>
    </xf>
    <xf numFmtId="1" fontId="32" fillId="2" borderId="1" xfId="0" applyNumberFormat="1" applyFont="1" applyFill="1" applyBorder="1" applyAlignment="1"/>
    <xf numFmtId="1" fontId="32" fillId="2" borderId="30" xfId="0" applyNumberFormat="1" applyFont="1" applyFill="1" applyBorder="1" applyAlignment="1">
      <alignment horizontal="center"/>
    </xf>
    <xf numFmtId="166" fontId="32" fillId="2" borderId="1" xfId="0" applyNumberFormat="1" applyFont="1" applyFill="1" applyBorder="1" applyAlignment="1">
      <alignment horizontal="center"/>
    </xf>
    <xf numFmtId="49" fontId="32" fillId="2" borderId="35" xfId="0" applyNumberFormat="1" applyFont="1" applyFill="1" applyBorder="1" applyAlignment="1">
      <alignment horizontal="center"/>
    </xf>
    <xf numFmtId="1" fontId="32" fillId="2" borderId="1" xfId="0" applyNumberFormat="1" applyFont="1" applyFill="1" applyBorder="1" applyAlignment="1">
      <alignment horizontal="center"/>
    </xf>
    <xf numFmtId="165" fontId="32" fillId="2" borderId="14" xfId="0" applyNumberFormat="1" applyFont="1" applyFill="1" applyBorder="1"/>
    <xf numFmtId="49" fontId="32" fillId="2" borderId="13" xfId="0" applyNumberFormat="1" applyFont="1" applyFill="1" applyBorder="1" applyAlignment="1">
      <alignment horizontal="center"/>
    </xf>
    <xf numFmtId="49" fontId="32" fillId="2" borderId="36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Alignment="1">
      <alignment horizontal="left"/>
    </xf>
    <xf numFmtId="3" fontId="10" fillId="0" borderId="0" xfId="0" applyFont="1" applyAlignment="1"/>
    <xf numFmtId="3" fontId="2" fillId="0" borderId="0" xfId="0" applyFont="1" applyAlignment="1">
      <alignment vertical="top" wrapText="1"/>
    </xf>
    <xf numFmtId="3" fontId="24" fillId="0" borderId="0" xfId="0" applyFont="1"/>
    <xf numFmtId="166" fontId="11" fillId="0" borderId="3" xfId="0" applyNumberFormat="1" applyFont="1" applyBorder="1" applyAlignment="1">
      <alignment horizontal="left"/>
    </xf>
    <xf numFmtId="165" fontId="9" fillId="0" borderId="2" xfId="0" applyNumberFormat="1" applyFont="1" applyFill="1" applyBorder="1" applyAlignment="1">
      <alignment vertical="top"/>
    </xf>
    <xf numFmtId="3" fontId="24" fillId="0" borderId="0" xfId="0" applyFont="1" applyAlignment="1"/>
    <xf numFmtId="1" fontId="32" fillId="3" borderId="3" xfId="0" applyNumberFormat="1" applyFont="1" applyFill="1" applyBorder="1" applyAlignment="1"/>
    <xf numFmtId="3" fontId="32" fillId="3" borderId="0" xfId="0" applyFont="1" applyFill="1" applyBorder="1"/>
    <xf numFmtId="1" fontId="32" fillId="3" borderId="0" xfId="0" applyNumberFormat="1" applyFont="1" applyFill="1" applyBorder="1" applyAlignment="1">
      <alignment horizontal="center"/>
    </xf>
    <xf numFmtId="1" fontId="32" fillId="3" borderId="3" xfId="0" applyNumberFormat="1" applyFont="1" applyFill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49" fontId="15" fillId="3" borderId="8" xfId="0" applyNumberFormat="1" applyFont="1" applyFill="1" applyBorder="1" applyAlignment="1">
      <alignment horizontal="center"/>
    </xf>
    <xf numFmtId="1" fontId="32" fillId="3" borderId="20" xfId="0" applyNumberFormat="1" applyFont="1" applyFill="1" applyBorder="1" applyAlignment="1">
      <alignment horizontal="center"/>
    </xf>
    <xf numFmtId="49" fontId="15" fillId="3" borderId="38" xfId="0" applyNumberFormat="1" applyFont="1" applyFill="1" applyBorder="1" applyAlignment="1">
      <alignment horizontal="center"/>
    </xf>
    <xf numFmtId="3" fontId="9" fillId="0" borderId="1" xfId="0" applyNumberFormat="1" applyFont="1" applyFill="1" applyBorder="1"/>
    <xf numFmtId="3" fontId="12" fillId="0" borderId="1" xfId="0" applyNumberFormat="1" applyFont="1" applyFill="1" applyBorder="1"/>
    <xf numFmtId="4" fontId="15" fillId="0" borderId="0" xfId="0" applyNumberFormat="1" applyFont="1" applyFill="1"/>
    <xf numFmtId="49" fontId="8" fillId="0" borderId="39" xfId="0" applyNumberFormat="1" applyFont="1" applyFill="1" applyBorder="1" applyAlignment="1">
      <alignment horizontal="center" vertical="center" wrapText="1"/>
    </xf>
    <xf numFmtId="1" fontId="3" fillId="0" borderId="40" xfId="0" applyNumberFormat="1" applyFont="1" applyFill="1" applyBorder="1" applyAlignment="1">
      <alignment horizontal="center"/>
    </xf>
    <xf numFmtId="3" fontId="17" fillId="0" borderId="32" xfId="0" applyFont="1" applyFill="1" applyBorder="1" applyAlignment="1">
      <alignment horizontal="right"/>
    </xf>
    <xf numFmtId="49" fontId="32" fillId="2" borderId="33" xfId="0" applyNumberFormat="1" applyFont="1" applyFill="1" applyBorder="1" applyAlignment="1">
      <alignment horizontal="center"/>
    </xf>
    <xf numFmtId="1" fontId="32" fillId="2" borderId="32" xfId="0" applyNumberFormat="1" applyFont="1" applyFill="1" applyBorder="1" applyAlignment="1"/>
    <xf numFmtId="1" fontId="32" fillId="2" borderId="32" xfId="0" applyNumberFormat="1" applyFont="1" applyFill="1" applyBorder="1" applyAlignment="1">
      <alignment horizontal="center"/>
    </xf>
    <xf numFmtId="49" fontId="32" fillId="2" borderId="34" xfId="0" applyNumberFormat="1" applyFont="1" applyFill="1" applyBorder="1" applyAlignment="1">
      <alignment horizontal="left" vertical="top"/>
    </xf>
    <xf numFmtId="3" fontId="29" fillId="2" borderId="40" xfId="0" applyFont="1" applyFill="1" applyBorder="1" applyAlignment="1">
      <alignment horizontal="left" vertical="center"/>
    </xf>
    <xf numFmtId="165" fontId="30" fillId="2" borderId="41" xfId="0" applyNumberFormat="1" applyFont="1" applyFill="1" applyBorder="1"/>
    <xf numFmtId="3" fontId="34" fillId="0" borderId="0" xfId="0" applyFont="1" applyFill="1" applyAlignment="1">
      <alignment horizontal="center"/>
    </xf>
    <xf numFmtId="3" fontId="35" fillId="0" borderId="0" xfId="0" applyFont="1" applyFill="1"/>
    <xf numFmtId="3" fontId="34" fillId="0" borderId="0" xfId="0" applyFont="1" applyFill="1"/>
    <xf numFmtId="4" fontId="34" fillId="0" borderId="0" xfId="0" applyNumberFormat="1" applyFont="1" applyFill="1"/>
    <xf numFmtId="3" fontId="34" fillId="0" borderId="0" xfId="0" applyFont="1" applyFill="1" applyAlignment="1">
      <alignment horizontal="right"/>
    </xf>
    <xf numFmtId="4" fontId="34" fillId="0" borderId="30" xfId="0" applyNumberFormat="1" applyFont="1" applyFill="1" applyBorder="1"/>
    <xf numFmtId="49" fontId="34" fillId="0" borderId="0" xfId="0" applyNumberFormat="1" applyFont="1" applyFill="1" applyBorder="1" applyAlignment="1">
      <alignment horizontal="right"/>
    </xf>
    <xf numFmtId="4" fontId="34" fillId="0" borderId="42" xfId="0" applyNumberFormat="1" applyFont="1" applyFill="1" applyBorder="1"/>
    <xf numFmtId="3" fontId="34" fillId="0" borderId="0" xfId="0" applyFont="1" applyFill="1" applyAlignment="1">
      <alignment horizontal="left"/>
    </xf>
    <xf numFmtId="165" fontId="10" fillId="0" borderId="2" xfId="0" applyNumberFormat="1" applyFont="1" applyFill="1" applyBorder="1" applyAlignment="1">
      <alignment shrinkToFit="1"/>
    </xf>
    <xf numFmtId="3" fontId="36" fillId="0" borderId="0" xfId="0" applyFont="1" applyFill="1"/>
    <xf numFmtId="4" fontId="36" fillId="0" borderId="0" xfId="0" applyNumberFormat="1" applyFont="1" applyFill="1"/>
    <xf numFmtId="3" fontId="37" fillId="0" borderId="0" xfId="0" applyFont="1" applyFill="1" applyAlignment="1">
      <alignment vertical="center"/>
    </xf>
    <xf numFmtId="3" fontId="38" fillId="2" borderId="30" xfId="0" applyFont="1" applyFill="1" applyBorder="1"/>
    <xf numFmtId="3" fontId="39" fillId="2" borderId="30" xfId="0" applyFont="1" applyFill="1" applyBorder="1" applyAlignment="1">
      <alignment vertical="center"/>
    </xf>
    <xf numFmtId="3" fontId="36" fillId="0" borderId="0" xfId="0" applyFont="1" applyFill="1" applyAlignment="1">
      <alignment vertical="center" wrapText="1"/>
    </xf>
    <xf numFmtId="3" fontId="38" fillId="3" borderId="0" xfId="0" applyFont="1" applyFill="1" applyBorder="1"/>
    <xf numFmtId="3" fontId="40" fillId="0" borderId="0" xfId="0" applyFont="1" applyFill="1"/>
    <xf numFmtId="1" fontId="41" fillId="0" borderId="12" xfId="0" applyNumberFormat="1" applyFont="1" applyFill="1" applyBorder="1" applyAlignment="1">
      <alignment horizontal="center" vertical="center"/>
    </xf>
    <xf numFmtId="1" fontId="24" fillId="0" borderId="3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1" fontId="26" fillId="0" borderId="3" xfId="0" applyNumberFormat="1" applyFont="1" applyFill="1" applyBorder="1" applyAlignment="1">
      <alignment horizontal="right" wrapText="1"/>
    </xf>
    <xf numFmtId="49" fontId="29" fillId="2" borderId="35" xfId="0" applyNumberFormat="1" applyFont="1" applyFill="1" applyBorder="1" applyAlignment="1">
      <alignment horizontal="center" vertical="center"/>
    </xf>
    <xf numFmtId="164" fontId="26" fillId="0" borderId="2" xfId="0" applyNumberFormat="1" applyFont="1" applyFill="1" applyBorder="1" applyAlignment="1">
      <alignment horizontal="right" wrapText="1"/>
    </xf>
    <xf numFmtId="3" fontId="38" fillId="4" borderId="0" xfId="0" applyFont="1" applyFill="1" applyBorder="1"/>
    <xf numFmtId="49" fontId="11" fillId="0" borderId="3" xfId="0" applyNumberFormat="1" applyFont="1" applyBorder="1" applyAlignment="1">
      <alignment horizontal="left" vertical="center"/>
    </xf>
    <xf numFmtId="3" fontId="4" fillId="0" borderId="0" xfId="0" applyFont="1" applyAlignment="1">
      <alignment vertical="top" wrapText="1"/>
    </xf>
    <xf numFmtId="3" fontId="4" fillId="0" borderId="0" xfId="0" applyFont="1" applyAlignment="1">
      <alignment vertical="top"/>
    </xf>
    <xf numFmtId="3" fontId="26" fillId="0" borderId="0" xfId="0" applyFont="1" applyFill="1" applyBorder="1" applyAlignment="1">
      <alignment horizontal="left" vertical="top"/>
    </xf>
    <xf numFmtId="3" fontId="4" fillId="0" borderId="0" xfId="0" applyFont="1" applyFill="1" applyBorder="1" applyAlignment="1">
      <alignment vertical="top" wrapText="1"/>
    </xf>
    <xf numFmtId="3" fontId="0" fillId="0" borderId="0" xfId="0" applyFont="1" applyFill="1" applyBorder="1" applyAlignment="1">
      <alignment vertical="top"/>
    </xf>
    <xf numFmtId="3" fontId="0" fillId="0" borderId="0" xfId="0" applyFont="1" applyAlignment="1">
      <alignment vertical="top"/>
    </xf>
    <xf numFmtId="3" fontId="3" fillId="0" borderId="0" xfId="0" applyFont="1" applyAlignment="1">
      <alignment vertical="top"/>
    </xf>
    <xf numFmtId="3" fontId="2" fillId="0" borderId="0" xfId="0" applyFont="1" applyBorder="1" applyAlignment="1">
      <alignment vertical="top"/>
    </xf>
    <xf numFmtId="3" fontId="24" fillId="0" borderId="0" xfId="0" applyFont="1" applyAlignment="1">
      <alignment vertical="top"/>
    </xf>
    <xf numFmtId="4" fontId="8" fillId="0" borderId="0" xfId="0" applyNumberFormat="1" applyFont="1" applyFill="1"/>
    <xf numFmtId="3" fontId="0" fillId="0" borderId="3" xfId="0" applyFont="1" applyBorder="1" applyAlignment="1">
      <alignment wrapText="1"/>
    </xf>
    <xf numFmtId="49" fontId="32" fillId="4" borderId="20" xfId="0" applyNumberFormat="1" applyFont="1" applyFill="1" applyBorder="1" applyAlignment="1">
      <alignment horizontal="left" vertical="top"/>
    </xf>
    <xf numFmtId="3" fontId="29" fillId="4" borderId="0" xfId="0" applyFont="1" applyFill="1" applyBorder="1" applyAlignment="1">
      <alignment horizontal="left" vertical="center"/>
    </xf>
    <xf numFmtId="3" fontId="32" fillId="4" borderId="0" xfId="0" applyFont="1" applyFill="1" applyBorder="1"/>
    <xf numFmtId="49" fontId="15" fillId="4" borderId="8" xfId="0" applyNumberFormat="1" applyFont="1" applyFill="1" applyBorder="1" applyAlignment="1">
      <alignment horizontal="center"/>
    </xf>
    <xf numFmtId="1" fontId="0" fillId="4" borderId="3" xfId="0" applyNumberFormat="1" applyFont="1" applyFill="1" applyBorder="1" applyAlignment="1">
      <alignment horizontal="center"/>
    </xf>
    <xf numFmtId="165" fontId="10" fillId="4" borderId="21" xfId="0" applyNumberFormat="1" applyFont="1" applyFill="1" applyBorder="1"/>
    <xf numFmtId="1" fontId="32" fillId="4" borderId="0" xfId="0" applyNumberFormat="1" applyFont="1" applyFill="1" applyBorder="1" applyAlignment="1">
      <alignment horizontal="center"/>
    </xf>
    <xf numFmtId="3" fontId="42" fillId="4" borderId="0" xfId="0" applyFont="1" applyFill="1" applyBorder="1"/>
    <xf numFmtId="49" fontId="32" fillId="4" borderId="0" xfId="0" applyNumberFormat="1" applyFont="1" applyFill="1" applyBorder="1" applyAlignment="1">
      <alignment horizontal="center"/>
    </xf>
    <xf numFmtId="1" fontId="32" fillId="4" borderId="0" xfId="0" applyNumberFormat="1" applyFont="1" applyFill="1" applyBorder="1" applyAlignment="1"/>
    <xf numFmtId="166" fontId="32" fillId="4" borderId="0" xfId="0" applyNumberFormat="1" applyFont="1" applyFill="1" applyBorder="1" applyAlignment="1">
      <alignment horizontal="center"/>
    </xf>
    <xf numFmtId="49" fontId="32" fillId="2" borderId="39" xfId="0" applyNumberFormat="1" applyFont="1" applyFill="1" applyBorder="1" applyAlignment="1">
      <alignment horizontal="center"/>
    </xf>
    <xf numFmtId="3" fontId="4" fillId="0" borderId="0" xfId="0" applyFont="1" applyBorder="1" applyAlignment="1"/>
    <xf numFmtId="3" fontId="43" fillId="4" borderId="0" xfId="0" applyFont="1" applyFill="1" applyBorder="1"/>
    <xf numFmtId="49" fontId="32" fillId="4" borderId="0" xfId="0" applyNumberFormat="1" applyFont="1" applyFill="1" applyBorder="1" applyAlignment="1">
      <alignment horizontal="left" vertical="top"/>
    </xf>
    <xf numFmtId="165" fontId="30" fillId="4" borderId="0" xfId="0" applyNumberFormat="1" applyFont="1" applyFill="1" applyBorder="1"/>
    <xf numFmtId="3" fontId="20" fillId="0" borderId="0" xfId="0" applyFont="1" applyFill="1" applyBorder="1" applyAlignment="1">
      <alignment horizontal="center" vertical="center"/>
    </xf>
    <xf numFmtId="1" fontId="32" fillId="4" borderId="20" xfId="0" applyNumberFormat="1" applyFont="1" applyFill="1" applyBorder="1" applyAlignment="1">
      <alignment horizontal="center"/>
    </xf>
    <xf numFmtId="3" fontId="24" fillId="4" borderId="0" xfId="0" applyFont="1" applyFill="1" applyBorder="1" applyAlignment="1">
      <alignment horizontal="left" vertical="center"/>
    </xf>
    <xf numFmtId="3" fontId="9" fillId="4" borderId="3" xfId="0" applyFont="1" applyFill="1" applyBorder="1"/>
    <xf numFmtId="1" fontId="32" fillId="4" borderId="3" xfId="0" applyNumberFormat="1" applyFont="1" applyFill="1" applyBorder="1" applyAlignment="1">
      <alignment horizontal="center"/>
    </xf>
    <xf numFmtId="165" fontId="10" fillId="4" borderId="2" xfId="0" applyNumberFormat="1" applyFont="1" applyFill="1" applyBorder="1"/>
    <xf numFmtId="49" fontId="15" fillId="3" borderId="8" xfId="0" applyNumberFormat="1" applyFont="1" applyFill="1" applyBorder="1" applyAlignment="1">
      <alignment horizontal="center" vertical="center"/>
    </xf>
    <xf numFmtId="165" fontId="44" fillId="0" borderId="0" xfId="0" applyNumberFormat="1" applyFont="1" applyFill="1" applyBorder="1"/>
    <xf numFmtId="3" fontId="0" fillId="0" borderId="0" xfId="0" applyFont="1" applyFill="1"/>
    <xf numFmtId="3" fontId="29" fillId="2" borderId="1" xfId="0" applyFont="1" applyFill="1" applyBorder="1" applyAlignment="1">
      <alignment horizontal="right" vertical="center"/>
    </xf>
    <xf numFmtId="3" fontId="29" fillId="2" borderId="1" xfId="0" applyNumberFormat="1" applyFont="1" applyFill="1" applyBorder="1" applyAlignment="1">
      <alignment horizontal="right" vertical="center" wrapText="1"/>
    </xf>
    <xf numFmtId="3" fontId="29" fillId="2" borderId="30" xfId="0" applyFont="1" applyFill="1" applyBorder="1" applyAlignment="1">
      <alignment horizontal="right" vertical="center"/>
    </xf>
    <xf numFmtId="3" fontId="29" fillId="2" borderId="1" xfId="0" applyNumberFormat="1" applyFont="1" applyFill="1" applyBorder="1" applyAlignment="1">
      <alignment horizontal="right" vertical="center"/>
    </xf>
    <xf numFmtId="3" fontId="9" fillId="0" borderId="18" xfId="0" applyNumberFormat="1" applyFont="1" applyFill="1" applyBorder="1"/>
    <xf numFmtId="3" fontId="9" fillId="0" borderId="3" xfId="0" applyNumberFormat="1" applyFont="1" applyFill="1" applyBorder="1"/>
    <xf numFmtId="3" fontId="12" fillId="0" borderId="10" xfId="0" applyNumberFormat="1" applyFont="1" applyFill="1" applyBorder="1"/>
    <xf numFmtId="165" fontId="12" fillId="0" borderId="11" xfId="0" applyNumberFormat="1" applyFont="1" applyFill="1" applyBorder="1"/>
    <xf numFmtId="3" fontId="19" fillId="0" borderId="8" xfId="0" applyFont="1" applyFill="1" applyBorder="1"/>
    <xf numFmtId="3" fontId="19" fillId="0" borderId="13" xfId="0" applyFont="1" applyFill="1" applyBorder="1"/>
    <xf numFmtId="3" fontId="9" fillId="0" borderId="0" xfId="0" applyNumberFormat="1" applyFont="1" applyFill="1" applyBorder="1" applyAlignment="1">
      <alignment horizontal="right"/>
    </xf>
    <xf numFmtId="3" fontId="47" fillId="0" borderId="0" xfId="0" applyFont="1" applyFill="1"/>
    <xf numFmtId="3" fontId="0" fillId="4" borderId="0" xfId="0" applyFill="1"/>
    <xf numFmtId="3" fontId="45" fillId="4" borderId="0" xfId="0" applyFont="1" applyFill="1"/>
    <xf numFmtId="49" fontId="0" fillId="4" borderId="0" xfId="0" applyNumberFormat="1" applyFill="1" applyAlignment="1">
      <alignment horizontal="center"/>
    </xf>
    <xf numFmtId="3" fontId="0" fillId="4" borderId="0" xfId="0" applyFill="1" applyAlignment="1">
      <alignment horizontal="center"/>
    </xf>
    <xf numFmtId="3" fontId="4" fillId="4" borderId="3" xfId="0" applyFont="1" applyFill="1" applyBorder="1"/>
    <xf numFmtId="3" fontId="4" fillId="4" borderId="0" xfId="0" applyFont="1" applyFill="1" applyBorder="1"/>
    <xf numFmtId="3" fontId="4" fillId="4" borderId="0" xfId="0" applyFont="1" applyFill="1" applyBorder="1" applyAlignment="1">
      <alignment horizontal="right"/>
    </xf>
    <xf numFmtId="3" fontId="17" fillId="4" borderId="3" xfId="0" applyFont="1" applyFill="1" applyBorder="1"/>
    <xf numFmtId="3" fontId="4" fillId="4" borderId="3" xfId="0" applyFont="1" applyFill="1" applyBorder="1" applyAlignment="1">
      <alignment vertical="top"/>
    </xf>
    <xf numFmtId="3" fontId="10" fillId="4" borderId="3" xfId="0" applyFont="1" applyFill="1" applyBorder="1"/>
    <xf numFmtId="3" fontId="10" fillId="4" borderId="0" xfId="0" applyFont="1" applyFill="1" applyBorder="1"/>
    <xf numFmtId="3" fontId="9" fillId="4" borderId="0" xfId="0" applyFont="1" applyFill="1" applyBorder="1"/>
    <xf numFmtId="3" fontId="17" fillId="4" borderId="0" xfId="0" applyFont="1" applyFill="1" applyBorder="1"/>
    <xf numFmtId="3" fontId="17" fillId="4" borderId="3" xfId="0" applyFont="1" applyFill="1" applyBorder="1" applyAlignment="1">
      <alignment horizontal="right"/>
    </xf>
    <xf numFmtId="3" fontId="4" fillId="4" borderId="0" xfId="0" applyFont="1" applyFill="1" applyBorder="1" applyAlignment="1">
      <alignment horizontal="right" vertical="top"/>
    </xf>
    <xf numFmtId="3" fontId="4" fillId="4" borderId="3" xfId="0" applyFont="1" applyFill="1" applyBorder="1" applyAlignment="1">
      <alignment horizontal="right" vertical="top"/>
    </xf>
    <xf numFmtId="3" fontId="17" fillId="4" borderId="3" xfId="0" applyFont="1" applyFill="1" applyBorder="1" applyAlignment="1">
      <alignment horizontal="right" vertical="top"/>
    </xf>
    <xf numFmtId="3" fontId="48" fillId="4" borderId="3" xfId="0" applyFont="1" applyFill="1" applyBorder="1"/>
    <xf numFmtId="3" fontId="48" fillId="4" borderId="0" xfId="0" applyFont="1" applyFill="1" applyBorder="1"/>
    <xf numFmtId="3" fontId="17" fillId="4" borderId="0" xfId="0" applyFont="1" applyFill="1" applyBorder="1" applyAlignment="1">
      <alignment horizontal="right" vertical="top"/>
    </xf>
    <xf numFmtId="3" fontId="4" fillId="4" borderId="3" xfId="0" applyFont="1" applyFill="1" applyBorder="1" applyAlignment="1">
      <alignment horizontal="right"/>
    </xf>
    <xf numFmtId="3" fontId="10" fillId="4" borderId="3" xfId="0" applyFont="1" applyFill="1" applyBorder="1" applyAlignment="1">
      <alignment vertical="center"/>
    </xf>
    <xf numFmtId="3" fontId="10" fillId="4" borderId="0" xfId="0" applyFont="1" applyFill="1" applyBorder="1" applyAlignment="1">
      <alignment vertical="center"/>
    </xf>
    <xf numFmtId="3" fontId="10" fillId="4" borderId="3" xfId="0" applyNumberFormat="1" applyFont="1" applyFill="1" applyBorder="1" applyAlignment="1">
      <alignment vertical="center"/>
    </xf>
    <xf numFmtId="3" fontId="10" fillId="4" borderId="0" xfId="0" applyNumberFormat="1" applyFont="1" applyFill="1" applyBorder="1" applyAlignment="1">
      <alignment vertical="center"/>
    </xf>
    <xf numFmtId="3" fontId="10" fillId="4" borderId="3" xfId="0" applyFont="1" applyFill="1" applyBorder="1" applyAlignment="1">
      <alignment horizontal="right" vertical="center"/>
    </xf>
    <xf numFmtId="3" fontId="26" fillId="4" borderId="3" xfId="0" applyNumberFormat="1" applyFont="1" applyFill="1" applyBorder="1" applyAlignment="1">
      <alignment horizontal="right" vertical="center"/>
    </xf>
    <xf numFmtId="3" fontId="26" fillId="4" borderId="0" xfId="0" applyNumberFormat="1" applyFont="1" applyFill="1" applyBorder="1" applyAlignment="1">
      <alignment horizontal="right" vertical="center" wrapText="1"/>
    </xf>
    <xf numFmtId="3" fontId="26" fillId="4" borderId="3" xfId="0" applyNumberFormat="1" applyFont="1" applyFill="1" applyBorder="1" applyAlignment="1">
      <alignment horizontal="right" vertical="center" wrapText="1"/>
    </xf>
    <xf numFmtId="3" fontId="26" fillId="4" borderId="3" xfId="0" applyFont="1" applyFill="1" applyBorder="1" applyAlignment="1">
      <alignment horizontal="right" vertical="center"/>
    </xf>
    <xf numFmtId="1" fontId="26" fillId="4" borderId="0" xfId="0" applyNumberFormat="1" applyFont="1" applyFill="1" applyBorder="1" applyAlignment="1">
      <alignment horizontal="right" vertical="center" wrapText="1"/>
    </xf>
    <xf numFmtId="1" fontId="26" fillId="4" borderId="3" xfId="0" applyNumberFormat="1" applyFont="1" applyFill="1" applyBorder="1" applyAlignment="1">
      <alignment horizontal="right" vertical="center" wrapText="1"/>
    </xf>
    <xf numFmtId="1" fontId="20" fillId="4" borderId="0" xfId="0" applyNumberFormat="1" applyFont="1" applyFill="1" applyBorder="1" applyAlignment="1">
      <alignment horizontal="center" vertical="center" wrapText="1"/>
    </xf>
    <xf numFmtId="165" fontId="9" fillId="4" borderId="21" xfId="0" applyNumberFormat="1" applyFont="1" applyFill="1" applyBorder="1"/>
    <xf numFmtId="165" fontId="9" fillId="0" borderId="15" xfId="0" applyNumberFormat="1" applyFont="1" applyFill="1" applyBorder="1"/>
    <xf numFmtId="1" fontId="49" fillId="0" borderId="0" xfId="0" applyNumberFormat="1" applyFont="1" applyFill="1" applyAlignment="1">
      <alignment horizontal="center"/>
    </xf>
    <xf numFmtId="166" fontId="50" fillId="0" borderId="0" xfId="0" applyNumberFormat="1" applyFont="1" applyFill="1" applyAlignment="1">
      <alignment horizontal="center"/>
    </xf>
    <xf numFmtId="3" fontId="51" fillId="0" borderId="0" xfId="0" applyFont="1" applyFill="1"/>
    <xf numFmtId="3" fontId="49" fillId="0" borderId="0" xfId="0" applyFont="1" applyFill="1"/>
    <xf numFmtId="1" fontId="49" fillId="4" borderId="0" xfId="0" applyNumberFormat="1" applyFont="1" applyFill="1" applyAlignment="1">
      <alignment horizontal="center"/>
    </xf>
    <xf numFmtId="3" fontId="51" fillId="4" borderId="0" xfId="0" applyFont="1" applyFill="1"/>
    <xf numFmtId="3" fontId="49" fillId="4" borderId="0" xfId="0" applyFont="1" applyFill="1"/>
    <xf numFmtId="3" fontId="51" fillId="4" borderId="0" xfId="0" applyFont="1" applyFill="1" applyBorder="1"/>
    <xf numFmtId="3" fontId="51" fillId="0" borderId="0" xfId="0" applyFont="1" applyFill="1" applyAlignment="1">
      <alignment horizontal="right"/>
    </xf>
    <xf numFmtId="4" fontId="52" fillId="0" borderId="0" xfId="0" applyNumberFormat="1" applyFont="1" applyFill="1"/>
    <xf numFmtId="3" fontId="53" fillId="0" borderId="0" xfId="0" applyFont="1" applyFill="1"/>
    <xf numFmtId="3" fontId="54" fillId="0" borderId="0" xfId="0" applyFont="1" applyFill="1"/>
    <xf numFmtId="4" fontId="55" fillId="0" borderId="0" xfId="0" applyNumberFormat="1" applyFont="1" applyFill="1"/>
    <xf numFmtId="3" fontId="56" fillId="0" borderId="0" xfId="0" applyFont="1" applyFill="1"/>
    <xf numFmtId="3" fontId="55" fillId="0" borderId="0" xfId="0" applyFont="1" applyFill="1"/>
    <xf numFmtId="4" fontId="57" fillId="0" borderId="0" xfId="0" applyNumberFormat="1" applyFont="1" applyFill="1" applyAlignment="1">
      <alignment vertical="center"/>
    </xf>
    <xf numFmtId="3" fontId="58" fillId="0" borderId="0" xfId="0" applyFont="1" applyFill="1" applyAlignment="1">
      <alignment vertical="center"/>
    </xf>
    <xf numFmtId="3" fontId="59" fillId="0" borderId="0" xfId="0" applyFont="1" applyFill="1" applyAlignment="1">
      <alignment vertical="center"/>
    </xf>
    <xf numFmtId="3" fontId="60" fillId="2" borderId="30" xfId="0" applyFont="1" applyFill="1" applyBorder="1" applyAlignment="1">
      <alignment vertical="center"/>
    </xf>
    <xf numFmtId="3" fontId="55" fillId="0" borderId="0" xfId="0" applyFont="1" applyFill="1" applyAlignment="1">
      <alignment vertical="center" wrapText="1"/>
    </xf>
    <xf numFmtId="4" fontId="56" fillId="0" borderId="0" xfId="0" applyNumberFormat="1" applyFont="1" applyFill="1"/>
    <xf numFmtId="3" fontId="61" fillId="0" borderId="0" xfId="0" applyFont="1" applyFill="1"/>
    <xf numFmtId="4" fontId="53" fillId="0" borderId="0" xfId="0" applyNumberFormat="1" applyFont="1" applyFill="1"/>
    <xf numFmtId="3" fontId="62" fillId="2" borderId="30" xfId="0" applyFont="1" applyFill="1" applyBorder="1"/>
    <xf numFmtId="3" fontId="63" fillId="2" borderId="30" xfId="0" applyFont="1" applyFill="1" applyBorder="1"/>
    <xf numFmtId="3" fontId="62" fillId="4" borderId="0" xfId="0" applyFont="1" applyFill="1" applyBorder="1"/>
    <xf numFmtId="3" fontId="63" fillId="4" borderId="0" xfId="0" applyFont="1" applyFill="1" applyBorder="1"/>
    <xf numFmtId="3" fontId="62" fillId="3" borderId="0" xfId="0" applyFont="1" applyFill="1" applyBorder="1"/>
    <xf numFmtId="3" fontId="63" fillId="3" borderId="0" xfId="0" applyFont="1" applyFill="1" applyBorder="1"/>
    <xf numFmtId="3" fontId="64" fillId="0" borderId="0" xfId="0" applyFont="1" applyFill="1"/>
    <xf numFmtId="4" fontId="52" fillId="4" borderId="0" xfId="0" applyNumberFormat="1" applyFont="1" applyFill="1"/>
    <xf numFmtId="3" fontId="53" fillId="4" borderId="0" xfId="0" applyFont="1" applyFill="1"/>
    <xf numFmtId="3" fontId="54" fillId="4" borderId="0" xfId="0" applyFont="1" applyFill="1"/>
    <xf numFmtId="3" fontId="65" fillId="4" borderId="0" xfId="0" applyFont="1" applyFill="1"/>
    <xf numFmtId="49" fontId="66" fillId="0" borderId="0" xfId="0" applyNumberFormat="1" applyFont="1" applyFill="1" applyBorder="1" applyAlignment="1">
      <alignment horizontal="left"/>
    </xf>
    <xf numFmtId="3" fontId="66" fillId="0" borderId="0" xfId="0" applyFont="1" applyBorder="1" applyAlignment="1">
      <alignment horizontal="left"/>
    </xf>
    <xf numFmtId="3" fontId="67" fillId="0" borderId="0" xfId="0" applyFont="1" applyFill="1" applyBorder="1" applyAlignment="1">
      <alignment horizontal="left" wrapText="1"/>
    </xf>
    <xf numFmtId="1" fontId="65" fillId="0" borderId="0" xfId="0" applyNumberFormat="1" applyFont="1" applyFill="1" applyBorder="1" applyAlignment="1">
      <alignment horizontal="left"/>
    </xf>
    <xf numFmtId="3" fontId="68" fillId="0" borderId="0" xfId="0" applyFont="1" applyFill="1" applyBorder="1"/>
    <xf numFmtId="3" fontId="68" fillId="0" borderId="0" xfId="0" applyFont="1" applyFill="1" applyBorder="1" applyAlignment="1">
      <alignment horizontal="center"/>
    </xf>
    <xf numFmtId="3" fontId="68" fillId="0" borderId="0" xfId="0" applyFont="1" applyFill="1" applyBorder="1" applyAlignment="1">
      <alignment horizontal="right"/>
    </xf>
    <xf numFmtId="3" fontId="65" fillId="0" borderId="0" xfId="0" applyFont="1" applyFill="1" applyBorder="1" applyAlignment="1">
      <alignment horizontal="right"/>
    </xf>
    <xf numFmtId="3" fontId="65" fillId="0" borderId="0" xfId="0" applyFont="1" applyFill="1" applyBorder="1"/>
    <xf numFmtId="1" fontId="54" fillId="0" borderId="0" xfId="0" applyNumberFormat="1" applyFont="1" applyFill="1" applyBorder="1" applyAlignment="1">
      <alignment horizontal="left"/>
    </xf>
    <xf numFmtId="1" fontId="54" fillId="0" borderId="0" xfId="0" applyNumberFormat="1" applyFont="1" applyFill="1" applyBorder="1" applyAlignment="1">
      <alignment horizontal="center"/>
    </xf>
    <xf numFmtId="3" fontId="65" fillId="0" borderId="0" xfId="0" applyFont="1" applyFill="1" applyAlignment="1">
      <alignment horizontal="right"/>
    </xf>
    <xf numFmtId="3" fontId="65" fillId="0" borderId="0" xfId="0" applyFont="1" applyFill="1"/>
    <xf numFmtId="49" fontId="54" fillId="0" borderId="0" xfId="0" applyNumberFormat="1" applyFont="1" applyFill="1" applyAlignment="1">
      <alignment horizontal="center"/>
    </xf>
    <xf numFmtId="3" fontId="54" fillId="0" borderId="0" xfId="0" applyFont="1" applyFill="1" applyAlignment="1">
      <alignment horizontal="center"/>
    </xf>
    <xf numFmtId="1" fontId="54" fillId="0" borderId="0" xfId="0" applyNumberFormat="1" applyFont="1" applyFill="1" applyAlignment="1">
      <alignment horizontal="center"/>
    </xf>
    <xf numFmtId="166" fontId="69" fillId="0" borderId="0" xfId="0" applyNumberFormat="1" applyFont="1" applyFill="1" applyAlignment="1">
      <alignment horizontal="center"/>
    </xf>
    <xf numFmtId="49" fontId="54" fillId="4" borderId="0" xfId="0" applyNumberFormat="1" applyFont="1" applyFill="1" applyAlignment="1">
      <alignment horizontal="center"/>
    </xf>
    <xf numFmtId="3" fontId="54" fillId="4" borderId="0" xfId="0" applyFont="1" applyFill="1" applyAlignment="1">
      <alignment horizontal="center"/>
    </xf>
    <xf numFmtId="1" fontId="54" fillId="4" borderId="0" xfId="0" applyNumberFormat="1" applyFont="1" applyFill="1" applyAlignment="1">
      <alignment horizontal="center"/>
    </xf>
    <xf numFmtId="166" fontId="69" fillId="4" borderId="0" xfId="0" applyNumberFormat="1" applyFont="1" applyFill="1" applyAlignment="1">
      <alignment horizontal="center"/>
    </xf>
    <xf numFmtId="166" fontId="70" fillId="4" borderId="0" xfId="0" applyNumberFormat="1" applyFont="1" applyFill="1" applyAlignment="1">
      <alignment horizontal="center"/>
    </xf>
    <xf numFmtId="3" fontId="71" fillId="4" borderId="0" xfId="0" applyFont="1" applyFill="1"/>
    <xf numFmtId="166" fontId="70" fillId="4" borderId="31" xfId="0" applyNumberFormat="1" applyFont="1" applyFill="1" applyBorder="1" applyAlignment="1">
      <alignment horizontal="center"/>
    </xf>
    <xf numFmtId="3" fontId="45" fillId="4" borderId="31" xfId="0" applyFont="1" applyFill="1" applyBorder="1" applyAlignment="1">
      <alignment horizontal="right"/>
    </xf>
    <xf numFmtId="3" fontId="71" fillId="4" borderId="31" xfId="0" applyFont="1" applyFill="1" applyBorder="1"/>
    <xf numFmtId="3" fontId="71" fillId="4" borderId="0" xfId="0" applyFont="1" applyFill="1" applyBorder="1"/>
    <xf numFmtId="1" fontId="45" fillId="4" borderId="0" xfId="0" applyNumberFormat="1" applyFont="1" applyFill="1"/>
    <xf numFmtId="3" fontId="71" fillId="4" borderId="0" xfId="0" applyFont="1" applyFill="1" applyAlignment="1">
      <alignment horizontal="right"/>
    </xf>
    <xf numFmtId="4" fontId="72" fillId="4" borderId="0" xfId="0" applyNumberFormat="1" applyFont="1" applyFill="1"/>
    <xf numFmtId="3" fontId="73" fillId="2" borderId="30" xfId="0" applyFont="1" applyFill="1" applyBorder="1" applyAlignment="1">
      <alignment vertical="center"/>
    </xf>
    <xf numFmtId="4" fontId="46" fillId="0" borderId="0" xfId="0" applyNumberFormat="1" applyFont="1" applyFill="1"/>
    <xf numFmtId="3" fontId="74" fillId="0" borderId="0" xfId="0" applyFont="1" applyFill="1"/>
    <xf numFmtId="4" fontId="75" fillId="0" borderId="0" xfId="0" applyNumberFormat="1" applyFont="1" applyFill="1" applyAlignment="1">
      <alignment vertical="center"/>
    </xf>
    <xf numFmtId="3" fontId="76" fillId="0" borderId="0" xfId="0" applyFont="1" applyFill="1" applyAlignment="1">
      <alignment vertical="center"/>
    </xf>
    <xf numFmtId="4" fontId="46" fillId="0" borderId="0" xfId="0" applyNumberFormat="1" applyFont="1" applyFill="1" applyAlignment="1">
      <alignment vertical="center" wrapText="1"/>
    </xf>
    <xf numFmtId="3" fontId="74" fillId="0" borderId="0" xfId="0" applyFont="1" applyFill="1" applyAlignment="1">
      <alignment vertical="center" wrapText="1"/>
    </xf>
    <xf numFmtId="4" fontId="74" fillId="0" borderId="0" xfId="0" applyNumberFormat="1" applyFont="1" applyFill="1"/>
    <xf numFmtId="3" fontId="46" fillId="0" borderId="0" xfId="0" applyFont="1" applyFill="1"/>
    <xf numFmtId="4" fontId="46" fillId="0" borderId="0" xfId="0" applyNumberFormat="1" applyFont="1" applyFill="1" applyBorder="1"/>
    <xf numFmtId="4" fontId="78" fillId="4" borderId="0" xfId="0" applyNumberFormat="1" applyFont="1" applyFill="1" applyBorder="1"/>
    <xf numFmtId="4" fontId="72" fillId="0" borderId="0" xfId="0" applyNumberFormat="1" applyFont="1" applyFill="1"/>
    <xf numFmtId="4" fontId="77" fillId="3" borderId="0" xfId="0" applyNumberFormat="1" applyFont="1" applyFill="1" applyBorder="1"/>
    <xf numFmtId="4" fontId="79" fillId="4" borderId="0" xfId="0" applyNumberFormat="1" applyFont="1" applyFill="1" applyBorder="1"/>
    <xf numFmtId="4" fontId="80" fillId="0" borderId="0" xfId="0" applyNumberFormat="1" applyFont="1" applyFill="1"/>
    <xf numFmtId="4" fontId="46" fillId="0" borderId="0" xfId="0" applyNumberFormat="1" applyFont="1" applyFill="1" applyAlignment="1">
      <alignment horizontal="right"/>
    </xf>
    <xf numFmtId="4" fontId="77" fillId="4" borderId="0" xfId="0" applyNumberFormat="1" applyFont="1" applyFill="1" applyBorder="1"/>
    <xf numFmtId="3" fontId="45" fillId="0" borderId="0" xfId="0" applyFont="1" applyFill="1" applyBorder="1"/>
    <xf numFmtId="3" fontId="45" fillId="0" borderId="0" xfId="0" applyFont="1" applyFill="1"/>
    <xf numFmtId="3" fontId="72" fillId="0" borderId="0" xfId="0" applyFont="1" applyFill="1" applyBorder="1" applyAlignment="1">
      <alignment horizontal="center"/>
    </xf>
    <xf numFmtId="3" fontId="72" fillId="0" borderId="0" xfId="0" applyFont="1" applyFill="1" applyAlignment="1">
      <alignment horizontal="center"/>
    </xf>
    <xf numFmtId="3" fontId="81" fillId="0" borderId="0" xfId="0" applyFont="1" applyFill="1" applyBorder="1"/>
    <xf numFmtId="3" fontId="81" fillId="0" borderId="0" xfId="0" applyFont="1" applyFill="1"/>
    <xf numFmtId="3" fontId="45" fillId="0" borderId="0" xfId="0" applyFont="1" applyFill="1" applyBorder="1" applyAlignment="1">
      <alignment horizontal="right"/>
    </xf>
    <xf numFmtId="3" fontId="72" fillId="0" borderId="0" xfId="0" applyFont="1" applyFill="1" applyBorder="1" applyAlignment="1">
      <alignment horizontal="center" vertical="center"/>
    </xf>
    <xf numFmtId="3" fontId="72" fillId="0" borderId="0" xfId="0" applyFont="1" applyFill="1"/>
    <xf numFmtId="4" fontId="20" fillId="0" borderId="0" xfId="0" applyNumberFormat="1" applyFont="1" applyFill="1" applyAlignment="1">
      <alignment vertical="center"/>
    </xf>
    <xf numFmtId="3" fontId="82" fillId="4" borderId="3" xfId="0" applyFont="1" applyFill="1" applyBorder="1"/>
    <xf numFmtId="3" fontId="83" fillId="4" borderId="3" xfId="0" applyFont="1" applyFill="1" applyBorder="1"/>
    <xf numFmtId="3" fontId="48" fillId="0" borderId="3" xfId="0" applyFont="1" applyBorder="1"/>
    <xf numFmtId="3" fontId="71" fillId="4" borderId="3" xfId="0" applyFont="1" applyFill="1" applyBorder="1"/>
    <xf numFmtId="3" fontId="71" fillId="0" borderId="3" xfId="0" applyFont="1" applyFill="1" applyBorder="1"/>
    <xf numFmtId="3" fontId="48" fillId="0" borderId="3" xfId="0" applyFont="1" applyFill="1" applyBorder="1"/>
    <xf numFmtId="3" fontId="71" fillId="0" borderId="32" xfId="0" applyFont="1" applyFill="1" applyBorder="1"/>
    <xf numFmtId="3" fontId="71" fillId="0" borderId="0" xfId="0" applyFont="1" applyFill="1"/>
    <xf numFmtId="3" fontId="82" fillId="4" borderId="0" xfId="0" applyFont="1" applyFill="1" applyBorder="1"/>
    <xf numFmtId="3" fontId="48" fillId="4" borderId="0" xfId="0" applyFont="1" applyFill="1" applyBorder="1" applyAlignment="1">
      <alignment horizontal="right"/>
    </xf>
    <xf numFmtId="3" fontId="82" fillId="0" borderId="3" xfId="0" applyFont="1" applyBorder="1"/>
    <xf numFmtId="3" fontId="82" fillId="0" borderId="3" xfId="0" applyFont="1" applyFill="1" applyBorder="1"/>
    <xf numFmtId="3" fontId="71" fillId="0" borderId="0" xfId="0" applyFont="1" applyFill="1" applyAlignment="1">
      <alignment horizontal="right"/>
    </xf>
    <xf numFmtId="3" fontId="42" fillId="4" borderId="3" xfId="0" applyFont="1" applyFill="1" applyBorder="1"/>
    <xf numFmtId="3" fontId="42" fillId="4" borderId="0" xfId="0" applyFont="1" applyFill="1" applyBorder="1" applyAlignment="1">
      <alignment horizontal="right" vertical="top"/>
    </xf>
    <xf numFmtId="3" fontId="43" fillId="4" borderId="3" xfId="0" applyFont="1" applyFill="1" applyBorder="1"/>
    <xf numFmtId="3" fontId="75" fillId="4" borderId="3" xfId="0" applyFont="1" applyFill="1" applyBorder="1" applyAlignment="1">
      <alignment horizontal="center" vertical="center"/>
    </xf>
    <xf numFmtId="3" fontId="75" fillId="0" borderId="3" xfId="0" applyFont="1" applyFill="1" applyBorder="1" applyAlignment="1">
      <alignment horizontal="center" vertical="center"/>
    </xf>
    <xf numFmtId="3" fontId="82" fillId="0" borderId="0" xfId="0" applyFont="1" applyFill="1" applyBorder="1"/>
    <xf numFmtId="165" fontId="9" fillId="0" borderId="44" xfId="0" applyNumberFormat="1" applyFont="1" applyFill="1" applyBorder="1"/>
    <xf numFmtId="3" fontId="17" fillId="0" borderId="32" xfId="0" applyFont="1" applyFill="1" applyBorder="1"/>
    <xf numFmtId="3" fontId="0" fillId="0" borderId="3" xfId="0" applyBorder="1" applyAlignment="1">
      <alignment vertical="top" wrapText="1"/>
    </xf>
    <xf numFmtId="3" fontId="32" fillId="2" borderId="1" xfId="0" applyFont="1" applyFill="1" applyBorder="1"/>
    <xf numFmtId="4" fontId="8" fillId="0" borderId="0" xfId="0" applyNumberFormat="1" applyFont="1" applyFill="1" applyBorder="1"/>
    <xf numFmtId="49" fontId="32" fillId="4" borderId="45" xfId="0" applyNumberFormat="1" applyFont="1" applyFill="1" applyBorder="1" applyAlignment="1">
      <alignment horizontal="center"/>
    </xf>
    <xf numFmtId="1" fontId="32" fillId="4" borderId="45" xfId="0" applyNumberFormat="1" applyFont="1" applyFill="1" applyBorder="1" applyAlignment="1"/>
    <xf numFmtId="1" fontId="32" fillId="4" borderId="45" xfId="0" applyNumberFormat="1" applyFont="1" applyFill="1" applyBorder="1" applyAlignment="1">
      <alignment horizontal="center"/>
    </xf>
    <xf numFmtId="3" fontId="29" fillId="4" borderId="45" xfId="0" applyFont="1" applyFill="1" applyBorder="1" applyAlignment="1">
      <alignment horizontal="left" vertical="center"/>
    </xf>
    <xf numFmtId="166" fontId="32" fillId="2" borderId="34" xfId="0" applyNumberFormat="1" applyFont="1" applyFill="1" applyBorder="1" applyAlignment="1">
      <alignment horizontal="center"/>
    </xf>
    <xf numFmtId="165" fontId="30" fillId="2" borderId="44" xfId="0" applyNumberFormat="1" applyFont="1" applyFill="1" applyBorder="1"/>
    <xf numFmtId="165" fontId="30" fillId="2" borderId="14" xfId="0" applyNumberFormat="1" applyFont="1" applyFill="1" applyBorder="1" applyAlignment="1">
      <alignment shrinkToFit="1"/>
    </xf>
    <xf numFmtId="3" fontId="10" fillId="4" borderId="0" xfId="0" applyFont="1" applyFill="1" applyBorder="1" applyAlignment="1">
      <alignment horizontal="right"/>
    </xf>
    <xf numFmtId="3" fontId="10" fillId="4" borderId="3" xfId="0" applyFont="1" applyFill="1" applyBorder="1" applyAlignment="1">
      <alignment vertical="top"/>
    </xf>
    <xf numFmtId="3" fontId="30" fillId="2" borderId="32" xfId="0" applyFont="1" applyFill="1" applyBorder="1"/>
    <xf numFmtId="3" fontId="24" fillId="0" borderId="3" xfId="0" applyFont="1" applyBorder="1"/>
    <xf numFmtId="49" fontId="11" fillId="3" borderId="3" xfId="0" applyNumberFormat="1" applyFont="1" applyFill="1" applyBorder="1" applyAlignment="1">
      <alignment horizontal="left" vertical="top"/>
    </xf>
    <xf numFmtId="3" fontId="9" fillId="0" borderId="0" xfId="0" applyFont="1" applyFill="1" applyBorder="1" applyAlignment="1">
      <alignment horizontal="right"/>
    </xf>
    <xf numFmtId="3" fontId="30" fillId="2" borderId="1" xfId="0" applyFont="1" applyFill="1" applyBorder="1"/>
    <xf numFmtId="3" fontId="10" fillId="4" borderId="23" xfId="0" applyFont="1" applyFill="1" applyBorder="1"/>
    <xf numFmtId="3" fontId="30" fillId="2" borderId="30" xfId="0" applyFont="1" applyFill="1" applyBorder="1"/>
    <xf numFmtId="3" fontId="0" fillId="0" borderId="3" xfId="0" applyFont="1" applyFill="1" applyBorder="1" applyAlignment="1"/>
    <xf numFmtId="3" fontId="4" fillId="4" borderId="23" xfId="0" applyFont="1" applyFill="1" applyBorder="1"/>
    <xf numFmtId="3" fontId="4" fillId="4" borderId="23" xfId="0" applyFont="1" applyFill="1" applyBorder="1" applyAlignment="1">
      <alignment horizontal="right" vertical="top"/>
    </xf>
    <xf numFmtId="165" fontId="32" fillId="4" borderId="0" xfId="0" applyNumberFormat="1" applyFont="1" applyFill="1" applyBorder="1"/>
    <xf numFmtId="49" fontId="32" fillId="4" borderId="45" xfId="0" applyNumberFormat="1" applyFont="1" applyFill="1" applyBorder="1" applyAlignment="1">
      <alignment horizontal="left" vertical="top"/>
    </xf>
    <xf numFmtId="165" fontId="32" fillId="4" borderId="45" xfId="0" applyNumberFormat="1" applyFont="1" applyFill="1" applyBorder="1"/>
    <xf numFmtId="3" fontId="32" fillId="2" borderId="1" xfId="0" applyFont="1" applyFill="1" applyBorder="1" applyAlignment="1">
      <alignment horizontal="right" vertical="top"/>
    </xf>
    <xf numFmtId="3" fontId="32" fillId="2" borderId="30" xfId="0" applyFont="1" applyFill="1" applyBorder="1" applyAlignment="1">
      <alignment horizontal="right" vertical="top"/>
    </xf>
    <xf numFmtId="4" fontId="8" fillId="0" borderId="0" xfId="0" applyNumberFormat="1" applyFont="1" applyFill="1" applyAlignment="1">
      <alignment vertical="center" wrapText="1"/>
    </xf>
    <xf numFmtId="4" fontId="33" fillId="0" borderId="0" xfId="0" applyNumberFormat="1" applyFont="1" applyFill="1"/>
    <xf numFmtId="4" fontId="84" fillId="4" borderId="0" xfId="0" applyNumberFormat="1" applyFont="1" applyFill="1" applyBorder="1"/>
    <xf numFmtId="3" fontId="32" fillId="2" borderId="43" xfId="0" applyFont="1" applyFill="1" applyBorder="1" applyAlignment="1">
      <alignment horizontal="right" vertical="top"/>
    </xf>
    <xf numFmtId="1" fontId="32" fillId="4" borderId="3" xfId="0" applyNumberFormat="1" applyFont="1" applyFill="1" applyBorder="1" applyAlignment="1"/>
    <xf numFmtId="3" fontId="32" fillId="4" borderId="3" xfId="0" applyFont="1" applyFill="1" applyBorder="1"/>
    <xf numFmtId="3" fontId="32" fillId="4" borderId="0" xfId="0" applyFont="1" applyFill="1" applyBorder="1" applyAlignment="1">
      <alignment horizontal="right" vertical="top"/>
    </xf>
    <xf numFmtId="3" fontId="32" fillId="4" borderId="23" xfId="0" applyFont="1" applyFill="1" applyBorder="1" applyAlignment="1">
      <alignment horizontal="right" vertical="top"/>
    </xf>
    <xf numFmtId="165" fontId="32" fillId="4" borderId="21" xfId="0" applyNumberFormat="1" applyFont="1" applyFill="1" applyBorder="1"/>
    <xf numFmtId="49" fontId="0" fillId="4" borderId="20" xfId="0" applyNumberFormat="1" applyFont="1" applyFill="1" applyBorder="1" applyAlignment="1">
      <alignment horizontal="left" vertical="top"/>
    </xf>
    <xf numFmtId="49" fontId="16" fillId="4" borderId="20" xfId="0" applyNumberFormat="1" applyFont="1" applyFill="1" applyBorder="1" applyAlignment="1">
      <alignment horizontal="left" vertical="top"/>
    </xf>
    <xf numFmtId="3" fontId="10" fillId="4" borderId="0" xfId="0" applyFont="1" applyFill="1" applyBorder="1" applyAlignment="1">
      <alignment horizontal="right" vertical="top"/>
    </xf>
    <xf numFmtId="3" fontId="10" fillId="4" borderId="23" xfId="0" applyFont="1" applyFill="1" applyBorder="1" applyAlignment="1">
      <alignment horizontal="right" vertical="top"/>
    </xf>
    <xf numFmtId="3" fontId="9" fillId="4" borderId="0" xfId="0" applyFont="1" applyFill="1" applyBorder="1" applyAlignment="1">
      <alignment horizontal="right" vertical="top"/>
    </xf>
    <xf numFmtId="3" fontId="9" fillId="4" borderId="23" xfId="0" applyFont="1" applyFill="1" applyBorder="1" applyAlignment="1">
      <alignment horizontal="right" vertical="top"/>
    </xf>
    <xf numFmtId="3" fontId="32" fillId="4" borderId="37" xfId="0" applyFont="1" applyFill="1" applyBorder="1" applyAlignment="1">
      <alignment horizontal="right" vertical="top"/>
    </xf>
    <xf numFmtId="3" fontId="17" fillId="4" borderId="23" xfId="0" applyFont="1" applyFill="1" applyBorder="1"/>
    <xf numFmtId="3" fontId="4" fillId="4" borderId="29" xfId="0" applyFont="1" applyFill="1" applyBorder="1"/>
    <xf numFmtId="3" fontId="4" fillId="0" borderId="3" xfId="0" applyFont="1" applyBorder="1"/>
    <xf numFmtId="3" fontId="17" fillId="0" borderId="3" xfId="0" applyFont="1" applyFill="1" applyBorder="1" applyAlignment="1">
      <alignment vertical="top"/>
    </xf>
    <xf numFmtId="3" fontId="32" fillId="2" borderId="43" xfId="0" applyFont="1" applyFill="1" applyBorder="1"/>
    <xf numFmtId="3" fontId="4" fillId="4" borderId="37" xfId="0" applyFont="1" applyFill="1" applyBorder="1"/>
    <xf numFmtId="3" fontId="30" fillId="2" borderId="1" xfId="0" applyFont="1" applyFill="1" applyBorder="1" applyAlignment="1"/>
    <xf numFmtId="3" fontId="30" fillId="2" borderId="30" xfId="0" applyFont="1" applyFill="1" applyBorder="1" applyAlignment="1"/>
    <xf numFmtId="3" fontId="9" fillId="4" borderId="23" xfId="0" applyFont="1" applyFill="1" applyBorder="1"/>
    <xf numFmtId="4" fontId="86" fillId="0" borderId="0" xfId="0" applyNumberFormat="1" applyFont="1" applyFill="1"/>
    <xf numFmtId="3" fontId="30" fillId="2" borderId="43" xfId="0" applyFont="1" applyFill="1" applyBorder="1"/>
    <xf numFmtId="3" fontId="9" fillId="4" borderId="3" xfId="0" applyFont="1" applyFill="1" applyBorder="1" applyAlignment="1">
      <alignment horizontal="right"/>
    </xf>
    <xf numFmtId="3" fontId="10" fillId="0" borderId="3" xfId="0" applyFont="1" applyBorder="1"/>
    <xf numFmtId="3" fontId="9" fillId="4" borderId="0" xfId="0" applyFont="1" applyFill="1" applyBorder="1" applyAlignment="1">
      <alignment vertical="top"/>
    </xf>
    <xf numFmtId="3" fontId="9" fillId="4" borderId="3" xfId="0" applyFont="1" applyFill="1" applyBorder="1" applyAlignment="1">
      <alignment horizontal="right" vertical="top"/>
    </xf>
    <xf numFmtId="3" fontId="10" fillId="4" borderId="20" xfId="0" applyFont="1" applyFill="1" applyBorder="1" applyAlignment="1">
      <alignment vertical="top"/>
    </xf>
    <xf numFmtId="165" fontId="10" fillId="0" borderId="2" xfId="0" applyNumberFormat="1" applyFont="1" applyFill="1" applyBorder="1" applyAlignment="1">
      <alignment vertical="top"/>
    </xf>
    <xf numFmtId="3" fontId="30" fillId="4" borderId="3" xfId="0" applyFont="1" applyFill="1" applyBorder="1"/>
    <xf numFmtId="3" fontId="30" fillId="3" borderId="3" xfId="0" applyFont="1" applyFill="1" applyBorder="1"/>
    <xf numFmtId="3" fontId="9" fillId="3" borderId="3" xfId="0" applyFont="1" applyFill="1" applyBorder="1"/>
    <xf numFmtId="3" fontId="9" fillId="3" borderId="3" xfId="0" applyFont="1" applyFill="1" applyBorder="1" applyAlignment="1">
      <alignment vertical="top"/>
    </xf>
    <xf numFmtId="3" fontId="10" fillId="3" borderId="3" xfId="0" applyFont="1" applyFill="1" applyBorder="1" applyAlignment="1">
      <alignment vertical="top"/>
    </xf>
    <xf numFmtId="3" fontId="30" fillId="4" borderId="0" xfId="0" applyFont="1" applyFill="1" applyBorder="1"/>
    <xf numFmtId="3" fontId="32" fillId="4" borderId="3" xfId="0" applyFont="1" applyFill="1" applyBorder="1" applyAlignment="1">
      <alignment horizontal="right" vertical="top"/>
    </xf>
    <xf numFmtId="3" fontId="19" fillId="0" borderId="3" xfId="0" applyNumberFormat="1" applyFont="1" applyFill="1" applyBorder="1" applyAlignment="1">
      <alignment horizontal="right" vertical="center" wrapText="1"/>
    </xf>
    <xf numFmtId="1" fontId="32" fillId="0" borderId="3" xfId="0" applyNumberFormat="1" applyFont="1" applyFill="1" applyBorder="1" applyAlignment="1">
      <alignment horizontal="center"/>
    </xf>
    <xf numFmtId="3" fontId="30" fillId="0" borderId="3" xfId="0" applyFont="1" applyFill="1" applyBorder="1"/>
    <xf numFmtId="3" fontId="38" fillId="0" borderId="0" xfId="0" applyFont="1" applyFill="1" applyBorder="1"/>
    <xf numFmtId="3" fontId="62" fillId="0" borderId="0" xfId="0" applyFont="1" applyFill="1" applyBorder="1"/>
    <xf numFmtId="3" fontId="63" fillId="0" borderId="0" xfId="0" applyFont="1" applyFill="1" applyBorder="1"/>
    <xf numFmtId="3" fontId="32" fillId="0" borderId="0" xfId="0" applyFont="1" applyFill="1" applyBorder="1"/>
    <xf numFmtId="1" fontId="0" fillId="0" borderId="20" xfId="0" applyNumberFormat="1" applyFont="1" applyFill="1" applyBorder="1" applyAlignment="1">
      <alignment horizontal="center"/>
    </xf>
    <xf numFmtId="49" fontId="16" fillId="0" borderId="20" xfId="0" applyNumberFormat="1" applyFont="1" applyFill="1" applyBorder="1" applyAlignment="1">
      <alignment horizontal="left" vertical="top"/>
    </xf>
    <xf numFmtId="3" fontId="24" fillId="0" borderId="0" xfId="0" applyFont="1" applyFill="1" applyBorder="1" applyAlignment="1">
      <alignment horizontal="left" vertical="center"/>
    </xf>
    <xf numFmtId="1" fontId="0" fillId="4" borderId="20" xfId="0" applyNumberFormat="1" applyFont="1" applyFill="1" applyBorder="1" applyAlignment="1">
      <alignment horizontal="center"/>
    </xf>
    <xf numFmtId="3" fontId="11" fillId="0" borderId="0" xfId="0" applyFont="1" applyFill="1"/>
    <xf numFmtId="4" fontId="11" fillId="0" borderId="0" xfId="0" applyNumberFormat="1" applyFont="1" applyFill="1"/>
    <xf numFmtId="3" fontId="52" fillId="0" borderId="0" xfId="0" applyFont="1" applyFill="1"/>
    <xf numFmtId="3" fontId="17" fillId="0" borderId="0" xfId="0" applyFont="1" applyFill="1" applyBorder="1"/>
    <xf numFmtId="49" fontId="8" fillId="4" borderId="8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/>
    <xf numFmtId="1" fontId="3" fillId="4" borderId="3" xfId="0" applyNumberFormat="1" applyFont="1" applyFill="1" applyBorder="1" applyAlignment="1">
      <alignment horizontal="center"/>
    </xf>
    <xf numFmtId="166" fontId="11" fillId="4" borderId="20" xfId="0" applyNumberFormat="1" applyFont="1" applyFill="1" applyBorder="1" applyAlignment="1">
      <alignment horizontal="left"/>
    </xf>
    <xf numFmtId="3" fontId="4" fillId="4" borderId="3" xfId="0" applyFont="1" applyFill="1" applyBorder="1" applyAlignment="1">
      <alignment wrapText="1"/>
    </xf>
    <xf numFmtId="49" fontId="11" fillId="4" borderId="20" xfId="0" applyNumberFormat="1" applyFont="1" applyFill="1" applyBorder="1" applyAlignment="1">
      <alignment horizontal="left" vertical="top"/>
    </xf>
    <xf numFmtId="3" fontId="2" fillId="4" borderId="3" xfId="0" applyFont="1" applyFill="1" applyBorder="1" applyAlignment="1">
      <alignment wrapText="1"/>
    </xf>
    <xf numFmtId="3" fontId="14" fillId="0" borderId="30" xfId="0" applyFont="1" applyFill="1" applyBorder="1"/>
    <xf numFmtId="4" fontId="53" fillId="4" borderId="0" xfId="0" applyNumberFormat="1" applyFont="1" applyFill="1"/>
    <xf numFmtId="3" fontId="9" fillId="4" borderId="0" xfId="0" applyFont="1" applyFill="1"/>
    <xf numFmtId="3" fontId="9" fillId="4" borderId="31" xfId="0" applyFont="1" applyFill="1" applyBorder="1"/>
    <xf numFmtId="4" fontId="9" fillId="4" borderId="0" xfId="0" applyNumberFormat="1" applyFont="1" applyFill="1"/>
    <xf numFmtId="4" fontId="15" fillId="4" borderId="0" xfId="0" applyNumberFormat="1" applyFont="1" applyFill="1"/>
    <xf numFmtId="4" fontId="54" fillId="4" borderId="0" xfId="0" applyNumberFormat="1" applyFont="1" applyFill="1"/>
    <xf numFmtId="3" fontId="0" fillId="4" borderId="0" xfId="0" applyFont="1" applyFill="1"/>
    <xf numFmtId="3" fontId="0" fillId="0" borderId="20" xfId="0" applyBorder="1" applyAlignment="1">
      <alignment horizontal="left" vertical="center" wrapText="1"/>
    </xf>
    <xf numFmtId="166" fontId="16" fillId="4" borderId="0" xfId="0" applyNumberFormat="1" applyFont="1" applyFill="1" applyAlignment="1">
      <alignment horizontal="center"/>
    </xf>
    <xf numFmtId="1" fontId="0" fillId="4" borderId="0" xfId="0" applyNumberFormat="1" applyFont="1" applyFill="1"/>
    <xf numFmtId="3" fontId="9" fillId="4" borderId="0" xfId="0" applyFont="1" applyFill="1" applyAlignment="1">
      <alignment horizontal="right"/>
    </xf>
    <xf numFmtId="166" fontId="16" fillId="0" borderId="0" xfId="0" applyNumberFormat="1" applyFont="1" applyFill="1" applyAlignment="1">
      <alignment horizontal="center"/>
    </xf>
    <xf numFmtId="3" fontId="9" fillId="4" borderId="30" xfId="0" applyFont="1" applyFill="1" applyBorder="1"/>
    <xf numFmtId="3" fontId="9" fillId="4" borderId="30" xfId="0" applyFont="1" applyFill="1" applyBorder="1" applyAlignment="1">
      <alignment horizontal="right"/>
    </xf>
    <xf numFmtId="166" fontId="16" fillId="4" borderId="0" xfId="0" applyNumberFormat="1" applyFont="1" applyFill="1" applyAlignment="1">
      <alignment horizontal="left"/>
    </xf>
    <xf numFmtId="1" fontId="0" fillId="4" borderId="0" xfId="0" applyNumberFormat="1" applyFont="1" applyFill="1" applyAlignment="1">
      <alignment horizontal="center"/>
    </xf>
    <xf numFmtId="4" fontId="9" fillId="4" borderId="31" xfId="0" applyNumberFormat="1" applyFont="1" applyFill="1" applyBorder="1"/>
    <xf numFmtId="4" fontId="65" fillId="4" borderId="0" xfId="0" applyNumberFormat="1" applyFont="1" applyFill="1"/>
    <xf numFmtId="4" fontId="65" fillId="4" borderId="30" xfId="0" applyNumberFormat="1" applyFont="1" applyFill="1" applyBorder="1"/>
    <xf numFmtId="3" fontId="14" fillId="2" borderId="31" xfId="0" applyFont="1" applyFill="1" applyBorder="1"/>
    <xf numFmtId="4" fontId="32" fillId="2" borderId="30" xfId="0" applyNumberFormat="1" applyFont="1" applyFill="1" applyBorder="1"/>
    <xf numFmtId="3" fontId="63" fillId="2" borderId="36" xfId="0" applyFont="1" applyFill="1" applyBorder="1"/>
    <xf numFmtId="3" fontId="63" fillId="2" borderId="43" xfId="0" applyFont="1" applyFill="1" applyBorder="1"/>
    <xf numFmtId="4" fontId="32" fillId="2" borderId="36" xfId="0" applyNumberFormat="1" applyFont="1" applyFill="1" applyBorder="1"/>
    <xf numFmtId="3" fontId="30" fillId="4" borderId="0" xfId="0" applyFont="1" applyFill="1" applyBorder="1" applyAlignment="1">
      <alignment horizontal="right" vertical="top"/>
    </xf>
    <xf numFmtId="3" fontId="30" fillId="2" borderId="1" xfId="0" applyFont="1" applyFill="1" applyBorder="1" applyAlignment="1">
      <alignment horizontal="right" vertical="top"/>
    </xf>
    <xf numFmtId="3" fontId="30" fillId="2" borderId="30" xfId="0" applyFont="1" applyFill="1" applyBorder="1" applyAlignment="1">
      <alignment horizontal="right" vertical="top"/>
    </xf>
    <xf numFmtId="4" fontId="87" fillId="2" borderId="30" xfId="0" applyNumberFormat="1" applyFont="1" applyFill="1" applyBorder="1" applyAlignment="1">
      <alignment vertical="center"/>
    </xf>
    <xf numFmtId="4" fontId="77" fillId="2" borderId="30" xfId="0" applyNumberFormat="1" applyFont="1" applyFill="1" applyBorder="1"/>
    <xf numFmtId="4" fontId="55" fillId="5" borderId="0" xfId="0" applyNumberFormat="1" applyFont="1" applyFill="1"/>
    <xf numFmtId="3" fontId="56" fillId="5" borderId="0" xfId="0" applyFont="1" applyFill="1"/>
    <xf numFmtId="3" fontId="55" fillId="5" borderId="0" xfId="0" applyFont="1" applyFill="1"/>
    <xf numFmtId="4" fontId="15" fillId="5" borderId="0" xfId="0" applyNumberFormat="1" applyFont="1" applyFill="1"/>
    <xf numFmtId="3" fontId="53" fillId="5" borderId="0" xfId="0" applyFont="1" applyFill="1"/>
    <xf numFmtId="4" fontId="74" fillId="5" borderId="0" xfId="0" applyNumberFormat="1" applyFont="1" applyFill="1"/>
    <xf numFmtId="4" fontId="79" fillId="2" borderId="30" xfId="0" applyNumberFormat="1" applyFont="1" applyFill="1" applyBorder="1"/>
    <xf numFmtId="4" fontId="79" fillId="3" borderId="0" xfId="0" applyNumberFormat="1" applyFont="1" applyFill="1" applyBorder="1"/>
    <xf numFmtId="4" fontId="77" fillId="0" borderId="0" xfId="0" applyNumberFormat="1" applyFont="1" applyFill="1" applyBorder="1"/>
    <xf numFmtId="3" fontId="88" fillId="0" borderId="0" xfId="0" applyFont="1" applyFill="1"/>
    <xf numFmtId="4" fontId="89" fillId="0" borderId="0" xfId="0" applyNumberFormat="1" applyFont="1" applyFill="1"/>
    <xf numFmtId="166" fontId="70" fillId="4" borderId="0" xfId="0" applyNumberFormat="1" applyFont="1" applyFill="1" applyAlignment="1">
      <alignment horizontal="left"/>
    </xf>
    <xf numFmtId="4" fontId="74" fillId="0" borderId="0" xfId="0" applyNumberFormat="1" applyFont="1" applyFill="1" applyBorder="1"/>
    <xf numFmtId="4" fontId="71" fillId="4" borderId="0" xfId="0" applyNumberFormat="1" applyFont="1" applyFill="1"/>
    <xf numFmtId="4" fontId="71" fillId="4" borderId="31" xfId="0" applyNumberFormat="1" applyFont="1" applyFill="1" applyBorder="1" applyAlignment="1">
      <alignment shrinkToFit="1"/>
    </xf>
    <xf numFmtId="4" fontId="71" fillId="0" borderId="0" xfId="0" applyNumberFormat="1" applyFont="1" applyFill="1" applyBorder="1"/>
    <xf numFmtId="4" fontId="90" fillId="0" borderId="0" xfId="0" applyNumberFormat="1" applyFont="1" applyFill="1" applyBorder="1"/>
    <xf numFmtId="4" fontId="71" fillId="0" borderId="0" xfId="0" applyNumberFormat="1" applyFont="1" applyFill="1" applyBorder="1" applyAlignment="1">
      <alignment horizontal="right"/>
    </xf>
    <xf numFmtId="4" fontId="91" fillId="0" borderId="0" xfId="0" applyNumberFormat="1" applyFont="1" applyFill="1" applyBorder="1"/>
    <xf numFmtId="4" fontId="92" fillId="0" borderId="0" xfId="0" applyNumberFormat="1" applyFont="1" applyFill="1" applyBorder="1"/>
    <xf numFmtId="3" fontId="91" fillId="0" borderId="0" xfId="0" applyFont="1" applyFill="1" applyBorder="1"/>
    <xf numFmtId="3" fontId="51" fillId="4" borderId="45" xfId="0" applyFont="1" applyFill="1" applyBorder="1"/>
    <xf numFmtId="3" fontId="51" fillId="4" borderId="0" xfId="0" applyFont="1" applyFill="1" applyBorder="1" applyAlignment="1"/>
    <xf numFmtId="165" fontId="93" fillId="4" borderId="0" xfId="0" applyNumberFormat="1" applyFont="1" applyFill="1" applyBorder="1"/>
    <xf numFmtId="3" fontId="51" fillId="0" borderId="0" xfId="0" applyFont="1" applyFill="1" applyBorder="1"/>
    <xf numFmtId="3" fontId="44" fillId="0" borderId="0" xfId="0" applyFont="1" applyFill="1" applyBorder="1"/>
    <xf numFmtId="164" fontId="14" fillId="0" borderId="30" xfId="0" applyNumberFormat="1" applyFont="1" applyFill="1" applyBorder="1"/>
    <xf numFmtId="164" fontId="11" fillId="0" borderId="0" xfId="0" applyNumberFormat="1" applyFont="1" applyFill="1" applyBorder="1"/>
    <xf numFmtId="164" fontId="14" fillId="2" borderId="31" xfId="0" applyNumberFormat="1" applyFont="1" applyFill="1" applyBorder="1"/>
    <xf numFmtId="3" fontId="4" fillId="0" borderId="0" xfId="0" applyFont="1" applyFill="1" applyBorder="1"/>
    <xf numFmtId="3" fontId="4" fillId="0" borderId="0" xfId="0" applyFont="1" applyFill="1" applyBorder="1" applyAlignment="1">
      <alignment horizontal="right" vertical="top"/>
    </xf>
    <xf numFmtId="165" fontId="4" fillId="0" borderId="0" xfId="0" applyNumberFormat="1" applyFont="1" applyFill="1" applyBorder="1"/>
    <xf numFmtId="3" fontId="14" fillId="0" borderId="0" xfId="0" applyFont="1" applyFill="1" applyBorder="1"/>
    <xf numFmtId="164" fontId="14" fillId="0" borderId="0" xfId="0" applyNumberFormat="1" applyFont="1" applyFill="1" applyBorder="1"/>
    <xf numFmtId="1" fontId="19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49" fontId="8" fillId="0" borderId="8" xfId="0" applyNumberFormat="1" applyFont="1" applyFill="1" applyBorder="1" applyAlignment="1">
      <alignment horizontal="center" vertical="center" wrapText="1"/>
    </xf>
    <xf numFmtId="3" fontId="0" fillId="0" borderId="8" xfId="0" applyBorder="1" applyAlignment="1">
      <alignment horizontal="center" vertical="center" wrapText="1"/>
    </xf>
    <xf numFmtId="168" fontId="11" fillId="0" borderId="3" xfId="0" applyNumberFormat="1" applyFont="1" applyBorder="1" applyAlignment="1">
      <alignment horizontal="left" vertical="center" wrapText="1"/>
    </xf>
    <xf numFmtId="3" fontId="0" fillId="0" borderId="3" xfId="0" applyBorder="1" applyAlignment="1">
      <alignment horizontal="left" vertical="center" wrapText="1"/>
    </xf>
    <xf numFmtId="3" fontId="2" fillId="0" borderId="3" xfId="0" applyFont="1" applyBorder="1" applyAlignment="1">
      <alignment vertical="top" wrapText="1"/>
    </xf>
    <xf numFmtId="2" fontId="24" fillId="0" borderId="3" xfId="0" applyNumberFormat="1" applyFont="1" applyBorder="1" applyAlignment="1">
      <alignment vertical="top" wrapText="1"/>
    </xf>
    <xf numFmtId="3" fontId="0" fillId="0" borderId="3" xfId="0" applyBorder="1" applyAlignment="1">
      <alignment vertical="top" wrapText="1"/>
    </xf>
    <xf numFmtId="49" fontId="11" fillId="0" borderId="3" xfId="0" applyNumberFormat="1" applyFont="1" applyBorder="1" applyAlignment="1">
      <alignment horizontal="left" vertical="center" wrapText="1"/>
    </xf>
    <xf numFmtId="3" fontId="0" fillId="0" borderId="3" xfId="0" applyBorder="1" applyAlignment="1">
      <alignment wrapText="1"/>
    </xf>
    <xf numFmtId="3" fontId="24" fillId="0" borderId="3" xfId="0" applyFont="1" applyBorder="1" applyAlignment="1">
      <alignment vertical="top" wrapText="1"/>
    </xf>
    <xf numFmtId="3" fontId="0" fillId="0" borderId="32" xfId="0" applyBorder="1" applyAlignment="1">
      <alignment horizontal="left" vertical="center" wrapText="1"/>
    </xf>
    <xf numFmtId="3" fontId="4" fillId="0" borderId="3" xfId="0" applyFont="1" applyFill="1" applyBorder="1" applyAlignment="1">
      <alignment wrapText="1"/>
    </xf>
    <xf numFmtId="3" fontId="0" fillId="0" borderId="32" xfId="0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indexed="42"/>
  </sheetPr>
  <dimension ref="A1:N40"/>
  <sheetViews>
    <sheetView showGridLines="0" tabSelected="1" view="pageBreakPreview" zoomScaleNormal="100" zoomScaleSheetLayoutView="100" workbookViewId="0">
      <selection activeCell="R41" sqref="R41"/>
    </sheetView>
  </sheetViews>
  <sheetFormatPr defaultRowHeight="12.75" x14ac:dyDescent="0.2"/>
  <cols>
    <col min="1" max="1" width="40.5703125" style="5" customWidth="1"/>
    <col min="2" max="2" width="15.85546875" style="5" customWidth="1"/>
    <col min="3" max="3" width="15.5703125" style="5" customWidth="1"/>
    <col min="4" max="4" width="15.7109375" style="5" customWidth="1"/>
    <col min="5" max="5" width="11.28515625" style="5" customWidth="1"/>
    <col min="6" max="6" width="4.140625" style="5" customWidth="1"/>
    <col min="7" max="7" width="3.140625" style="5" customWidth="1"/>
    <col min="8" max="8" width="19.28515625" style="384" hidden="1" customWidth="1"/>
    <col min="9" max="9" width="20.5703125" style="384" hidden="1" customWidth="1"/>
    <col min="10" max="10" width="21" style="384" hidden="1" customWidth="1"/>
    <col min="11" max="11" width="16" style="385" hidden="1" customWidth="1"/>
    <col min="12" max="12" width="14" style="5" hidden="1" customWidth="1"/>
    <col min="13" max="13" width="0" style="5" hidden="1" customWidth="1"/>
    <col min="14" max="14" width="22.7109375" style="5" hidden="1" customWidth="1"/>
    <col min="15" max="16384" width="9.140625" style="5"/>
  </cols>
  <sheetData>
    <row r="1" spans="1:11" ht="20.25" x14ac:dyDescent="0.3">
      <c r="A1" s="4" t="s">
        <v>259</v>
      </c>
    </row>
    <row r="3" spans="1:11" x14ac:dyDescent="0.2">
      <c r="A3" s="568" t="s">
        <v>211</v>
      </c>
      <c r="B3" s="568"/>
      <c r="C3" s="568"/>
      <c r="D3" s="568"/>
      <c r="E3" s="568"/>
    </row>
    <row r="4" spans="1:11" ht="30.75" customHeight="1" x14ac:dyDescent="0.2">
      <c r="A4" s="568"/>
      <c r="B4" s="568"/>
      <c r="C4" s="568"/>
      <c r="D4" s="568"/>
      <c r="E4" s="568"/>
    </row>
    <row r="6" spans="1:11" ht="15.75" x14ac:dyDescent="0.25">
      <c r="A6" s="6" t="s">
        <v>37</v>
      </c>
    </row>
    <row r="7" spans="1:11" ht="13.5" thickBot="1" x14ac:dyDescent="0.25">
      <c r="C7" s="7"/>
      <c r="E7" s="7" t="s">
        <v>0</v>
      </c>
    </row>
    <row r="8" spans="1:11" s="11" customFormat="1" ht="18.75" customHeight="1" thickTop="1" thickBot="1" x14ac:dyDescent="0.25">
      <c r="A8" s="8" t="s">
        <v>32</v>
      </c>
      <c r="B8" s="9" t="s">
        <v>4</v>
      </c>
      <c r="C8" s="9" t="s">
        <v>5</v>
      </c>
      <c r="D8" s="9" t="s">
        <v>20</v>
      </c>
      <c r="E8" s="10" t="s">
        <v>21</v>
      </c>
      <c r="H8" s="386"/>
      <c r="I8" s="386"/>
      <c r="J8" s="386"/>
      <c r="K8" s="387"/>
    </row>
    <row r="9" spans="1:11" s="11" customFormat="1" thickTop="1" thickBot="1" x14ac:dyDescent="0.25">
      <c r="A9" s="12">
        <v>1</v>
      </c>
      <c r="B9" s="9">
        <v>2</v>
      </c>
      <c r="C9" s="9">
        <v>3</v>
      </c>
      <c r="D9" s="9">
        <v>4</v>
      </c>
      <c r="E9" s="13" t="s">
        <v>39</v>
      </c>
      <c r="H9" s="386"/>
      <c r="I9" s="386"/>
      <c r="J9" s="386"/>
      <c r="K9" s="387"/>
    </row>
    <row r="10" spans="1:11" ht="18.95" customHeight="1" thickTop="1" x14ac:dyDescent="0.2">
      <c r="A10" s="14" t="s">
        <v>62</v>
      </c>
      <c r="B10" s="260">
        <f>SUM(Příjmy!F419)</f>
        <v>3478959</v>
      </c>
      <c r="C10" s="260">
        <f>SUM(Příjmy!G419)</f>
        <v>8995762</v>
      </c>
      <c r="D10" s="260">
        <f>SUM(Příjmy!H419)</f>
        <v>9185553</v>
      </c>
      <c r="E10" s="1">
        <f t="shared" ref="E10:E16" si="0">(D10/C10)*100</f>
        <v>102.10978236196111</v>
      </c>
    </row>
    <row r="11" spans="1:11" ht="18.95" customHeight="1" x14ac:dyDescent="0.2">
      <c r="A11" s="14" t="s">
        <v>63</v>
      </c>
      <c r="B11" s="261">
        <f>SUM(Příjmy!F420)</f>
        <v>0</v>
      </c>
      <c r="C11" s="261">
        <f>SUM(Příjmy!G420)</f>
        <v>396283</v>
      </c>
      <c r="D11" s="261">
        <f>SUM(Příjmy!H420)</f>
        <v>396949</v>
      </c>
      <c r="E11" s="1">
        <f t="shared" si="0"/>
        <v>100.16806171347244</v>
      </c>
    </row>
    <row r="12" spans="1:11" ht="18.95" customHeight="1" x14ac:dyDescent="0.2">
      <c r="A12" s="14" t="s">
        <v>64</v>
      </c>
      <c r="B12" s="261">
        <f>SUM(Příjmy!F417)</f>
        <v>6223</v>
      </c>
      <c r="C12" s="261">
        <f>SUM(Příjmy!G417)</f>
        <v>6223</v>
      </c>
      <c r="D12" s="261">
        <f>SUM(Příjmy!H417)</f>
        <v>6360</v>
      </c>
      <c r="E12" s="1">
        <f t="shared" si="0"/>
        <v>102.20151052547004</v>
      </c>
    </row>
    <row r="13" spans="1:11" ht="43.5" customHeight="1" x14ac:dyDescent="0.2">
      <c r="A13" s="15" t="s">
        <v>65</v>
      </c>
      <c r="B13" s="261">
        <f>SUM(Příjmy!F418)</f>
        <v>40000</v>
      </c>
      <c r="C13" s="261">
        <f>SUM(Příjmy!G418)</f>
        <v>40139</v>
      </c>
      <c r="D13" s="261">
        <f>SUM(Příjmy!H418)</f>
        <v>61718</v>
      </c>
      <c r="E13" s="1">
        <f t="shared" si="0"/>
        <v>153.76068163133112</v>
      </c>
    </row>
    <row r="14" spans="1:11" s="17" customFormat="1" ht="34.5" customHeight="1" x14ac:dyDescent="0.25">
      <c r="A14" s="16" t="s">
        <v>38</v>
      </c>
      <c r="B14" s="262">
        <f>SUM(B10:B13)</f>
        <v>3525182</v>
      </c>
      <c r="C14" s="262">
        <f t="shared" ref="C14:D14" si="1">SUM(C10:C13)</f>
        <v>9438407</v>
      </c>
      <c r="D14" s="262">
        <f t="shared" si="1"/>
        <v>9650580</v>
      </c>
      <c r="E14" s="263">
        <f t="shared" si="0"/>
        <v>102.2479746847111</v>
      </c>
      <c r="H14" s="388"/>
      <c r="I14" s="388"/>
      <c r="J14" s="388"/>
      <c r="K14" s="389"/>
    </row>
    <row r="15" spans="1:11" s="17" customFormat="1" ht="21.75" customHeight="1" x14ac:dyDescent="0.2">
      <c r="A15" s="18" t="s">
        <v>25</v>
      </c>
      <c r="B15" s="261">
        <f>SUM(Příjmy!F407)</f>
        <v>6223</v>
      </c>
      <c r="C15" s="261">
        <f>SUM(Příjmy!G407)</f>
        <v>6223</v>
      </c>
      <c r="D15" s="261">
        <f>SUM(Příjmy!H407)</f>
        <v>217907</v>
      </c>
      <c r="E15" s="1">
        <f t="shared" si="0"/>
        <v>3501.6390808291826</v>
      </c>
      <c r="H15" s="388"/>
      <c r="I15" s="388"/>
      <c r="J15" s="388"/>
      <c r="K15" s="389"/>
    </row>
    <row r="16" spans="1:11" s="17" customFormat="1" ht="52.5" customHeight="1" thickBot="1" x14ac:dyDescent="0.3">
      <c r="A16" s="26" t="s">
        <v>26</v>
      </c>
      <c r="B16" s="91">
        <f>B14-B15</f>
        <v>3518959</v>
      </c>
      <c r="C16" s="91">
        <f t="shared" ref="C16:D16" si="2">C14-C15</f>
        <v>9432184</v>
      </c>
      <c r="D16" s="91">
        <f t="shared" si="2"/>
        <v>9432673</v>
      </c>
      <c r="E16" s="27">
        <f t="shared" si="0"/>
        <v>100.00518437723439</v>
      </c>
      <c r="H16" s="388"/>
      <c r="I16" s="388"/>
      <c r="J16" s="388"/>
      <c r="K16" s="389"/>
    </row>
    <row r="17" spans="1:14" ht="13.5" thickTop="1" x14ac:dyDescent="0.2">
      <c r="B17" s="255"/>
      <c r="C17" s="255"/>
      <c r="D17" s="255"/>
      <c r="E17" s="255"/>
    </row>
    <row r="18" spans="1:14" x14ac:dyDescent="0.2">
      <c r="B18" s="255"/>
      <c r="C18" s="255"/>
      <c r="D18" s="255"/>
      <c r="E18" s="255"/>
    </row>
    <row r="19" spans="1:14" x14ac:dyDescent="0.2">
      <c r="B19" s="255"/>
      <c r="C19" s="255"/>
      <c r="D19" s="255"/>
      <c r="E19" s="255"/>
    </row>
    <row r="20" spans="1:14" ht="15.75" x14ac:dyDescent="0.25">
      <c r="A20" s="6" t="s">
        <v>36</v>
      </c>
      <c r="B20" s="255"/>
      <c r="C20" s="255"/>
      <c r="D20" s="255"/>
      <c r="E20" s="255"/>
    </row>
    <row r="21" spans="1:14" ht="13.5" thickBot="1" x14ac:dyDescent="0.25">
      <c r="B21" s="20"/>
      <c r="C21" s="21"/>
      <c r="D21" s="20">
        <f>SUM(D20:D20)</f>
        <v>0</v>
      </c>
      <c r="E21" s="7" t="s">
        <v>0</v>
      </c>
      <c r="J21" s="390" t="s">
        <v>206</v>
      </c>
      <c r="L21" s="20"/>
      <c r="M21" s="20"/>
      <c r="N21" s="20"/>
    </row>
    <row r="22" spans="1:14" s="23" customFormat="1" ht="18.75" customHeight="1" thickTop="1" thickBot="1" x14ac:dyDescent="0.25">
      <c r="A22" s="22" t="s">
        <v>32</v>
      </c>
      <c r="B22" s="9" t="s">
        <v>4</v>
      </c>
      <c r="C22" s="9" t="s">
        <v>5</v>
      </c>
      <c r="D22" s="9" t="s">
        <v>20</v>
      </c>
      <c r="E22" s="10" t="s">
        <v>21</v>
      </c>
      <c r="H22" s="391" t="s">
        <v>4</v>
      </c>
      <c r="I22" s="391" t="s">
        <v>5</v>
      </c>
      <c r="J22" s="391" t="s">
        <v>20</v>
      </c>
      <c r="K22" s="392"/>
      <c r="L22" s="196"/>
      <c r="M22" s="196"/>
      <c r="N22" s="196"/>
    </row>
    <row r="23" spans="1:14" s="11" customFormat="1" thickTop="1" thickBot="1" x14ac:dyDescent="0.25">
      <c r="A23" s="12">
        <v>1</v>
      </c>
      <c r="B23" s="9">
        <v>2</v>
      </c>
      <c r="C23" s="9">
        <v>3</v>
      </c>
      <c r="D23" s="9">
        <v>4</v>
      </c>
      <c r="E23" s="13" t="s">
        <v>39</v>
      </c>
      <c r="H23" s="391">
        <v>2</v>
      </c>
      <c r="I23" s="391">
        <v>3</v>
      </c>
      <c r="J23" s="391">
        <v>4</v>
      </c>
      <c r="K23" s="387"/>
      <c r="L23" s="197">
        <v>14223969446.84</v>
      </c>
      <c r="M23" s="198" t="s">
        <v>207</v>
      </c>
      <c r="N23" s="194"/>
    </row>
    <row r="24" spans="1:14" ht="18.95" customHeight="1" thickTop="1" x14ac:dyDescent="0.2">
      <c r="A24" s="264" t="s">
        <v>66</v>
      </c>
      <c r="B24" s="260">
        <f>SUM(Příjmy!F423)</f>
        <v>3190623</v>
      </c>
      <c r="C24" s="260">
        <f>SUM(Příjmy!G423)</f>
        <v>3201652</v>
      </c>
      <c r="D24" s="260">
        <f>SUM(Příjmy!H423)</f>
        <v>3165015</v>
      </c>
      <c r="E24" s="1">
        <f t="shared" ref="E24:E30" si="3">(D24/C24)*100</f>
        <v>98.855684502875391</v>
      </c>
      <c r="H24" s="549">
        <v>3190623000</v>
      </c>
      <c r="I24" s="549">
        <v>3201652500</v>
      </c>
      <c r="J24" s="549">
        <v>3165015249.3800001</v>
      </c>
      <c r="L24" s="199">
        <v>-7880090673.4499998</v>
      </c>
      <c r="M24" s="200">
        <v>4134</v>
      </c>
      <c r="N24" s="197"/>
    </row>
    <row r="25" spans="1:14" ht="18.95" customHeight="1" x14ac:dyDescent="0.2">
      <c r="A25" s="264" t="s">
        <v>67</v>
      </c>
      <c r="B25" s="261">
        <f>SUM(Příjmy!F424)</f>
        <v>240867</v>
      </c>
      <c r="C25" s="261">
        <f>SUM(Příjmy!G424)</f>
        <v>306442</v>
      </c>
      <c r="D25" s="261">
        <f>SUM(Příjmy!H424)</f>
        <v>331637</v>
      </c>
      <c r="E25" s="1">
        <f t="shared" si="3"/>
        <v>108.22178422017869</v>
      </c>
      <c r="H25" s="549">
        <v>240867000</v>
      </c>
      <c r="I25" s="549">
        <v>306442425.18000001</v>
      </c>
      <c r="J25" s="549">
        <v>331636351.11000001</v>
      </c>
      <c r="L25" s="201">
        <f>SUM(L23:L24)</f>
        <v>6343878773.3900003</v>
      </c>
      <c r="M25" s="202" t="s">
        <v>208</v>
      </c>
      <c r="N25" s="197"/>
    </row>
    <row r="26" spans="1:14" ht="18.95" customHeight="1" x14ac:dyDescent="0.2">
      <c r="A26" s="264" t="s">
        <v>68</v>
      </c>
      <c r="B26" s="261">
        <f>SUM(Příjmy!F425)</f>
        <v>13800</v>
      </c>
      <c r="C26" s="261">
        <f>SUM(Příjmy!G425)</f>
        <v>14334</v>
      </c>
      <c r="D26" s="261">
        <f>SUM(Příjmy!H425)</f>
        <v>25171</v>
      </c>
      <c r="E26" s="1">
        <f t="shared" si="3"/>
        <v>175.6034603041719</v>
      </c>
      <c r="H26" s="549">
        <v>13800000</v>
      </c>
      <c r="I26" s="549">
        <v>14334000</v>
      </c>
      <c r="J26" s="549">
        <v>25171239</v>
      </c>
      <c r="L26" s="201">
        <v>5594000</v>
      </c>
      <c r="M26" s="198" t="s">
        <v>209</v>
      </c>
      <c r="N26" s="197"/>
    </row>
    <row r="27" spans="1:14" ht="18.95" customHeight="1" x14ac:dyDescent="0.2">
      <c r="A27" s="265" t="s">
        <v>69</v>
      </c>
      <c r="B27" s="182">
        <f>SUM(Příjmy!F426)</f>
        <v>79892</v>
      </c>
      <c r="C27" s="182">
        <f>SUM(Příjmy!G426)</f>
        <v>5915979</v>
      </c>
      <c r="D27" s="182">
        <f>SUM(Příjmy!H426)</f>
        <v>6128757</v>
      </c>
      <c r="E27" s="302">
        <f t="shared" si="3"/>
        <v>103.59666591108589</v>
      </c>
      <c r="G27" s="90"/>
      <c r="H27" s="549">
        <v>79892000</v>
      </c>
      <c r="I27" s="549">
        <v>5915978418.3699999</v>
      </c>
      <c r="J27" s="549">
        <v>6128757275.1000004</v>
      </c>
      <c r="L27" s="197">
        <f>SUM(L25:L26)</f>
        <v>6349472773.3900003</v>
      </c>
      <c r="M27" s="20"/>
      <c r="N27" s="197"/>
    </row>
    <row r="28" spans="1:14" ht="18.95" customHeight="1" x14ac:dyDescent="0.25">
      <c r="A28" s="24" t="s">
        <v>33</v>
      </c>
      <c r="B28" s="183">
        <f>SUM(B24:B27)</f>
        <v>3525182</v>
      </c>
      <c r="C28" s="183">
        <f t="shared" ref="C28:D28" si="4">SUM(C24:C27)</f>
        <v>9438407</v>
      </c>
      <c r="D28" s="183">
        <f t="shared" si="4"/>
        <v>9650580</v>
      </c>
      <c r="E28" s="25">
        <f t="shared" si="3"/>
        <v>102.2479746847111</v>
      </c>
      <c r="H28" s="550">
        <f>H24+H25+H26+H27</f>
        <v>3525182000</v>
      </c>
      <c r="I28" s="550">
        <f>I24+I25+I26+I27</f>
        <v>9438407343.5499992</v>
      </c>
      <c r="J28" s="550">
        <f>J24+J25+J26+J27</f>
        <v>9650580114.5900002</v>
      </c>
      <c r="L28" s="20"/>
      <c r="M28" s="20"/>
      <c r="N28" s="197"/>
    </row>
    <row r="29" spans="1:14" s="17" customFormat="1" ht="21.75" customHeight="1" x14ac:dyDescent="0.2">
      <c r="A29" s="18" t="s">
        <v>25</v>
      </c>
      <c r="B29" s="261">
        <f>Příjmy!F407</f>
        <v>6223</v>
      </c>
      <c r="C29" s="266">
        <f>Příjmy!G407</f>
        <v>6223</v>
      </c>
      <c r="D29" s="261">
        <f>Příjmy!H407</f>
        <v>217907</v>
      </c>
      <c r="E29" s="1">
        <f t="shared" si="3"/>
        <v>3501.6390808291826</v>
      </c>
      <c r="H29" s="549">
        <v>6223000</v>
      </c>
      <c r="I29" s="551">
        <v>6223000</v>
      </c>
      <c r="J29" s="549">
        <f>Příjmy!M407</f>
        <v>217906940.09999999</v>
      </c>
      <c r="K29" s="389"/>
      <c r="L29" s="195"/>
      <c r="M29" s="195"/>
      <c r="N29" s="197"/>
    </row>
    <row r="30" spans="1:14" s="17" customFormat="1" ht="52.5" customHeight="1" thickBot="1" x14ac:dyDescent="0.3">
      <c r="A30" s="26" t="s">
        <v>26</v>
      </c>
      <c r="B30" s="91">
        <f>B28-B29</f>
        <v>3518959</v>
      </c>
      <c r="C30" s="91">
        <f>C28-C29</f>
        <v>9432184</v>
      </c>
      <c r="D30" s="91">
        <f>D28-D29</f>
        <v>9432673</v>
      </c>
      <c r="E30" s="27">
        <f t="shared" si="3"/>
        <v>100.00518437723439</v>
      </c>
      <c r="H30" s="550">
        <f>H28-H29</f>
        <v>3518959000</v>
      </c>
      <c r="I30" s="550">
        <f>I28-I29</f>
        <v>9432184343.5499992</v>
      </c>
      <c r="J30" s="550">
        <f>J28-J29</f>
        <v>9432673174.4899998</v>
      </c>
      <c r="K30" s="378"/>
      <c r="L30" s="197">
        <f>J30-K30</f>
        <v>9432673174.4899998</v>
      </c>
      <c r="M30" s="195"/>
      <c r="N30" s="197"/>
    </row>
    <row r="31" spans="1:14" ht="13.5" thickTop="1" x14ac:dyDescent="0.2">
      <c r="A31" s="255"/>
      <c r="B31" s="255"/>
      <c r="C31" s="255"/>
      <c r="D31" s="255"/>
      <c r="E31" s="255"/>
      <c r="N31" s="184"/>
    </row>
    <row r="32" spans="1:14" x14ac:dyDescent="0.2">
      <c r="A32" s="255"/>
      <c r="B32" s="255"/>
      <c r="C32" s="255"/>
      <c r="D32" s="255"/>
      <c r="E32" s="255"/>
      <c r="H32" s="552">
        <f>Příjmy!K429+Příjmy!K430+Příjmy!K431</f>
        <v>798168000</v>
      </c>
      <c r="I32" s="552">
        <f>Příjmy!L429+Příjmy!L430+Příjmy!L431</f>
        <v>1607305733.3099999</v>
      </c>
      <c r="J32" s="552">
        <f>Příjmy!M429+Příjmy!M430+Příjmy!M431</f>
        <v>1607305733.3099999</v>
      </c>
      <c r="K32" s="255" t="s">
        <v>329</v>
      </c>
      <c r="N32" s="184"/>
    </row>
    <row r="33" spans="1:14" x14ac:dyDescent="0.2">
      <c r="A33" s="255"/>
      <c r="B33" s="255"/>
      <c r="C33" s="255"/>
      <c r="D33" s="255"/>
      <c r="E33" s="255"/>
      <c r="H33" s="553">
        <f>H30+H32</f>
        <v>4317127000</v>
      </c>
      <c r="I33" s="553">
        <f>I30+I32</f>
        <v>11039490076.859999</v>
      </c>
      <c r="J33" s="553">
        <f>J30+J32</f>
        <v>11039978907.799999</v>
      </c>
      <c r="N33" s="184"/>
    </row>
    <row r="34" spans="1:14" x14ac:dyDescent="0.2">
      <c r="A34" s="569" t="s">
        <v>70</v>
      </c>
      <c r="B34" s="569"/>
      <c r="C34" s="569"/>
      <c r="D34" s="569"/>
      <c r="E34" s="569"/>
      <c r="H34" s="554"/>
      <c r="I34" s="554"/>
      <c r="J34" s="554"/>
      <c r="N34" s="184"/>
    </row>
    <row r="35" spans="1:14" x14ac:dyDescent="0.2">
      <c r="A35" s="569"/>
      <c r="B35" s="569"/>
      <c r="C35" s="569"/>
      <c r="D35" s="569"/>
      <c r="E35" s="569"/>
      <c r="F35" s="28"/>
      <c r="G35" s="28"/>
      <c r="N35" s="184"/>
    </row>
    <row r="36" spans="1:14" x14ac:dyDescent="0.2">
      <c r="A36" s="28"/>
      <c r="B36" s="28"/>
      <c r="C36" s="28"/>
      <c r="D36" s="28"/>
      <c r="E36" s="28"/>
      <c r="F36" s="28"/>
      <c r="G36" s="28"/>
      <c r="N36" s="184"/>
    </row>
    <row r="37" spans="1:14" x14ac:dyDescent="0.2">
      <c r="F37" s="28"/>
      <c r="G37" s="28"/>
      <c r="N37" s="184"/>
    </row>
    <row r="38" spans="1:14" x14ac:dyDescent="0.2">
      <c r="F38" s="28"/>
      <c r="G38" s="28"/>
      <c r="N38" s="184"/>
    </row>
    <row r="39" spans="1:14" x14ac:dyDescent="0.2">
      <c r="N39" s="23"/>
    </row>
    <row r="40" spans="1:14" x14ac:dyDescent="0.2">
      <c r="N40" s="23"/>
    </row>
  </sheetData>
  <mergeCells count="2">
    <mergeCell ref="A3:E4"/>
    <mergeCell ref="A34:E35"/>
  </mergeCells>
  <phoneticPr fontId="15" type="noConversion"/>
  <pageMargins left="0.98425196850393704" right="0.98425196850393704" top="0.98425196850393704" bottom="0.98425196850393704" header="0.51181102362204722" footer="0.51181102362204722"/>
  <pageSetup paperSize="9" scale="80" firstPageNumber="13" orientation="portrait" useFirstPageNumber="1" r:id="rId1"/>
  <headerFooter alignWithMargins="0">
    <oddFooter xml:space="preserve">&amp;L&amp;"Arial CE,Kurzíva"Zastupitelstvo Olomouckého kraje 28. 6. 2013
6. - Závěrečný účet Olomouckého kraje za rok 2012
Příloha č. 2: Plnění rozpočtu příjmů Olomouckého kraje k 31. 12. 2012&amp;R&amp;"Arial CE,Kurzíva"Strana &amp;P (Celkem 484)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F521"/>
  <sheetViews>
    <sheetView showGridLines="0" view="pageBreakPreview" topLeftCell="A209" zoomScaleNormal="100" zoomScaleSheetLayoutView="100" workbookViewId="0">
      <selection activeCell="D330" sqref="D330"/>
    </sheetView>
  </sheetViews>
  <sheetFormatPr defaultRowHeight="14.25" x14ac:dyDescent="0.2"/>
  <cols>
    <col min="1" max="1" width="4.42578125" style="92" customWidth="1"/>
    <col min="2" max="2" width="4.85546875" style="31" customWidth="1"/>
    <col min="3" max="3" width="4.85546875" style="32" customWidth="1"/>
    <col min="4" max="4" width="9.28515625" style="33" customWidth="1"/>
    <col min="5" max="5" width="54.42578125" style="5" customWidth="1"/>
    <col min="6" max="6" width="11.28515625" style="34" customWidth="1"/>
    <col min="7" max="7" width="12.42578125" style="35" customWidth="1"/>
    <col min="8" max="8" width="13.28515625" style="34" customWidth="1"/>
    <col min="9" max="9" width="7.140625" style="34" customWidth="1"/>
    <col min="10" max="10" width="10" style="20" hidden="1" customWidth="1"/>
    <col min="11" max="11" width="17.42578125" style="312" hidden="1" customWidth="1"/>
    <col min="12" max="12" width="18.5703125" style="312" hidden="1" customWidth="1"/>
    <col min="13" max="13" width="17.85546875" style="312" hidden="1" customWidth="1"/>
    <col min="14" max="14" width="14.140625" style="313" hidden="1" customWidth="1"/>
    <col min="15" max="15" width="12.85546875" style="314" hidden="1" customWidth="1"/>
    <col min="16" max="16" width="14.140625" style="20" hidden="1" customWidth="1"/>
    <col min="17" max="17" width="0" style="20" hidden="1" customWidth="1"/>
    <col min="18" max="18" width="0" style="5" hidden="1" customWidth="1"/>
    <col min="19" max="19" width="16.5703125" style="5" customWidth="1"/>
    <col min="20" max="20" width="16.7109375" style="5" customWidth="1"/>
    <col min="21" max="16384" width="9.140625" style="5"/>
  </cols>
  <sheetData>
    <row r="1" spans="1:17" ht="23.25" x14ac:dyDescent="0.35">
      <c r="A1" s="29" t="s">
        <v>259</v>
      </c>
      <c r="B1" s="29"/>
      <c r="C1" s="30"/>
      <c r="D1" s="30"/>
      <c r="E1" s="30"/>
      <c r="F1" s="30"/>
      <c r="G1" s="30"/>
      <c r="H1" s="30"/>
      <c r="I1" s="30"/>
    </row>
    <row r="2" spans="1:17" ht="23.25" x14ac:dyDescent="0.35">
      <c r="B2" s="29"/>
      <c r="C2" s="30"/>
      <c r="D2" s="30"/>
      <c r="E2" s="30"/>
      <c r="F2" s="30"/>
      <c r="G2" s="30"/>
      <c r="H2" s="93"/>
      <c r="I2" s="30"/>
    </row>
    <row r="3" spans="1:17" ht="15" customHeight="1" x14ac:dyDescent="0.35">
      <c r="A3" s="167" t="s">
        <v>154</v>
      </c>
      <c r="B3" s="125"/>
      <c r="C3" s="31"/>
      <c r="D3" s="31"/>
      <c r="E3" s="31"/>
      <c r="F3" s="31"/>
      <c r="G3" s="31"/>
      <c r="H3" s="31"/>
      <c r="I3" s="31"/>
    </row>
    <row r="4" spans="1:17" ht="13.5" customHeight="1" thickBot="1" x14ac:dyDescent="0.25">
      <c r="A4" s="126"/>
      <c r="I4" s="36" t="s">
        <v>0</v>
      </c>
    </row>
    <row r="5" spans="1:17" s="42" customFormat="1" ht="20.25" customHeight="1" thickTop="1" thickBot="1" x14ac:dyDescent="0.25">
      <c r="A5" s="99" t="s">
        <v>123</v>
      </c>
      <c r="B5" s="96" t="s">
        <v>14</v>
      </c>
      <c r="C5" s="37" t="s">
        <v>2</v>
      </c>
      <c r="D5" s="38" t="s">
        <v>19</v>
      </c>
      <c r="E5" s="39" t="s">
        <v>3</v>
      </c>
      <c r="F5" s="40" t="s">
        <v>4</v>
      </c>
      <c r="G5" s="40" t="s">
        <v>5</v>
      </c>
      <c r="H5" s="40" t="s">
        <v>20</v>
      </c>
      <c r="I5" s="41" t="s">
        <v>21</v>
      </c>
      <c r="J5" s="204"/>
      <c r="K5" s="315"/>
      <c r="L5" s="315"/>
      <c r="M5" s="315"/>
      <c r="N5" s="316"/>
      <c r="O5" s="317"/>
      <c r="P5" s="204"/>
      <c r="Q5" s="204"/>
    </row>
    <row r="6" spans="1:17" s="43" customFormat="1" ht="12.75" thickTop="1" x14ac:dyDescent="0.2">
      <c r="A6" s="120">
        <v>1</v>
      </c>
      <c r="B6" s="115">
        <v>2</v>
      </c>
      <c r="C6" s="116">
        <v>3</v>
      </c>
      <c r="D6" s="115">
        <v>4</v>
      </c>
      <c r="E6" s="116">
        <v>5</v>
      </c>
      <c r="F6" s="115">
        <v>6</v>
      </c>
      <c r="G6" s="117">
        <v>7</v>
      </c>
      <c r="H6" s="118">
        <v>8</v>
      </c>
      <c r="I6" s="119" t="s">
        <v>124</v>
      </c>
      <c r="J6" s="204"/>
      <c r="K6" s="318"/>
      <c r="L6" s="318"/>
      <c r="M6" s="318"/>
      <c r="N6" s="319"/>
      <c r="O6" s="320"/>
      <c r="P6" s="206"/>
      <c r="Q6" s="206"/>
    </row>
    <row r="7" spans="1:17" s="43" customFormat="1" ht="15" x14ac:dyDescent="0.25">
      <c r="A7" s="212" t="s">
        <v>212</v>
      </c>
      <c r="B7" s="213">
        <v>6113</v>
      </c>
      <c r="C7" s="214">
        <v>2324</v>
      </c>
      <c r="D7" s="107"/>
      <c r="E7" s="222" t="s">
        <v>24</v>
      </c>
      <c r="F7" s="107"/>
      <c r="G7" s="300"/>
      <c r="H7" s="215">
        <v>11</v>
      </c>
      <c r="I7" s="217">
        <v>0</v>
      </c>
      <c r="J7" s="204"/>
      <c r="K7" s="318"/>
      <c r="L7" s="318"/>
      <c r="M7" s="318"/>
      <c r="N7" s="319"/>
      <c r="O7" s="320"/>
      <c r="P7" s="206"/>
      <c r="Q7" s="206"/>
    </row>
    <row r="8" spans="1:17" s="155" customFormat="1" x14ac:dyDescent="0.2">
      <c r="A8" s="216" t="s">
        <v>212</v>
      </c>
      <c r="B8" s="151"/>
      <c r="C8" s="152"/>
      <c r="D8" s="153"/>
      <c r="E8" s="148" t="s">
        <v>159</v>
      </c>
      <c r="F8" s="256">
        <f>F2+F3</f>
        <v>0</v>
      </c>
      <c r="G8" s="257">
        <v>0</v>
      </c>
      <c r="H8" s="257">
        <f>H7</f>
        <v>11</v>
      </c>
      <c r="I8" s="149">
        <v>0</v>
      </c>
      <c r="J8" s="207"/>
      <c r="K8" s="532">
        <v>0</v>
      </c>
      <c r="L8" s="532">
        <v>0</v>
      </c>
      <c r="M8" s="532">
        <v>11112</v>
      </c>
      <c r="N8" s="367"/>
      <c r="O8" s="321"/>
      <c r="P8" s="208"/>
      <c r="Q8" s="208"/>
    </row>
    <row r="9" spans="1:17" s="42" customFormat="1" ht="15" x14ac:dyDescent="0.25">
      <c r="A9" s="121" t="s">
        <v>125</v>
      </c>
      <c r="B9" s="136"/>
      <c r="C9" s="111">
        <v>2420</v>
      </c>
      <c r="D9" s="46"/>
      <c r="E9" s="220" t="s">
        <v>161</v>
      </c>
      <c r="F9" s="272">
        <v>1180</v>
      </c>
      <c r="G9" s="274">
        <v>1180</v>
      </c>
      <c r="H9" s="277">
        <v>1180</v>
      </c>
      <c r="I9" s="47">
        <f t="shared" ref="I9:I17" si="0">(H9/G9)*100</f>
        <v>100</v>
      </c>
      <c r="J9" s="204"/>
      <c r="K9" s="368"/>
      <c r="L9" s="229"/>
      <c r="M9" s="229"/>
      <c r="N9" s="369"/>
      <c r="O9" s="317"/>
      <c r="P9" s="204"/>
      <c r="Q9" s="204"/>
    </row>
    <row r="10" spans="1:17" s="42" customFormat="1" ht="15" x14ac:dyDescent="0.25">
      <c r="A10" s="121" t="s">
        <v>125</v>
      </c>
      <c r="B10" s="136"/>
      <c r="C10" s="111">
        <v>2441</v>
      </c>
      <c r="D10" s="46"/>
      <c r="E10" s="220" t="s">
        <v>42</v>
      </c>
      <c r="F10" s="272">
        <v>6200</v>
      </c>
      <c r="G10" s="274">
        <v>6200</v>
      </c>
      <c r="H10" s="277">
        <v>6200</v>
      </c>
      <c r="I10" s="47">
        <f t="shared" si="0"/>
        <v>100</v>
      </c>
      <c r="J10" s="204"/>
      <c r="K10" s="368"/>
      <c r="L10" s="229"/>
      <c r="M10" s="229"/>
      <c r="N10" s="369"/>
      <c r="O10" s="317"/>
      <c r="P10" s="204"/>
      <c r="Q10" s="204"/>
    </row>
    <row r="11" spans="1:17" s="42" customFormat="1" ht="15" x14ac:dyDescent="0.25">
      <c r="A11" s="121" t="s">
        <v>125</v>
      </c>
      <c r="B11" s="136"/>
      <c r="C11" s="111">
        <v>4122</v>
      </c>
      <c r="D11" s="46"/>
      <c r="E11" s="220" t="s">
        <v>260</v>
      </c>
      <c r="F11" s="272"/>
      <c r="G11" s="274">
        <v>900</v>
      </c>
      <c r="H11" s="277">
        <v>900</v>
      </c>
      <c r="I11" s="47">
        <f t="shared" si="0"/>
        <v>100</v>
      </c>
      <c r="J11" s="204"/>
      <c r="K11" s="368"/>
      <c r="L11" s="229"/>
      <c r="M11" s="229"/>
      <c r="N11" s="369"/>
      <c r="O11" s="317"/>
      <c r="P11" s="204"/>
      <c r="Q11" s="204"/>
    </row>
    <row r="12" spans="1:17" s="42" customFormat="1" ht="15" x14ac:dyDescent="0.25">
      <c r="A12" s="121" t="s">
        <v>125</v>
      </c>
      <c r="B12" s="136">
        <v>3349</v>
      </c>
      <c r="C12" s="111">
        <v>2111</v>
      </c>
      <c r="D12" s="46"/>
      <c r="E12" s="221" t="s">
        <v>162</v>
      </c>
      <c r="F12" s="272">
        <v>144</v>
      </c>
      <c r="G12" s="274">
        <v>144</v>
      </c>
      <c r="H12" s="277">
        <v>144</v>
      </c>
      <c r="I12" s="47">
        <f t="shared" si="0"/>
        <v>100</v>
      </c>
      <c r="J12" s="204"/>
      <c r="K12" s="368"/>
      <c r="L12" s="229"/>
      <c r="M12" s="229"/>
      <c r="N12" s="369"/>
      <c r="O12" s="317"/>
      <c r="P12" s="204"/>
      <c r="Q12" s="204"/>
    </row>
    <row r="13" spans="1:17" s="42" customFormat="1" ht="15" x14ac:dyDescent="0.25">
      <c r="A13" s="121" t="s">
        <v>125</v>
      </c>
      <c r="B13" s="136">
        <v>6172</v>
      </c>
      <c r="C13" s="111">
        <v>2111</v>
      </c>
      <c r="D13" s="46"/>
      <c r="E13" s="221" t="s">
        <v>162</v>
      </c>
      <c r="F13" s="272"/>
      <c r="G13" s="274"/>
      <c r="H13" s="277">
        <v>2</v>
      </c>
      <c r="I13" s="47">
        <v>0</v>
      </c>
      <c r="J13" s="204"/>
      <c r="K13" s="368"/>
      <c r="L13" s="229"/>
      <c r="M13" s="229"/>
      <c r="N13" s="369"/>
      <c r="O13" s="317"/>
      <c r="P13" s="204"/>
      <c r="Q13" s="204"/>
    </row>
    <row r="14" spans="1:17" s="42" customFormat="1" ht="15" x14ac:dyDescent="0.25">
      <c r="A14" s="121" t="s">
        <v>125</v>
      </c>
      <c r="B14" s="136">
        <v>6172</v>
      </c>
      <c r="C14" s="111">
        <v>2132</v>
      </c>
      <c r="D14" s="46"/>
      <c r="E14" s="221" t="s">
        <v>261</v>
      </c>
      <c r="F14" s="272">
        <v>147</v>
      </c>
      <c r="G14" s="274">
        <v>0</v>
      </c>
      <c r="H14" s="277">
        <v>0</v>
      </c>
      <c r="I14" s="47">
        <v>0</v>
      </c>
      <c r="J14" s="204"/>
      <c r="K14" s="368"/>
      <c r="L14" s="229"/>
      <c r="M14" s="229"/>
      <c r="N14" s="369"/>
      <c r="O14" s="317"/>
      <c r="P14" s="204"/>
      <c r="Q14" s="204"/>
    </row>
    <row r="15" spans="1:17" s="42" customFormat="1" ht="15" x14ac:dyDescent="0.25">
      <c r="A15" s="121" t="s">
        <v>125</v>
      </c>
      <c r="B15" s="136">
        <v>6402</v>
      </c>
      <c r="C15" s="111">
        <v>2223</v>
      </c>
      <c r="D15" s="87"/>
      <c r="E15" s="78" t="s">
        <v>41</v>
      </c>
      <c r="F15" s="272"/>
      <c r="G15" s="288">
        <v>108</v>
      </c>
      <c r="H15" s="288">
        <v>108</v>
      </c>
      <c r="I15" s="47">
        <f t="shared" si="0"/>
        <v>100</v>
      </c>
      <c r="J15" s="204"/>
      <c r="K15" s="368"/>
      <c r="L15" s="229"/>
      <c r="M15" s="229"/>
      <c r="N15" s="369"/>
      <c r="O15" s="317"/>
      <c r="P15" s="204"/>
      <c r="Q15" s="204"/>
    </row>
    <row r="16" spans="1:17" s="42" customFormat="1" ht="15" x14ac:dyDescent="0.25">
      <c r="A16" s="121" t="s">
        <v>125</v>
      </c>
      <c r="B16" s="136">
        <v>6402</v>
      </c>
      <c r="C16" s="111">
        <v>2229</v>
      </c>
      <c r="D16" s="46"/>
      <c r="E16" s="78" t="s">
        <v>205</v>
      </c>
      <c r="F16" s="272"/>
      <c r="G16" s="288">
        <v>123</v>
      </c>
      <c r="H16" s="288">
        <v>197</v>
      </c>
      <c r="I16" s="47">
        <f t="shared" si="0"/>
        <v>160.16260162601625</v>
      </c>
      <c r="J16" s="204"/>
      <c r="K16" s="368"/>
      <c r="L16" s="229"/>
      <c r="M16" s="229"/>
      <c r="N16" s="369"/>
      <c r="O16" s="317"/>
      <c r="P16" s="204"/>
      <c r="Q16" s="204"/>
    </row>
    <row r="17" spans="1:17" s="155" customFormat="1" x14ac:dyDescent="0.2">
      <c r="A17" s="150" t="s">
        <v>125</v>
      </c>
      <c r="B17" s="151"/>
      <c r="C17" s="152"/>
      <c r="D17" s="153"/>
      <c r="E17" s="148" t="s">
        <v>159</v>
      </c>
      <c r="F17" s="256">
        <f>F9+F10+F12+F14</f>
        <v>7671</v>
      </c>
      <c r="G17" s="257">
        <f>G9+G10+G12+G15+G16+G11+G13+G14</f>
        <v>8655</v>
      </c>
      <c r="H17" s="257">
        <f>H9+H10+H12+H15+H16+H11+H13+H14</f>
        <v>8731</v>
      </c>
      <c r="I17" s="149">
        <f t="shared" si="0"/>
        <v>100.87810514153668</v>
      </c>
      <c r="J17" s="207"/>
      <c r="K17" s="532">
        <v>7670800</v>
      </c>
      <c r="L17" s="532">
        <v>8654448.75</v>
      </c>
      <c r="M17" s="532">
        <v>8730926.6600000001</v>
      </c>
      <c r="N17" s="367"/>
      <c r="O17" s="321"/>
      <c r="P17" s="208"/>
      <c r="Q17" s="208"/>
    </row>
    <row r="18" spans="1:17" s="43" customFormat="1" ht="15" x14ac:dyDescent="0.2">
      <c r="A18" s="135" t="s">
        <v>126</v>
      </c>
      <c r="B18" s="137"/>
      <c r="C18" s="94">
        <v>1361</v>
      </c>
      <c r="D18" s="107"/>
      <c r="E18" s="78" t="s">
        <v>1</v>
      </c>
      <c r="F18" s="297"/>
      <c r="G18" s="298"/>
      <c r="H18" s="299">
        <v>5</v>
      </c>
      <c r="I18" s="47">
        <v>0</v>
      </c>
      <c r="J18" s="204"/>
      <c r="K18" s="370"/>
      <c r="L18" s="393"/>
      <c r="M18" s="370"/>
      <c r="N18" s="371"/>
      <c r="O18" s="320"/>
      <c r="P18" s="206"/>
      <c r="Q18" s="206"/>
    </row>
    <row r="19" spans="1:17" s="43" customFormat="1" ht="15" x14ac:dyDescent="0.2">
      <c r="A19" s="135" t="s">
        <v>126</v>
      </c>
      <c r="B19" s="137">
        <v>6172</v>
      </c>
      <c r="C19" s="94">
        <v>2131</v>
      </c>
      <c r="D19" s="107"/>
      <c r="E19" s="78" t="s">
        <v>23</v>
      </c>
      <c r="F19" s="297">
        <v>43</v>
      </c>
      <c r="G19" s="298">
        <v>43</v>
      </c>
      <c r="H19" s="299">
        <v>43</v>
      </c>
      <c r="I19" s="47">
        <f>(H19/G19)*100</f>
        <v>100</v>
      </c>
      <c r="J19" s="204"/>
      <c r="K19" s="370"/>
      <c r="L19" s="393"/>
      <c r="M19" s="370"/>
      <c r="N19" s="371"/>
      <c r="O19" s="320"/>
      <c r="P19" s="206"/>
      <c r="Q19" s="206"/>
    </row>
    <row r="20" spans="1:17" s="43" customFormat="1" ht="15" x14ac:dyDescent="0.2">
      <c r="A20" s="135" t="s">
        <v>126</v>
      </c>
      <c r="B20" s="137">
        <v>6172</v>
      </c>
      <c r="C20" s="94">
        <v>2132</v>
      </c>
      <c r="D20" s="107"/>
      <c r="E20" s="84" t="s">
        <v>40</v>
      </c>
      <c r="F20" s="297"/>
      <c r="G20" s="298">
        <v>147</v>
      </c>
      <c r="H20" s="299">
        <v>270</v>
      </c>
      <c r="I20" s="47">
        <f>(H20/G20)*100</f>
        <v>183.67346938775512</v>
      </c>
      <c r="J20" s="204"/>
      <c r="K20" s="370"/>
      <c r="L20" s="393"/>
      <c r="M20" s="370"/>
      <c r="N20" s="371"/>
      <c r="O20" s="320"/>
      <c r="P20" s="206"/>
      <c r="Q20" s="206"/>
    </row>
    <row r="21" spans="1:17" s="43" customFormat="1" ht="15" x14ac:dyDescent="0.2">
      <c r="A21" s="135" t="s">
        <v>126</v>
      </c>
      <c r="B21" s="137">
        <v>6172</v>
      </c>
      <c r="C21" s="94">
        <v>2133</v>
      </c>
      <c r="D21" s="107"/>
      <c r="E21" s="84" t="s">
        <v>30</v>
      </c>
      <c r="F21" s="297">
        <v>22</v>
      </c>
      <c r="G21" s="298">
        <v>22</v>
      </c>
      <c r="H21" s="299">
        <v>162</v>
      </c>
      <c r="I21" s="47">
        <f>(H21/G21)*100</f>
        <v>736.36363636363637</v>
      </c>
      <c r="J21" s="204"/>
      <c r="K21" s="370"/>
      <c r="L21" s="393"/>
      <c r="M21" s="370"/>
      <c r="N21" s="371"/>
      <c r="O21" s="320"/>
      <c r="P21" s="206"/>
      <c r="Q21" s="206"/>
    </row>
    <row r="22" spans="1:17" s="43" customFormat="1" ht="15" x14ac:dyDescent="0.2">
      <c r="A22" s="135" t="s">
        <v>126</v>
      </c>
      <c r="B22" s="137">
        <v>6172</v>
      </c>
      <c r="C22" s="94">
        <v>2211</v>
      </c>
      <c r="D22" s="107"/>
      <c r="E22" s="221" t="s">
        <v>163</v>
      </c>
      <c r="F22" s="297"/>
      <c r="G22" s="298"/>
      <c r="H22" s="299">
        <v>13</v>
      </c>
      <c r="I22" s="47">
        <v>0</v>
      </c>
      <c r="J22" s="204"/>
      <c r="K22" s="370"/>
      <c r="L22" s="393"/>
      <c r="M22" s="370"/>
      <c r="N22" s="371"/>
      <c r="O22" s="320"/>
      <c r="P22" s="206"/>
      <c r="Q22" s="206"/>
    </row>
    <row r="23" spans="1:17" s="43" customFormat="1" ht="15" x14ac:dyDescent="0.2">
      <c r="A23" s="135" t="s">
        <v>126</v>
      </c>
      <c r="B23" s="137">
        <v>6172</v>
      </c>
      <c r="C23" s="94">
        <v>2212</v>
      </c>
      <c r="D23" s="107"/>
      <c r="E23" s="71" t="s">
        <v>164</v>
      </c>
      <c r="F23" s="297"/>
      <c r="G23" s="298"/>
      <c r="H23" s="299">
        <v>4</v>
      </c>
      <c r="I23" s="47">
        <v>0</v>
      </c>
      <c r="J23" s="204"/>
      <c r="K23" s="370"/>
      <c r="L23" s="393"/>
      <c r="M23" s="370"/>
      <c r="N23" s="371"/>
      <c r="O23" s="320"/>
      <c r="P23" s="206"/>
      <c r="Q23" s="206"/>
    </row>
    <row r="24" spans="1:17" s="43" customFormat="1" ht="15" x14ac:dyDescent="0.2">
      <c r="A24" s="135" t="s">
        <v>126</v>
      </c>
      <c r="B24" s="137">
        <v>6172</v>
      </c>
      <c r="C24" s="94">
        <v>2310</v>
      </c>
      <c r="D24" s="107"/>
      <c r="E24" s="221" t="s">
        <v>262</v>
      </c>
      <c r="F24" s="297"/>
      <c r="G24" s="298"/>
      <c r="H24" s="299">
        <v>125</v>
      </c>
      <c r="I24" s="47">
        <v>0</v>
      </c>
      <c r="J24" s="204"/>
      <c r="K24" s="370"/>
      <c r="L24" s="393"/>
      <c r="M24" s="370"/>
      <c r="N24" s="371"/>
      <c r="O24" s="320"/>
      <c r="P24" s="206"/>
      <c r="Q24" s="206"/>
    </row>
    <row r="25" spans="1:17" s="43" customFormat="1" ht="15" x14ac:dyDescent="0.2">
      <c r="A25" s="135" t="s">
        <v>126</v>
      </c>
      <c r="B25" s="137">
        <v>6172</v>
      </c>
      <c r="C25" s="94">
        <v>2324</v>
      </c>
      <c r="D25" s="107"/>
      <c r="E25" s="78" t="s">
        <v>24</v>
      </c>
      <c r="F25" s="297"/>
      <c r="G25" s="298"/>
      <c r="H25" s="299">
        <v>291</v>
      </c>
      <c r="I25" s="47">
        <v>0</v>
      </c>
      <c r="J25" s="204"/>
      <c r="K25" s="370"/>
      <c r="L25" s="393"/>
      <c r="M25" s="370"/>
      <c r="N25" s="371"/>
      <c r="O25" s="320"/>
      <c r="P25" s="206"/>
      <c r="Q25" s="206"/>
    </row>
    <row r="26" spans="1:17" s="43" customFormat="1" ht="15" x14ac:dyDescent="0.2">
      <c r="A26" s="135" t="s">
        <v>126</v>
      </c>
      <c r="B26" s="137">
        <v>6172</v>
      </c>
      <c r="C26" s="94">
        <v>2329</v>
      </c>
      <c r="D26" s="107"/>
      <c r="E26" s="78" t="s">
        <v>43</v>
      </c>
      <c r="F26" s="104"/>
      <c r="G26" s="97"/>
      <c r="H26" s="102">
        <v>-15</v>
      </c>
      <c r="I26" s="47">
        <v>0</v>
      </c>
      <c r="J26" s="204"/>
      <c r="K26" s="370"/>
      <c r="L26" s="393"/>
      <c r="M26" s="370"/>
      <c r="N26" s="371"/>
      <c r="O26" s="320"/>
      <c r="P26" s="206"/>
      <c r="Q26" s="206"/>
    </row>
    <row r="27" spans="1:17" s="155" customFormat="1" x14ac:dyDescent="0.2">
      <c r="A27" s="150" t="s">
        <v>126</v>
      </c>
      <c r="B27" s="151"/>
      <c r="C27" s="156"/>
      <c r="D27" s="153"/>
      <c r="E27" s="148" t="s">
        <v>159</v>
      </c>
      <c r="F27" s="256">
        <f>F19+F20+F21</f>
        <v>65</v>
      </c>
      <c r="G27" s="258">
        <f>G19+G20+G21+G25+G26</f>
        <v>212</v>
      </c>
      <c r="H27" s="256">
        <f>H18+H19+H20+H21+H22+H24+H25+H26+H23</f>
        <v>898</v>
      </c>
      <c r="I27" s="149">
        <f>(H27/G27)*100</f>
        <v>423.58490566037733</v>
      </c>
      <c r="J27" s="207"/>
      <c r="K27" s="532">
        <v>65000</v>
      </c>
      <c r="L27" s="532">
        <v>212000</v>
      </c>
      <c r="M27" s="532">
        <v>898663.26</v>
      </c>
      <c r="N27" s="367"/>
      <c r="O27" s="321"/>
      <c r="P27" s="208"/>
      <c r="Q27" s="208"/>
    </row>
    <row r="28" spans="1:17" s="43" customFormat="1" ht="15" x14ac:dyDescent="0.2">
      <c r="A28" s="135" t="s">
        <v>127</v>
      </c>
      <c r="B28" s="137">
        <v>6172</v>
      </c>
      <c r="C28" s="94">
        <v>2119</v>
      </c>
      <c r="D28" s="107"/>
      <c r="E28" s="78" t="s">
        <v>71</v>
      </c>
      <c r="F28" s="297"/>
      <c r="G28" s="298"/>
      <c r="H28" s="299">
        <v>132</v>
      </c>
      <c r="I28" s="47">
        <v>0</v>
      </c>
      <c r="J28" s="204"/>
      <c r="K28" s="370"/>
      <c r="L28" s="393"/>
      <c r="M28" s="370"/>
      <c r="N28" s="371"/>
      <c r="O28" s="320"/>
      <c r="P28" s="206"/>
      <c r="Q28" s="206"/>
    </row>
    <row r="29" spans="1:17" s="43" customFormat="1" ht="15" x14ac:dyDescent="0.2">
      <c r="A29" s="135" t="s">
        <v>127</v>
      </c>
      <c r="B29" s="137">
        <v>6172</v>
      </c>
      <c r="C29" s="94">
        <v>2131</v>
      </c>
      <c r="D29" s="107"/>
      <c r="E29" s="221" t="s">
        <v>23</v>
      </c>
      <c r="F29" s="297"/>
      <c r="G29" s="298"/>
      <c r="H29" s="299">
        <v>1</v>
      </c>
      <c r="I29" s="47">
        <v>0</v>
      </c>
      <c r="J29" s="204"/>
      <c r="K29" s="370"/>
      <c r="L29" s="393"/>
      <c r="M29" s="370"/>
      <c r="N29" s="371"/>
      <c r="O29" s="320"/>
      <c r="P29" s="206"/>
      <c r="Q29" s="206"/>
    </row>
    <row r="30" spans="1:17" s="43" customFormat="1" ht="15" customHeight="1" x14ac:dyDescent="0.2">
      <c r="A30" s="135" t="s">
        <v>127</v>
      </c>
      <c r="B30" s="137">
        <v>6172</v>
      </c>
      <c r="C30" s="94">
        <v>2212</v>
      </c>
      <c r="D30" s="107"/>
      <c r="E30" s="71" t="s">
        <v>164</v>
      </c>
      <c r="F30" s="297"/>
      <c r="G30" s="298"/>
      <c r="H30" s="299">
        <v>1</v>
      </c>
      <c r="I30" s="47">
        <v>0</v>
      </c>
      <c r="J30" s="204"/>
      <c r="K30" s="370"/>
      <c r="L30" s="393"/>
      <c r="M30" s="370"/>
      <c r="N30" s="371"/>
      <c r="O30" s="320"/>
      <c r="P30" s="206"/>
      <c r="Q30" s="206"/>
    </row>
    <row r="31" spans="1:17" s="43" customFormat="1" ht="15" x14ac:dyDescent="0.2">
      <c r="A31" s="135" t="s">
        <v>127</v>
      </c>
      <c r="B31" s="137">
        <v>6172</v>
      </c>
      <c r="C31" s="94">
        <v>2324</v>
      </c>
      <c r="D31" s="107"/>
      <c r="E31" s="78" t="s">
        <v>24</v>
      </c>
      <c r="F31" s="297"/>
      <c r="G31" s="298"/>
      <c r="H31" s="299">
        <v>107</v>
      </c>
      <c r="I31" s="47">
        <v>0</v>
      </c>
      <c r="J31" s="204"/>
      <c r="K31" s="370"/>
      <c r="L31" s="393"/>
      <c r="M31" s="370"/>
      <c r="N31" s="371"/>
      <c r="O31" s="320"/>
      <c r="P31" s="206"/>
      <c r="Q31" s="206"/>
    </row>
    <row r="32" spans="1:17" s="43" customFormat="1" ht="15" x14ac:dyDescent="0.2">
      <c r="A32" s="135" t="s">
        <v>127</v>
      </c>
      <c r="B32" s="137">
        <v>6172</v>
      </c>
      <c r="C32" s="94">
        <v>3111</v>
      </c>
      <c r="D32" s="107"/>
      <c r="E32" s="78" t="s">
        <v>16</v>
      </c>
      <c r="F32" s="105">
        <v>1800</v>
      </c>
      <c r="G32" s="95">
        <v>1800</v>
      </c>
      <c r="H32" s="103">
        <v>6624</v>
      </c>
      <c r="I32" s="47">
        <f t="shared" ref="I32:I37" si="1">(H32/G32)*100</f>
        <v>368</v>
      </c>
      <c r="J32" s="204"/>
      <c r="K32" s="370"/>
      <c r="L32" s="393"/>
      <c r="M32" s="370"/>
      <c r="N32" s="371"/>
      <c r="O32" s="320"/>
      <c r="P32" s="206"/>
      <c r="Q32" s="206"/>
    </row>
    <row r="33" spans="1:17" s="43" customFormat="1" ht="15" x14ac:dyDescent="0.2">
      <c r="A33" s="135" t="s">
        <v>127</v>
      </c>
      <c r="B33" s="137">
        <v>6172</v>
      </c>
      <c r="C33" s="94">
        <v>3112</v>
      </c>
      <c r="D33" s="107"/>
      <c r="E33" s="78" t="s">
        <v>44</v>
      </c>
      <c r="F33" s="105">
        <v>12000</v>
      </c>
      <c r="G33" s="95">
        <v>12000</v>
      </c>
      <c r="H33" s="103">
        <v>18013</v>
      </c>
      <c r="I33" s="47">
        <f t="shared" si="1"/>
        <v>150.10833333333332</v>
      </c>
      <c r="J33" s="204"/>
      <c r="K33" s="370"/>
      <c r="L33" s="393"/>
      <c r="M33" s="370"/>
      <c r="N33" s="371"/>
      <c r="O33" s="320"/>
      <c r="P33" s="206"/>
      <c r="Q33" s="206"/>
    </row>
    <row r="34" spans="1:17" s="155" customFormat="1" x14ac:dyDescent="0.2">
      <c r="A34" s="150" t="s">
        <v>127</v>
      </c>
      <c r="B34" s="151"/>
      <c r="C34" s="156"/>
      <c r="D34" s="153"/>
      <c r="E34" s="148" t="s">
        <v>159</v>
      </c>
      <c r="F34" s="259">
        <f>F32+F33</f>
        <v>13800</v>
      </c>
      <c r="G34" s="259">
        <f>G32+G33</f>
        <v>13800</v>
      </c>
      <c r="H34" s="259">
        <f>H28+H29+H30+H31+H32+H33</f>
        <v>24878</v>
      </c>
      <c r="I34" s="149">
        <f t="shared" si="1"/>
        <v>180.27536231884059</v>
      </c>
      <c r="J34" s="207"/>
      <c r="K34" s="532">
        <v>13800000</v>
      </c>
      <c r="L34" s="532">
        <v>13800000</v>
      </c>
      <c r="M34" s="532">
        <v>24877830.449999999</v>
      </c>
      <c r="N34" s="367"/>
      <c r="O34" s="321"/>
      <c r="P34" s="208"/>
      <c r="Q34" s="208"/>
    </row>
    <row r="35" spans="1:17" s="43" customFormat="1" ht="15" x14ac:dyDescent="0.2">
      <c r="A35" s="135" t="s">
        <v>128</v>
      </c>
      <c r="B35" s="137"/>
      <c r="C35" s="94">
        <v>1361</v>
      </c>
      <c r="D35" s="107"/>
      <c r="E35" s="78" t="s">
        <v>1</v>
      </c>
      <c r="F35" s="294">
        <v>200</v>
      </c>
      <c r="G35" s="295">
        <v>200</v>
      </c>
      <c r="H35" s="296">
        <v>255</v>
      </c>
      <c r="I35" s="47">
        <f t="shared" si="1"/>
        <v>127.49999999999999</v>
      </c>
      <c r="J35" s="204"/>
      <c r="K35" s="370"/>
      <c r="L35" s="370"/>
      <c r="M35" s="370"/>
      <c r="N35" s="371"/>
      <c r="O35" s="320"/>
      <c r="P35" s="206"/>
      <c r="Q35" s="206"/>
    </row>
    <row r="36" spans="1:17" s="155" customFormat="1" x14ac:dyDescent="0.2">
      <c r="A36" s="150" t="s">
        <v>128</v>
      </c>
      <c r="B36" s="151"/>
      <c r="C36" s="156"/>
      <c r="D36" s="153"/>
      <c r="E36" s="148" t="s">
        <v>159</v>
      </c>
      <c r="F36" s="259">
        <f>SUM(F35)</f>
        <v>200</v>
      </c>
      <c r="G36" s="259">
        <f>SUM(G35)</f>
        <v>200</v>
      </c>
      <c r="H36" s="259">
        <f>H35</f>
        <v>255</v>
      </c>
      <c r="I36" s="149">
        <f>(H36/G36)*100</f>
        <v>127.49999999999999</v>
      </c>
      <c r="J36" s="207"/>
      <c r="K36" s="532">
        <v>200000</v>
      </c>
      <c r="L36" s="532">
        <v>200000</v>
      </c>
      <c r="M36" s="532">
        <v>254650</v>
      </c>
      <c r="N36" s="367"/>
      <c r="O36" s="321"/>
      <c r="P36" s="208"/>
      <c r="Q36" s="208"/>
    </row>
    <row r="37" spans="1:17" s="44" customFormat="1" ht="30" x14ac:dyDescent="0.2">
      <c r="A37" s="122" t="s">
        <v>129</v>
      </c>
      <c r="B37" s="138"/>
      <c r="C37" s="112">
        <v>1111</v>
      </c>
      <c r="D37" s="45"/>
      <c r="E37" s="223" t="s">
        <v>7</v>
      </c>
      <c r="F37" s="289">
        <v>700000</v>
      </c>
      <c r="G37" s="290">
        <v>700000</v>
      </c>
      <c r="H37" s="289">
        <v>723231</v>
      </c>
      <c r="I37" s="47">
        <f t="shared" si="1"/>
        <v>103.31871428571429</v>
      </c>
      <c r="J37" s="209"/>
      <c r="K37" s="372"/>
      <c r="L37" s="442"/>
      <c r="M37" s="372"/>
      <c r="N37" s="373"/>
      <c r="O37" s="322"/>
      <c r="P37" s="209"/>
      <c r="Q37" s="209"/>
    </row>
    <row r="38" spans="1:17" s="44" customFormat="1" ht="30" x14ac:dyDescent="0.2">
      <c r="A38" s="122" t="s">
        <v>129</v>
      </c>
      <c r="B38" s="138"/>
      <c r="C38" s="112">
        <v>1112</v>
      </c>
      <c r="D38" s="45"/>
      <c r="E38" s="223" t="s">
        <v>8</v>
      </c>
      <c r="F38" s="291">
        <v>20000</v>
      </c>
      <c r="G38" s="292">
        <v>20000</v>
      </c>
      <c r="H38" s="293">
        <v>12592</v>
      </c>
      <c r="I38" s="47">
        <f t="shared" ref="I38:I43" si="2">(H38/G38)*100</f>
        <v>62.960000000000008</v>
      </c>
      <c r="J38" s="209"/>
      <c r="K38" s="372"/>
      <c r="L38" s="442"/>
      <c r="M38" s="372"/>
      <c r="N38" s="373"/>
      <c r="O38" s="322"/>
      <c r="P38" s="209"/>
      <c r="Q38" s="209"/>
    </row>
    <row r="39" spans="1:17" s="42" customFormat="1" ht="15" x14ac:dyDescent="0.2">
      <c r="A39" s="121" t="s">
        <v>129</v>
      </c>
      <c r="B39" s="53"/>
      <c r="C39" s="113">
        <v>1113</v>
      </c>
      <c r="D39" s="46"/>
      <c r="E39" s="78" t="s">
        <v>9</v>
      </c>
      <c r="F39" s="289">
        <v>65000</v>
      </c>
      <c r="G39" s="290">
        <v>65000</v>
      </c>
      <c r="H39" s="289">
        <v>77026</v>
      </c>
      <c r="I39" s="47">
        <f t="shared" si="2"/>
        <v>118.50153846153846</v>
      </c>
      <c r="J39" s="204"/>
      <c r="K39" s="368"/>
      <c r="L39" s="229"/>
      <c r="M39" s="368"/>
      <c r="N39" s="369"/>
      <c r="O39" s="317"/>
      <c r="P39" s="204"/>
      <c r="Q39" s="204"/>
    </row>
    <row r="40" spans="1:17" s="44" customFormat="1" ht="15" x14ac:dyDescent="0.25">
      <c r="A40" s="122" t="s">
        <v>129</v>
      </c>
      <c r="B40" s="138"/>
      <c r="C40" s="112">
        <v>1121</v>
      </c>
      <c r="D40" s="45"/>
      <c r="E40" s="223" t="s">
        <v>27</v>
      </c>
      <c r="F40" s="277">
        <v>700000</v>
      </c>
      <c r="G40" s="278">
        <v>700000</v>
      </c>
      <c r="H40" s="277">
        <v>775851</v>
      </c>
      <c r="I40" s="47">
        <f t="shared" si="2"/>
        <v>110.83585714285715</v>
      </c>
      <c r="J40" s="209"/>
      <c r="K40" s="372"/>
      <c r="L40" s="442"/>
      <c r="M40" s="372"/>
      <c r="N40" s="373"/>
      <c r="O40" s="322"/>
      <c r="P40" s="209"/>
      <c r="Q40" s="209"/>
    </row>
    <row r="41" spans="1:17" s="42" customFormat="1" ht="15" customHeight="1" x14ac:dyDescent="0.25">
      <c r="A41" s="122" t="s">
        <v>129</v>
      </c>
      <c r="B41" s="53"/>
      <c r="C41" s="111">
        <v>1123</v>
      </c>
      <c r="D41" s="46"/>
      <c r="E41" s="83" t="s">
        <v>34</v>
      </c>
      <c r="F41" s="277"/>
      <c r="G41" s="278">
        <v>11029</v>
      </c>
      <c r="H41" s="277">
        <v>11029</v>
      </c>
      <c r="I41" s="47">
        <f t="shared" si="2"/>
        <v>100</v>
      </c>
      <c r="J41" s="204"/>
      <c r="K41" s="368"/>
      <c r="L41" s="229"/>
      <c r="M41" s="368"/>
      <c r="N41" s="369"/>
      <c r="O41" s="317"/>
      <c r="P41" s="204"/>
      <c r="Q41" s="204"/>
    </row>
    <row r="42" spans="1:17" s="42" customFormat="1" ht="15" x14ac:dyDescent="0.25">
      <c r="A42" s="122" t="s">
        <v>129</v>
      </c>
      <c r="B42" s="53"/>
      <c r="C42" s="111">
        <v>1211</v>
      </c>
      <c r="D42" s="46"/>
      <c r="E42" s="78" t="s">
        <v>10</v>
      </c>
      <c r="F42" s="277">
        <v>1700000</v>
      </c>
      <c r="G42" s="278">
        <v>1700000</v>
      </c>
      <c r="H42" s="277">
        <v>1563699</v>
      </c>
      <c r="I42" s="47">
        <f t="shared" si="2"/>
        <v>91.982294117647058</v>
      </c>
      <c r="J42" s="204"/>
      <c r="K42" s="368"/>
      <c r="L42" s="229"/>
      <c r="M42" s="368"/>
      <c r="N42" s="369"/>
      <c r="O42" s="317"/>
      <c r="P42" s="204"/>
      <c r="Q42" s="204"/>
    </row>
    <row r="43" spans="1:17" s="42" customFormat="1" ht="15" x14ac:dyDescent="0.25">
      <c r="A43" s="122" t="s">
        <v>129</v>
      </c>
      <c r="B43" s="53"/>
      <c r="C43" s="111">
        <v>1211</v>
      </c>
      <c r="D43" s="46"/>
      <c r="E43" s="78" t="s">
        <v>337</v>
      </c>
      <c r="F43" s="277">
        <v>4647</v>
      </c>
      <c r="G43" s="278">
        <v>4647</v>
      </c>
      <c r="H43" s="277">
        <v>0</v>
      </c>
      <c r="I43" s="47">
        <f t="shared" si="2"/>
        <v>0</v>
      </c>
      <c r="J43" s="204"/>
      <c r="K43" s="368"/>
      <c r="L43" s="229"/>
      <c r="M43" s="368"/>
      <c r="N43" s="369"/>
      <c r="O43" s="317"/>
      <c r="P43" s="204"/>
      <c r="Q43" s="204"/>
    </row>
    <row r="44" spans="1:17" s="42" customFormat="1" ht="15" x14ac:dyDescent="0.25">
      <c r="A44" s="122" t="s">
        <v>129</v>
      </c>
      <c r="B44" s="53"/>
      <c r="C44" s="111">
        <v>1361</v>
      </c>
      <c r="D44" s="46"/>
      <c r="E44" s="78" t="s">
        <v>1</v>
      </c>
      <c r="F44" s="277"/>
      <c r="G44" s="278"/>
      <c r="H44" s="277">
        <v>14</v>
      </c>
      <c r="I44" s="19">
        <v>0</v>
      </c>
      <c r="J44" s="204"/>
      <c r="K44" s="368"/>
      <c r="L44" s="229"/>
      <c r="M44" s="368"/>
      <c r="N44" s="369"/>
      <c r="O44" s="317"/>
      <c r="P44" s="204"/>
      <c r="Q44" s="204"/>
    </row>
    <row r="45" spans="1:17" s="42" customFormat="1" ht="15" x14ac:dyDescent="0.25">
      <c r="A45" s="122" t="s">
        <v>129</v>
      </c>
      <c r="B45" s="136"/>
      <c r="C45" s="111">
        <v>4111</v>
      </c>
      <c r="D45" s="108"/>
      <c r="E45" s="78" t="s">
        <v>45</v>
      </c>
      <c r="F45" s="285"/>
      <c r="G45" s="277">
        <f>G46+G47+G48+G50+G51+G52+G49</f>
        <v>9575</v>
      </c>
      <c r="H45" s="277">
        <f>H46+H47+H48+H50+H51+H52+H49</f>
        <v>9575</v>
      </c>
      <c r="I45" s="19">
        <f t="shared" ref="I45:I56" si="3">(H45/G45)*100</f>
        <v>100</v>
      </c>
      <c r="J45" s="204"/>
      <c r="K45" s="368"/>
      <c r="L45" s="229"/>
      <c r="M45" s="368"/>
      <c r="N45" s="369"/>
      <c r="O45" s="317"/>
      <c r="P45" s="204"/>
      <c r="Q45" s="204"/>
    </row>
    <row r="46" spans="1:17" s="42" customFormat="1" ht="15" x14ac:dyDescent="0.25">
      <c r="A46" s="122" t="s">
        <v>129</v>
      </c>
      <c r="B46" s="139"/>
      <c r="C46" s="111"/>
      <c r="D46" s="86" t="s">
        <v>264</v>
      </c>
      <c r="E46" s="225" t="s">
        <v>263</v>
      </c>
      <c r="F46" s="285"/>
      <c r="G46" s="279">
        <v>715</v>
      </c>
      <c r="H46" s="250">
        <v>715</v>
      </c>
      <c r="I46" s="1">
        <f t="shared" si="3"/>
        <v>100</v>
      </c>
      <c r="J46" s="204"/>
      <c r="K46" s="368"/>
      <c r="L46" s="229"/>
      <c r="M46" s="368"/>
      <c r="N46" s="369"/>
      <c r="O46" s="317"/>
      <c r="P46" s="204"/>
      <c r="Q46" s="204"/>
    </row>
    <row r="47" spans="1:17" s="42" customFormat="1" ht="15" x14ac:dyDescent="0.25">
      <c r="A47" s="122" t="s">
        <v>129</v>
      </c>
      <c r="B47" s="139"/>
      <c r="C47" s="111"/>
      <c r="D47" s="86" t="s">
        <v>265</v>
      </c>
      <c r="E47" s="224" t="s">
        <v>266</v>
      </c>
      <c r="F47" s="396"/>
      <c r="G47" s="2">
        <v>100</v>
      </c>
      <c r="H47" s="101">
        <v>100</v>
      </c>
      <c r="I47" s="1">
        <f t="shared" si="3"/>
        <v>100</v>
      </c>
      <c r="J47" s="204"/>
      <c r="K47" s="368"/>
      <c r="L47" s="229"/>
      <c r="M47" s="368"/>
      <c r="N47" s="369"/>
      <c r="O47" s="317"/>
      <c r="P47" s="204"/>
      <c r="Q47" s="204"/>
    </row>
    <row r="48" spans="1:17" s="42" customFormat="1" ht="13.5" customHeight="1" x14ac:dyDescent="0.25">
      <c r="A48" s="122" t="s">
        <v>129</v>
      </c>
      <c r="B48" s="139"/>
      <c r="C48" s="111"/>
      <c r="D48" s="86" t="s">
        <v>101</v>
      </c>
      <c r="E48" s="225" t="s">
        <v>213</v>
      </c>
      <c r="F48" s="396"/>
      <c r="G48" s="2">
        <v>40</v>
      </c>
      <c r="H48" s="101">
        <v>40</v>
      </c>
      <c r="I48" s="1">
        <f t="shared" si="3"/>
        <v>100</v>
      </c>
      <c r="J48" s="204"/>
      <c r="K48" s="368"/>
      <c r="L48" s="229"/>
      <c r="M48" s="368"/>
      <c r="N48" s="369"/>
      <c r="O48" s="317"/>
      <c r="P48" s="204"/>
      <c r="Q48" s="204"/>
    </row>
    <row r="49" spans="1:17" s="42" customFormat="1" ht="13.5" customHeight="1" x14ac:dyDescent="0.25">
      <c r="A49" s="122"/>
      <c r="B49" s="139"/>
      <c r="C49" s="111"/>
      <c r="D49" s="86" t="s">
        <v>267</v>
      </c>
      <c r="E49" t="s">
        <v>268</v>
      </c>
      <c r="F49" s="396"/>
      <c r="G49" s="2">
        <v>100</v>
      </c>
      <c r="H49" s="101">
        <v>100</v>
      </c>
      <c r="I49" s="1">
        <f t="shared" si="3"/>
        <v>100</v>
      </c>
      <c r="J49" s="204"/>
      <c r="K49" s="368"/>
      <c r="L49" s="229"/>
      <c r="M49" s="368"/>
      <c r="N49" s="369"/>
      <c r="O49" s="317"/>
      <c r="P49" s="204"/>
      <c r="Q49" s="204"/>
    </row>
    <row r="50" spans="1:17" s="42" customFormat="1" ht="15" x14ac:dyDescent="0.25">
      <c r="A50" s="122" t="s">
        <v>129</v>
      </c>
      <c r="B50" s="139"/>
      <c r="C50" s="111"/>
      <c r="D50" s="86" t="s">
        <v>46</v>
      </c>
      <c r="E50" s="225" t="s">
        <v>214</v>
      </c>
      <c r="F50" s="396"/>
      <c r="G50" s="2">
        <v>6327</v>
      </c>
      <c r="H50" s="101">
        <v>6327</v>
      </c>
      <c r="I50" s="1">
        <f t="shared" si="3"/>
        <v>100</v>
      </c>
      <c r="J50" s="204"/>
      <c r="K50" s="368"/>
      <c r="L50" s="229"/>
      <c r="M50" s="368"/>
      <c r="N50" s="369"/>
      <c r="O50" s="317"/>
      <c r="P50" s="204"/>
      <c r="Q50" s="204"/>
    </row>
    <row r="51" spans="1:17" s="42" customFormat="1" ht="15" x14ac:dyDescent="0.25">
      <c r="A51" s="122" t="s">
        <v>129</v>
      </c>
      <c r="B51" s="139"/>
      <c r="C51" s="111"/>
      <c r="D51" s="86" t="s">
        <v>47</v>
      </c>
      <c r="E51" s="226" t="s">
        <v>215</v>
      </c>
      <c r="F51" s="396"/>
      <c r="G51" s="2">
        <v>393</v>
      </c>
      <c r="H51" s="101">
        <v>393</v>
      </c>
      <c r="I51" s="1">
        <f t="shared" si="3"/>
        <v>100</v>
      </c>
      <c r="J51" s="204"/>
      <c r="K51" s="368"/>
      <c r="L51" s="229"/>
      <c r="M51" s="368"/>
      <c r="N51" s="369"/>
      <c r="O51" s="317"/>
      <c r="P51" s="204"/>
      <c r="Q51" s="204"/>
    </row>
    <row r="52" spans="1:17" s="42" customFormat="1" ht="15" x14ac:dyDescent="0.25">
      <c r="A52" s="122" t="s">
        <v>129</v>
      </c>
      <c r="B52" s="139"/>
      <c r="C52" s="111"/>
      <c r="D52" s="86" t="s">
        <v>48</v>
      </c>
      <c r="E52" s="226" t="s">
        <v>165</v>
      </c>
      <c r="F52" s="396"/>
      <c r="G52" s="2">
        <v>1900</v>
      </c>
      <c r="H52" s="101">
        <v>1900</v>
      </c>
      <c r="I52" s="1">
        <f t="shared" si="3"/>
        <v>100</v>
      </c>
      <c r="J52" s="204"/>
      <c r="K52" s="368"/>
      <c r="L52" s="229"/>
      <c r="M52" s="368"/>
      <c r="N52" s="369"/>
      <c r="O52" s="317"/>
      <c r="P52" s="204"/>
      <c r="Q52" s="204"/>
    </row>
    <row r="53" spans="1:17" s="42" customFormat="1" ht="15" x14ac:dyDescent="0.25">
      <c r="A53" s="122" t="s">
        <v>129</v>
      </c>
      <c r="B53" s="136"/>
      <c r="C53" s="111">
        <v>4112</v>
      </c>
      <c r="D53" s="109"/>
      <c r="E53" s="79" t="s">
        <v>210</v>
      </c>
      <c r="F53" s="272">
        <v>73669</v>
      </c>
      <c r="G53" s="273">
        <v>73669</v>
      </c>
      <c r="H53" s="272">
        <v>73669</v>
      </c>
      <c r="I53" s="47">
        <f t="shared" si="3"/>
        <v>100</v>
      </c>
      <c r="J53" s="204"/>
      <c r="K53" s="368"/>
      <c r="L53" s="229"/>
      <c r="M53" s="368"/>
      <c r="N53" s="369"/>
      <c r="O53" s="317"/>
      <c r="P53" s="204"/>
      <c r="Q53" s="204"/>
    </row>
    <row r="54" spans="1:17" s="42" customFormat="1" ht="15" x14ac:dyDescent="0.25">
      <c r="A54" s="122" t="s">
        <v>129</v>
      </c>
      <c r="B54" s="139"/>
      <c r="C54" s="111">
        <v>4116</v>
      </c>
      <c r="D54" s="46"/>
      <c r="E54" s="79" t="s">
        <v>13</v>
      </c>
      <c r="F54" s="285"/>
      <c r="G54" s="288">
        <f>G55+G56+G72+G57+G59+G60+G61+G63+G70+G71+G73+G76+G74+G75</f>
        <v>230119</v>
      </c>
      <c r="H54" s="288">
        <f>H55+H56+H72+H57+H59+H60+H61+H63+H70+H71+H73+H76+H74+H75</f>
        <v>229811</v>
      </c>
      <c r="I54" s="47">
        <f t="shared" si="3"/>
        <v>99.866156206136822</v>
      </c>
      <c r="J54" s="204"/>
      <c r="K54" s="368"/>
      <c r="L54" s="229"/>
      <c r="M54" s="368"/>
      <c r="N54" s="369"/>
      <c r="O54" s="317"/>
      <c r="P54" s="204"/>
      <c r="Q54" s="204"/>
    </row>
    <row r="55" spans="1:17" s="42" customFormat="1" x14ac:dyDescent="0.2">
      <c r="A55" s="122" t="s">
        <v>129</v>
      </c>
      <c r="B55" s="139"/>
      <c r="C55" s="111"/>
      <c r="D55" s="86" t="s">
        <v>72</v>
      </c>
      <c r="E55" s="58" t="s">
        <v>166</v>
      </c>
      <c r="F55" s="397"/>
      <c r="G55" s="279">
        <v>450</v>
      </c>
      <c r="H55" s="275">
        <v>450</v>
      </c>
      <c r="I55" s="1">
        <f t="shared" si="3"/>
        <v>100</v>
      </c>
      <c r="J55" s="204"/>
      <c r="K55" s="368"/>
      <c r="L55" s="229"/>
      <c r="M55" s="368"/>
      <c r="N55" s="369"/>
      <c r="O55" s="317"/>
      <c r="P55" s="204"/>
      <c r="Q55" s="204"/>
    </row>
    <row r="56" spans="1:17" s="42" customFormat="1" x14ac:dyDescent="0.2">
      <c r="A56" s="122" t="s">
        <v>129</v>
      </c>
      <c r="B56" s="139"/>
      <c r="C56" s="144"/>
      <c r="D56" s="86" t="s">
        <v>73</v>
      </c>
      <c r="E56" s="227" t="s">
        <v>102</v>
      </c>
      <c r="F56" s="397"/>
      <c r="G56" s="279">
        <v>600</v>
      </c>
      <c r="H56" s="275">
        <v>600</v>
      </c>
      <c r="I56" s="1">
        <f t="shared" si="3"/>
        <v>100</v>
      </c>
      <c r="J56" s="204"/>
      <c r="K56" s="368"/>
      <c r="L56" s="229"/>
      <c r="M56" s="368"/>
      <c r="N56" s="369"/>
      <c r="O56" s="317"/>
      <c r="P56" s="204"/>
      <c r="Q56" s="204"/>
    </row>
    <row r="57" spans="1:17" s="42" customFormat="1" ht="14.25" customHeight="1" x14ac:dyDescent="0.2">
      <c r="A57" s="122" t="s">
        <v>129</v>
      </c>
      <c r="B57" s="139"/>
      <c r="C57" s="111"/>
      <c r="D57" s="577" t="s">
        <v>54</v>
      </c>
      <c r="E57" s="574" t="s">
        <v>55</v>
      </c>
      <c r="F57" s="398"/>
      <c r="G57" s="101">
        <v>12200</v>
      </c>
      <c r="H57" s="76">
        <v>12200</v>
      </c>
      <c r="I57" s="1">
        <f t="shared" ref="I57:I63" si="4">(H57/G57)*100</f>
        <v>100</v>
      </c>
      <c r="J57" s="204"/>
      <c r="K57" s="368"/>
      <c r="L57" s="229"/>
      <c r="M57" s="368"/>
      <c r="N57" s="369"/>
      <c r="O57" s="317"/>
      <c r="P57" s="204"/>
      <c r="Q57" s="204"/>
    </row>
    <row r="58" spans="1:17" s="42" customFormat="1" ht="15" customHeight="1" x14ac:dyDescent="0.25">
      <c r="A58" s="122"/>
      <c r="B58" s="139"/>
      <c r="C58" s="111"/>
      <c r="D58" s="577"/>
      <c r="E58" s="574"/>
      <c r="F58" s="399"/>
      <c r="G58" s="3"/>
      <c r="H58" s="76"/>
      <c r="I58" s="1"/>
      <c r="J58" s="204"/>
      <c r="K58" s="368"/>
      <c r="L58" s="229"/>
      <c r="M58" s="368"/>
      <c r="N58" s="369"/>
      <c r="O58" s="317"/>
      <c r="P58" s="204"/>
      <c r="Q58" s="204"/>
    </row>
    <row r="59" spans="1:17" s="42" customFormat="1" x14ac:dyDescent="0.2">
      <c r="A59" s="122" t="s">
        <v>129</v>
      </c>
      <c r="B59" s="139"/>
      <c r="C59" s="111"/>
      <c r="D59" s="87" t="s">
        <v>75</v>
      </c>
      <c r="E59" s="169" t="s">
        <v>99</v>
      </c>
      <c r="F59" s="398"/>
      <c r="G59" s="101">
        <v>4983</v>
      </c>
      <c r="H59" s="76">
        <v>4983</v>
      </c>
      <c r="I59" s="1">
        <f t="shared" si="4"/>
        <v>100</v>
      </c>
      <c r="J59" s="204"/>
      <c r="K59" s="368"/>
      <c r="L59" s="229"/>
      <c r="M59" s="368"/>
      <c r="N59" s="369"/>
      <c r="O59" s="317"/>
      <c r="P59" s="204"/>
      <c r="Q59" s="204"/>
    </row>
    <row r="60" spans="1:17" s="42" customFormat="1" ht="15" customHeight="1" x14ac:dyDescent="0.2">
      <c r="A60" s="122" t="s">
        <v>129</v>
      </c>
      <c r="B60" s="139"/>
      <c r="C60" s="111"/>
      <c r="D60" s="87" t="s">
        <v>76</v>
      </c>
      <c r="E60" s="169" t="s">
        <v>167</v>
      </c>
      <c r="F60" s="398"/>
      <c r="G60" s="101">
        <v>130</v>
      </c>
      <c r="H60" s="76">
        <v>130</v>
      </c>
      <c r="I60" s="1">
        <f t="shared" si="4"/>
        <v>100</v>
      </c>
      <c r="J60" s="204"/>
      <c r="K60" s="368"/>
      <c r="L60" s="229"/>
      <c r="M60" s="368"/>
      <c r="N60" s="369"/>
      <c r="O60" s="317"/>
      <c r="P60" s="204"/>
      <c r="Q60" s="204"/>
    </row>
    <row r="61" spans="1:17" s="42" customFormat="1" ht="15" x14ac:dyDescent="0.25">
      <c r="A61" s="122" t="s">
        <v>129</v>
      </c>
      <c r="B61" s="139"/>
      <c r="C61" s="111"/>
      <c r="D61" s="577" t="s">
        <v>269</v>
      </c>
      <c r="E61" s="578" t="s">
        <v>270</v>
      </c>
      <c r="F61" s="399"/>
      <c r="G61" s="101">
        <v>520</v>
      </c>
      <c r="H61" s="77">
        <v>520</v>
      </c>
      <c r="I61" s="1">
        <f t="shared" si="4"/>
        <v>100</v>
      </c>
      <c r="J61" s="204"/>
      <c r="K61" s="368"/>
      <c r="L61" s="229"/>
      <c r="M61" s="368"/>
      <c r="N61" s="369"/>
      <c r="O61" s="317"/>
      <c r="P61" s="204"/>
      <c r="Q61" s="204"/>
    </row>
    <row r="62" spans="1:17" s="42" customFormat="1" x14ac:dyDescent="0.2">
      <c r="A62" s="122"/>
      <c r="B62" s="139"/>
      <c r="C62" s="111"/>
      <c r="D62" s="573"/>
      <c r="E62" s="578"/>
      <c r="F62" s="398"/>
      <c r="G62" s="101"/>
      <c r="H62" s="77"/>
      <c r="I62" s="1"/>
      <c r="J62" s="204"/>
      <c r="K62" s="368"/>
      <c r="L62" s="229"/>
      <c r="M62" s="368"/>
      <c r="N62" s="369"/>
      <c r="O62" s="317"/>
      <c r="P62" s="204"/>
      <c r="Q62" s="204"/>
    </row>
    <row r="63" spans="1:17" s="42" customFormat="1" ht="15" customHeight="1" x14ac:dyDescent="0.2">
      <c r="A63" s="122" t="s">
        <v>129</v>
      </c>
      <c r="B63" s="139"/>
      <c r="C63" s="111"/>
      <c r="D63" s="577" t="s">
        <v>108</v>
      </c>
      <c r="E63" s="574" t="s">
        <v>168</v>
      </c>
      <c r="F63" s="398"/>
      <c r="G63" s="101">
        <v>208570</v>
      </c>
      <c r="H63" s="77">
        <v>208570</v>
      </c>
      <c r="I63" s="1">
        <f t="shared" si="4"/>
        <v>100</v>
      </c>
      <c r="J63" s="204"/>
      <c r="K63" s="368"/>
      <c r="L63" s="229"/>
      <c r="M63" s="368"/>
      <c r="N63" s="369"/>
      <c r="O63" s="317"/>
      <c r="P63" s="204"/>
      <c r="Q63" s="204"/>
    </row>
    <row r="64" spans="1:17" s="42" customFormat="1" ht="15" thickBot="1" x14ac:dyDescent="0.25">
      <c r="A64" s="185"/>
      <c r="B64" s="146"/>
      <c r="C64" s="186"/>
      <c r="D64" s="580"/>
      <c r="E64" s="582"/>
      <c r="F64" s="400"/>
      <c r="G64" s="414"/>
      <c r="H64" s="187"/>
      <c r="I64" s="413"/>
      <c r="J64" s="204"/>
      <c r="K64" s="368"/>
      <c r="L64" s="229"/>
      <c r="M64" s="368"/>
      <c r="N64" s="369"/>
      <c r="O64" s="317"/>
      <c r="P64" s="204"/>
      <c r="Q64" s="204"/>
    </row>
    <row r="65" spans="1:17" ht="13.5" customHeight="1" thickTop="1" x14ac:dyDescent="0.2">
      <c r="A65" s="126"/>
      <c r="F65" s="305">
        <f>F8+F17+F27+F34+F36</f>
        <v>21736</v>
      </c>
      <c r="G65" s="305">
        <f>G8+G17+G27+G34+G36</f>
        <v>22867</v>
      </c>
      <c r="H65" s="305">
        <f>H8+H17+H27+H34+H36</f>
        <v>34773</v>
      </c>
      <c r="I65" s="36"/>
      <c r="K65" s="467">
        <f>K8+K17+K27+K34+K36</f>
        <v>21735800</v>
      </c>
      <c r="L65" s="467">
        <f>L8+L17+L27+L34+L36</f>
        <v>22866448.75</v>
      </c>
      <c r="M65" s="467">
        <f>M8+M17+M27+M34+M36</f>
        <v>34773182.369999997</v>
      </c>
    </row>
    <row r="66" spans="1:17" ht="13.5" customHeight="1" x14ac:dyDescent="0.2">
      <c r="A66" s="126"/>
      <c r="F66" s="401"/>
      <c r="G66" s="34"/>
      <c r="I66" s="36"/>
      <c r="L66" s="184"/>
    </row>
    <row r="67" spans="1:17" ht="13.5" customHeight="1" thickBot="1" x14ac:dyDescent="0.25">
      <c r="A67" s="126"/>
      <c r="F67" s="401"/>
      <c r="G67" s="34"/>
      <c r="I67" s="36" t="s">
        <v>0</v>
      </c>
      <c r="L67" s="184"/>
    </row>
    <row r="68" spans="1:17" s="42" customFormat="1" ht="20.25" customHeight="1" thickTop="1" thickBot="1" x14ac:dyDescent="0.25">
      <c r="A68" s="99" t="s">
        <v>123</v>
      </c>
      <c r="B68" s="96" t="s">
        <v>14</v>
      </c>
      <c r="C68" s="37" t="s">
        <v>2</v>
      </c>
      <c r="D68" s="38" t="s">
        <v>19</v>
      </c>
      <c r="E68" s="39" t="s">
        <v>3</v>
      </c>
      <c r="F68" s="40" t="s">
        <v>4</v>
      </c>
      <c r="G68" s="40" t="s">
        <v>5</v>
      </c>
      <c r="H68" s="40" t="s">
        <v>20</v>
      </c>
      <c r="I68" s="41" t="s">
        <v>21</v>
      </c>
      <c r="J68" s="204"/>
      <c r="K68" s="315"/>
      <c r="L68" s="229"/>
      <c r="M68" s="315"/>
      <c r="N68" s="316"/>
      <c r="O68" s="317"/>
      <c r="P68" s="204"/>
      <c r="Q68" s="204"/>
    </row>
    <row r="69" spans="1:17" s="43" customFormat="1" ht="12.75" thickTop="1" x14ac:dyDescent="0.2">
      <c r="A69" s="120">
        <v>1</v>
      </c>
      <c r="B69" s="115">
        <v>2</v>
      </c>
      <c r="C69" s="116">
        <v>3</v>
      </c>
      <c r="D69" s="115">
        <v>4</v>
      </c>
      <c r="E69" s="116">
        <v>5</v>
      </c>
      <c r="F69" s="115">
        <v>6</v>
      </c>
      <c r="G69" s="117">
        <v>7</v>
      </c>
      <c r="H69" s="118">
        <v>8</v>
      </c>
      <c r="I69" s="119" t="s">
        <v>124</v>
      </c>
      <c r="J69" s="204"/>
      <c r="K69" s="318"/>
      <c r="L69" s="393"/>
      <c r="M69" s="318"/>
      <c r="N69" s="319"/>
      <c r="O69" s="320"/>
      <c r="P69" s="206"/>
      <c r="Q69" s="206"/>
    </row>
    <row r="70" spans="1:17" s="42" customFormat="1" x14ac:dyDescent="0.2">
      <c r="A70" s="122" t="s">
        <v>129</v>
      </c>
      <c r="B70" s="139"/>
      <c r="C70" s="111"/>
      <c r="D70" s="219" t="s">
        <v>60</v>
      </c>
      <c r="E70" s="60" t="s">
        <v>169</v>
      </c>
      <c r="F70" s="398"/>
      <c r="G70" s="74">
        <v>471</v>
      </c>
      <c r="H70" s="76">
        <v>471</v>
      </c>
      <c r="I70" s="1">
        <f t="shared" ref="I70:I77" si="5">(H70/G70)*100</f>
        <v>100</v>
      </c>
      <c r="J70" s="204"/>
      <c r="K70" s="315"/>
      <c r="L70" s="229"/>
      <c r="M70" s="315"/>
      <c r="N70" s="316"/>
      <c r="O70" s="317"/>
      <c r="P70" s="204"/>
      <c r="Q70" s="204"/>
    </row>
    <row r="71" spans="1:17" s="42" customFormat="1" x14ac:dyDescent="0.2">
      <c r="A71" s="122" t="s">
        <v>129</v>
      </c>
      <c r="B71" s="139"/>
      <c r="C71" s="111"/>
      <c r="D71" s="219" t="s">
        <v>61</v>
      </c>
      <c r="E71" s="59" t="s">
        <v>170</v>
      </c>
      <c r="F71" s="398"/>
      <c r="G71" s="74">
        <v>133</v>
      </c>
      <c r="H71" s="76">
        <v>133</v>
      </c>
      <c r="I71" s="1">
        <f t="shared" si="5"/>
        <v>100</v>
      </c>
      <c r="J71" s="204"/>
      <c r="K71" s="315"/>
      <c r="L71" s="229"/>
      <c r="M71" s="315"/>
      <c r="N71" s="316"/>
      <c r="O71" s="317"/>
      <c r="P71" s="204"/>
      <c r="Q71" s="204"/>
    </row>
    <row r="72" spans="1:17" s="42" customFormat="1" x14ac:dyDescent="0.2">
      <c r="A72" s="122"/>
      <c r="B72" s="139"/>
      <c r="C72" s="111"/>
      <c r="D72" s="219" t="s">
        <v>271</v>
      </c>
      <c r="E72" t="s">
        <v>272</v>
      </c>
      <c r="F72" s="398"/>
      <c r="G72" s="74">
        <v>308</v>
      </c>
      <c r="H72" s="76">
        <v>0</v>
      </c>
      <c r="I72" s="1">
        <v>0</v>
      </c>
      <c r="J72" s="204"/>
      <c r="K72" s="315"/>
      <c r="L72" s="229"/>
      <c r="M72" s="315"/>
      <c r="N72" s="316"/>
      <c r="O72" s="317"/>
      <c r="P72" s="204"/>
      <c r="Q72" s="204"/>
    </row>
    <row r="73" spans="1:17" s="42" customFormat="1" x14ac:dyDescent="0.2">
      <c r="A73" s="122" t="s">
        <v>129</v>
      </c>
      <c r="B73" s="139"/>
      <c r="C73" s="111"/>
      <c r="D73" s="219" t="s">
        <v>171</v>
      </c>
      <c r="E73" s="59" t="s">
        <v>172</v>
      </c>
      <c r="F73" s="398"/>
      <c r="G73" s="101">
        <v>49</v>
      </c>
      <c r="H73" s="76">
        <v>49</v>
      </c>
      <c r="I73" s="1">
        <f t="shared" si="5"/>
        <v>100</v>
      </c>
      <c r="J73" s="204"/>
      <c r="K73" s="315"/>
      <c r="L73" s="229"/>
      <c r="M73" s="315"/>
      <c r="N73" s="316"/>
      <c r="O73" s="317"/>
      <c r="P73" s="204"/>
      <c r="Q73" s="204"/>
    </row>
    <row r="74" spans="1:17" s="42" customFormat="1" x14ac:dyDescent="0.2">
      <c r="A74" s="122"/>
      <c r="B74" s="139"/>
      <c r="C74" s="111"/>
      <c r="D74" s="219" t="s">
        <v>82</v>
      </c>
      <c r="E74" s="59" t="s">
        <v>216</v>
      </c>
      <c r="F74" s="398"/>
      <c r="G74" s="101">
        <v>253</v>
      </c>
      <c r="H74" s="76">
        <v>253</v>
      </c>
      <c r="I74" s="1">
        <f t="shared" si="5"/>
        <v>100</v>
      </c>
      <c r="J74" s="204"/>
      <c r="K74" s="315"/>
      <c r="L74" s="229"/>
      <c r="M74" s="315"/>
      <c r="N74" s="316"/>
      <c r="O74" s="317"/>
      <c r="P74" s="204"/>
      <c r="Q74" s="204"/>
    </row>
    <row r="75" spans="1:17" s="42" customFormat="1" x14ac:dyDescent="0.2">
      <c r="A75" s="122"/>
      <c r="B75" s="139"/>
      <c r="C75" s="111"/>
      <c r="D75" s="219" t="s">
        <v>83</v>
      </c>
      <c r="E75" s="59" t="s">
        <v>217</v>
      </c>
      <c r="F75" s="398"/>
      <c r="G75" s="101">
        <v>1435</v>
      </c>
      <c r="H75" s="76">
        <v>1435</v>
      </c>
      <c r="I75" s="1">
        <f t="shared" si="5"/>
        <v>100</v>
      </c>
      <c r="J75" s="204"/>
      <c r="K75" s="315"/>
      <c r="L75" s="229"/>
      <c r="M75" s="315"/>
      <c r="N75" s="316"/>
      <c r="O75" s="317"/>
      <c r="P75" s="204"/>
      <c r="Q75" s="204"/>
    </row>
    <row r="76" spans="1:17" s="42" customFormat="1" x14ac:dyDescent="0.2">
      <c r="A76" s="122" t="s">
        <v>129</v>
      </c>
      <c r="B76" s="139"/>
      <c r="C76" s="111"/>
      <c r="D76" s="219" t="s">
        <v>173</v>
      </c>
      <c r="E76" s="59" t="s">
        <v>174</v>
      </c>
      <c r="F76" s="397"/>
      <c r="G76" s="275">
        <v>17</v>
      </c>
      <c r="H76" s="281">
        <v>17</v>
      </c>
      <c r="I76" s="1">
        <f t="shared" si="5"/>
        <v>100</v>
      </c>
      <c r="J76" s="204"/>
      <c r="K76" s="315"/>
      <c r="L76" s="229"/>
      <c r="M76" s="315"/>
      <c r="N76" s="316"/>
      <c r="O76" s="317"/>
      <c r="P76" s="204"/>
      <c r="Q76" s="204"/>
    </row>
    <row r="77" spans="1:17" ht="15" customHeight="1" x14ac:dyDescent="0.25">
      <c r="A77" s="122" t="s">
        <v>129</v>
      </c>
      <c r="B77" s="140"/>
      <c r="C77" s="143">
        <v>4118</v>
      </c>
      <c r="D77" s="86"/>
      <c r="E77" s="70" t="s">
        <v>94</v>
      </c>
      <c r="F77" s="285"/>
      <c r="G77" s="276">
        <f>G78+G79+G80+G81+G82+G83+G84</f>
        <v>7476</v>
      </c>
      <c r="H77" s="276">
        <f>H78+H79+H80+H81+H82+H83+H84</f>
        <v>7476</v>
      </c>
      <c r="I77" s="19">
        <f t="shared" si="5"/>
        <v>100</v>
      </c>
      <c r="J77" s="197">
        <f>H37+H38+H39+H40+H41+H42+H44+H45+H53+H54+H77</f>
        <v>3483973</v>
      </c>
      <c r="L77" s="184"/>
    </row>
    <row r="78" spans="1:17" ht="15" customHeight="1" x14ac:dyDescent="0.25">
      <c r="A78" s="122"/>
      <c r="B78" s="140"/>
      <c r="C78" s="143"/>
      <c r="D78" s="86" t="s">
        <v>175</v>
      </c>
      <c r="E78" s="228" t="s">
        <v>218</v>
      </c>
      <c r="F78" s="396"/>
      <c r="G78" s="75">
        <v>294</v>
      </c>
      <c r="H78" s="76">
        <v>294</v>
      </c>
      <c r="I78" s="1">
        <f t="shared" ref="I78:I85" si="6">(H78/G78)*100</f>
        <v>100</v>
      </c>
      <c r="L78" s="184"/>
    </row>
    <row r="79" spans="1:17" ht="15" x14ac:dyDescent="0.25">
      <c r="A79" s="122" t="s">
        <v>129</v>
      </c>
      <c r="B79" s="140"/>
      <c r="C79" s="143"/>
      <c r="D79" s="86" t="s">
        <v>219</v>
      </c>
      <c r="E79" s="69" t="s">
        <v>220</v>
      </c>
      <c r="F79" s="396"/>
      <c r="G79" s="75">
        <v>6193</v>
      </c>
      <c r="H79" s="76">
        <v>6193</v>
      </c>
      <c r="I79" s="1">
        <f t="shared" si="6"/>
        <v>100</v>
      </c>
      <c r="L79" s="184"/>
    </row>
    <row r="80" spans="1:17" ht="15" x14ac:dyDescent="0.25">
      <c r="A80" s="122"/>
      <c r="B80" s="140"/>
      <c r="C80" s="143"/>
      <c r="D80" s="219" t="s">
        <v>221</v>
      </c>
      <c r="E80" s="60" t="s">
        <v>222</v>
      </c>
      <c r="F80" s="396"/>
      <c r="G80" s="75">
        <v>86</v>
      </c>
      <c r="H80" s="76">
        <v>86</v>
      </c>
      <c r="I80" s="1">
        <f t="shared" si="6"/>
        <v>100</v>
      </c>
      <c r="L80" s="184"/>
    </row>
    <row r="81" spans="1:15" ht="25.5" x14ac:dyDescent="0.25">
      <c r="A81" s="122"/>
      <c r="B81" s="140"/>
      <c r="C81" s="143"/>
      <c r="D81" s="219" t="s">
        <v>223</v>
      </c>
      <c r="E81" s="85" t="s">
        <v>224</v>
      </c>
      <c r="F81" s="396"/>
      <c r="G81" s="75">
        <v>62</v>
      </c>
      <c r="H81" s="77">
        <v>62</v>
      </c>
      <c r="I81" s="172">
        <f t="shared" si="6"/>
        <v>100</v>
      </c>
      <c r="L81" s="184"/>
    </row>
    <row r="82" spans="1:15" ht="25.5" x14ac:dyDescent="0.25">
      <c r="A82" s="122"/>
      <c r="B82" s="140"/>
      <c r="C82" s="143"/>
      <c r="D82" s="219" t="s">
        <v>225</v>
      </c>
      <c r="E82" s="85" t="s">
        <v>226</v>
      </c>
      <c r="F82" s="396"/>
      <c r="G82" s="75">
        <v>77</v>
      </c>
      <c r="H82" s="77">
        <v>77</v>
      </c>
      <c r="I82" s="172">
        <f t="shared" si="6"/>
        <v>100</v>
      </c>
      <c r="L82" s="184"/>
    </row>
    <row r="83" spans="1:15" ht="25.5" x14ac:dyDescent="0.25">
      <c r="A83" s="122"/>
      <c r="B83" s="140"/>
      <c r="C83" s="143"/>
      <c r="D83" s="219" t="s">
        <v>227</v>
      </c>
      <c r="E83" s="85" t="s">
        <v>228</v>
      </c>
      <c r="F83" s="396"/>
      <c r="G83" s="75">
        <v>291</v>
      </c>
      <c r="H83" s="77">
        <v>291</v>
      </c>
      <c r="I83" s="172">
        <f t="shared" si="6"/>
        <v>100</v>
      </c>
      <c r="L83" s="184"/>
    </row>
    <row r="84" spans="1:15" ht="15" x14ac:dyDescent="0.25">
      <c r="A84" s="122"/>
      <c r="B84" s="140"/>
      <c r="C84" s="143"/>
      <c r="D84" s="219" t="s">
        <v>95</v>
      </c>
      <c r="E84" s="60" t="s">
        <v>229</v>
      </c>
      <c r="F84" s="396"/>
      <c r="G84" s="75">
        <v>473</v>
      </c>
      <c r="H84" s="77">
        <v>473</v>
      </c>
      <c r="I84" s="172">
        <f t="shared" si="6"/>
        <v>100</v>
      </c>
      <c r="L84" s="184"/>
    </row>
    <row r="85" spans="1:15" ht="15" customHeight="1" x14ac:dyDescent="0.25">
      <c r="A85" s="122" t="s">
        <v>129</v>
      </c>
      <c r="B85" s="140"/>
      <c r="C85" s="111">
        <v>4132</v>
      </c>
      <c r="D85" s="46"/>
      <c r="E85" s="83" t="s">
        <v>31</v>
      </c>
      <c r="F85" s="285"/>
      <c r="G85" s="274">
        <v>2821</v>
      </c>
      <c r="H85" s="288">
        <v>2824</v>
      </c>
      <c r="I85" s="19">
        <f t="shared" si="6"/>
        <v>100.1063452676356</v>
      </c>
      <c r="L85" s="443"/>
    </row>
    <row r="86" spans="1:15" s="267" customFormat="1" ht="15" x14ac:dyDescent="0.25">
      <c r="A86" s="122" t="s">
        <v>129</v>
      </c>
      <c r="B86" s="138"/>
      <c r="C86" s="111">
        <v>4134</v>
      </c>
      <c r="D86" s="46"/>
      <c r="E86" s="78" t="s">
        <v>22</v>
      </c>
      <c r="F86" s="285"/>
      <c r="G86" s="286"/>
      <c r="H86" s="288">
        <v>212302</v>
      </c>
      <c r="I86" s="100">
        <v>0</v>
      </c>
      <c r="K86" s="323"/>
      <c r="L86" s="229"/>
      <c r="M86" s="315">
        <v>212301740.09999999</v>
      </c>
      <c r="N86" s="316" t="s">
        <v>275</v>
      </c>
      <c r="O86" s="324"/>
    </row>
    <row r="87" spans="1:15" ht="15" x14ac:dyDescent="0.25">
      <c r="A87" s="122" t="s">
        <v>129</v>
      </c>
      <c r="B87" s="140"/>
      <c r="C87" s="111">
        <v>4153</v>
      </c>
      <c r="D87" s="46"/>
      <c r="E87" s="84" t="s">
        <v>230</v>
      </c>
      <c r="F87" s="285"/>
      <c r="G87" s="286"/>
      <c r="H87" s="288">
        <v>360</v>
      </c>
      <c r="I87" s="19">
        <v>0</v>
      </c>
      <c r="K87" s="325"/>
      <c r="L87" s="184"/>
    </row>
    <row r="88" spans="1:15" ht="15" x14ac:dyDescent="0.25">
      <c r="A88" s="122" t="s">
        <v>129</v>
      </c>
      <c r="B88" s="140"/>
      <c r="C88" s="111">
        <v>4211</v>
      </c>
      <c r="D88" s="86"/>
      <c r="E88" s="71" t="s">
        <v>177</v>
      </c>
      <c r="F88" s="285"/>
      <c r="G88" s="272">
        <f>G89</f>
        <v>347</v>
      </c>
      <c r="H88" s="272">
        <f>H89</f>
        <v>347</v>
      </c>
      <c r="I88" s="19">
        <f t="shared" ref="I88:I97" si="7">(H88/G88)*100</f>
        <v>100</v>
      </c>
      <c r="L88" s="184"/>
    </row>
    <row r="89" spans="1:15" ht="15" x14ac:dyDescent="0.25">
      <c r="A89" s="122"/>
      <c r="B89" s="140"/>
      <c r="C89" s="111"/>
      <c r="D89" s="86" t="s">
        <v>178</v>
      </c>
      <c r="E89" s="58" t="s">
        <v>179</v>
      </c>
      <c r="F89" s="285"/>
      <c r="G89" s="280">
        <v>347</v>
      </c>
      <c r="H89" s="281">
        <v>347</v>
      </c>
      <c r="I89" s="1">
        <f t="shared" si="7"/>
        <v>100</v>
      </c>
      <c r="L89" s="184"/>
    </row>
    <row r="90" spans="1:15" ht="15" x14ac:dyDescent="0.25">
      <c r="A90" s="122" t="s">
        <v>129</v>
      </c>
      <c r="B90" s="140"/>
      <c r="C90" s="143">
        <v>4216</v>
      </c>
      <c r="D90" s="86"/>
      <c r="E90" s="72" t="s">
        <v>160</v>
      </c>
      <c r="F90" s="395"/>
      <c r="G90" s="283">
        <f>G93+G91+G94</f>
        <v>6557</v>
      </c>
      <c r="H90" s="283">
        <f>H93+H91+H94</f>
        <v>6865</v>
      </c>
      <c r="I90" s="19">
        <f t="shared" si="7"/>
        <v>104.69727009303035</v>
      </c>
      <c r="L90" s="184"/>
    </row>
    <row r="91" spans="1:15" x14ac:dyDescent="0.2">
      <c r="A91" s="122"/>
      <c r="B91" s="140"/>
      <c r="C91" s="143"/>
      <c r="D91" s="577" t="s">
        <v>273</v>
      </c>
      <c r="E91" s="578" t="s">
        <v>274</v>
      </c>
      <c r="F91" s="395"/>
      <c r="G91" s="287">
        <v>2215</v>
      </c>
      <c r="H91" s="284">
        <v>2215</v>
      </c>
      <c r="I91" s="1">
        <f t="shared" si="7"/>
        <v>100</v>
      </c>
      <c r="L91" s="184"/>
    </row>
    <row r="92" spans="1:15" ht="15" x14ac:dyDescent="0.25">
      <c r="A92" s="122"/>
      <c r="B92" s="140"/>
      <c r="C92" s="143"/>
      <c r="D92" s="573"/>
      <c r="E92" s="578"/>
      <c r="F92" s="395"/>
      <c r="G92" s="282"/>
      <c r="H92" s="283"/>
      <c r="I92" s="19"/>
      <c r="L92" s="184"/>
    </row>
    <row r="93" spans="1:15" x14ac:dyDescent="0.2">
      <c r="A93" s="122" t="s">
        <v>129</v>
      </c>
      <c r="B93" s="140"/>
      <c r="C93" s="143"/>
      <c r="D93" s="86" t="s">
        <v>84</v>
      </c>
      <c r="E93" s="58" t="s">
        <v>114</v>
      </c>
      <c r="F93" s="395"/>
      <c r="G93" s="287">
        <v>3942</v>
      </c>
      <c r="H93" s="284">
        <v>3942</v>
      </c>
      <c r="I93" s="1">
        <f t="shared" si="7"/>
        <v>100</v>
      </c>
      <c r="L93" s="184"/>
    </row>
    <row r="94" spans="1:15" x14ac:dyDescent="0.2">
      <c r="A94" s="122"/>
      <c r="B94" s="140"/>
      <c r="C94" s="143"/>
      <c r="D94" s="86" t="s">
        <v>271</v>
      </c>
      <c r="E94" t="s">
        <v>272</v>
      </c>
      <c r="F94" s="395"/>
      <c r="G94" s="287">
        <v>400</v>
      </c>
      <c r="H94" s="284">
        <v>708</v>
      </c>
      <c r="I94" s="1">
        <f t="shared" si="7"/>
        <v>177</v>
      </c>
      <c r="L94" s="184"/>
    </row>
    <row r="95" spans="1:15" ht="15" x14ac:dyDescent="0.25">
      <c r="A95" s="122" t="s">
        <v>129</v>
      </c>
      <c r="B95" s="140"/>
      <c r="C95" s="143">
        <v>4223</v>
      </c>
      <c r="D95" s="86"/>
      <c r="E95" s="71" t="s">
        <v>116</v>
      </c>
      <c r="F95" s="285"/>
      <c r="G95" s="273">
        <f>G96+G97</f>
        <v>38733</v>
      </c>
      <c r="H95" s="272">
        <f>H96+H97</f>
        <v>38733</v>
      </c>
      <c r="I95" s="19">
        <f t="shared" si="7"/>
        <v>100</v>
      </c>
      <c r="L95" s="184"/>
    </row>
    <row r="96" spans="1:15" ht="15" x14ac:dyDescent="0.25">
      <c r="A96" s="122" t="s">
        <v>129</v>
      </c>
      <c r="B96" s="140"/>
      <c r="C96" s="143"/>
      <c r="D96" s="86" t="s">
        <v>117</v>
      </c>
      <c r="E96" s="58" t="s">
        <v>118</v>
      </c>
      <c r="F96" s="285"/>
      <c r="G96" s="280">
        <v>2152</v>
      </c>
      <c r="H96" s="281">
        <v>2152</v>
      </c>
      <c r="I96" s="1">
        <f t="shared" si="7"/>
        <v>100</v>
      </c>
      <c r="L96" s="184"/>
    </row>
    <row r="97" spans="1:17" ht="15" x14ac:dyDescent="0.25">
      <c r="A97" s="122" t="s">
        <v>129</v>
      </c>
      <c r="B97" s="140"/>
      <c r="C97" s="143"/>
      <c r="D97" s="86" t="s">
        <v>119</v>
      </c>
      <c r="E97" s="58" t="s">
        <v>120</v>
      </c>
      <c r="F97" s="285"/>
      <c r="G97" s="280">
        <v>36581</v>
      </c>
      <c r="H97" s="281">
        <v>36581</v>
      </c>
      <c r="I97" s="1">
        <f t="shared" si="7"/>
        <v>100</v>
      </c>
      <c r="L97" s="184"/>
    </row>
    <row r="98" spans="1:17" s="42" customFormat="1" ht="15" x14ac:dyDescent="0.25">
      <c r="A98" s="122" t="s">
        <v>129</v>
      </c>
      <c r="B98" s="136">
        <v>4179</v>
      </c>
      <c r="C98" s="111">
        <v>2229</v>
      </c>
      <c r="D98" s="46"/>
      <c r="E98" s="79" t="s">
        <v>35</v>
      </c>
      <c r="F98" s="272"/>
      <c r="G98" s="273"/>
      <c r="H98" s="272">
        <v>226</v>
      </c>
      <c r="I98" s="100">
        <v>0</v>
      </c>
      <c r="J98" s="204"/>
      <c r="K98" s="315"/>
      <c r="L98" s="229"/>
      <c r="M98" s="315"/>
      <c r="N98" s="316"/>
      <c r="O98" s="317"/>
      <c r="P98" s="204"/>
      <c r="Q98" s="204"/>
    </row>
    <row r="99" spans="1:17" s="42" customFormat="1" ht="15" x14ac:dyDescent="0.25">
      <c r="A99" s="122" t="s">
        <v>129</v>
      </c>
      <c r="B99" s="136">
        <v>6172</v>
      </c>
      <c r="C99" s="111">
        <v>2122</v>
      </c>
      <c r="D99" s="46"/>
      <c r="E99" s="79" t="s">
        <v>18</v>
      </c>
      <c r="F99" s="272">
        <v>136806</v>
      </c>
      <c r="G99" s="273">
        <v>180786</v>
      </c>
      <c r="H99" s="272">
        <v>180786</v>
      </c>
      <c r="I99" s="19">
        <f>(H99/G99)*100</f>
        <v>100</v>
      </c>
      <c r="J99" s="204"/>
      <c r="K99" s="315"/>
      <c r="L99" s="229"/>
      <c r="M99" s="315"/>
      <c r="N99" s="316"/>
      <c r="O99" s="317"/>
      <c r="P99" s="204"/>
      <c r="Q99" s="204"/>
    </row>
    <row r="100" spans="1:17" s="42" customFormat="1" ht="15" x14ac:dyDescent="0.25">
      <c r="A100" s="122"/>
      <c r="B100" s="136"/>
      <c r="C100" s="111"/>
      <c r="D100" s="87" t="s">
        <v>121</v>
      </c>
      <c r="E100" s="106" t="s">
        <v>122</v>
      </c>
      <c r="F100" s="272"/>
      <c r="G100" s="280">
        <v>30711</v>
      </c>
      <c r="H100" s="275">
        <v>30711</v>
      </c>
      <c r="I100" s="1">
        <f>(H100/G100)*100</f>
        <v>100</v>
      </c>
      <c r="J100" s="204"/>
      <c r="K100" s="315"/>
      <c r="L100" s="229"/>
      <c r="M100" s="315"/>
      <c r="N100" s="316"/>
      <c r="O100" s="317"/>
      <c r="P100" s="204"/>
      <c r="Q100" s="204"/>
    </row>
    <row r="101" spans="1:17" s="42" customFormat="1" ht="15" x14ac:dyDescent="0.25">
      <c r="A101" s="122" t="s">
        <v>129</v>
      </c>
      <c r="B101" s="136">
        <v>6172</v>
      </c>
      <c r="C101" s="111">
        <v>2143</v>
      </c>
      <c r="D101" s="87"/>
      <c r="E101" s="168" t="s">
        <v>180</v>
      </c>
      <c r="F101" s="285"/>
      <c r="G101" s="363"/>
      <c r="H101" s="277">
        <v>2</v>
      </c>
      <c r="I101" s="1">
        <v>0</v>
      </c>
      <c r="J101" s="204"/>
      <c r="K101" s="317"/>
      <c r="L101" s="229"/>
      <c r="M101" s="315"/>
      <c r="N101" s="316"/>
      <c r="O101" s="317"/>
      <c r="P101" s="204"/>
      <c r="Q101" s="204"/>
    </row>
    <row r="102" spans="1:17" s="42" customFormat="1" ht="15" x14ac:dyDescent="0.25">
      <c r="A102" s="122" t="s">
        <v>129</v>
      </c>
      <c r="B102" s="136">
        <v>6172</v>
      </c>
      <c r="C102" s="111">
        <v>2211</v>
      </c>
      <c r="D102" s="87"/>
      <c r="E102" s="168" t="s">
        <v>163</v>
      </c>
      <c r="F102" s="285"/>
      <c r="G102" s="402"/>
      <c r="H102" s="277">
        <v>63</v>
      </c>
      <c r="I102" s="19">
        <v>0</v>
      </c>
      <c r="J102" s="204"/>
      <c r="K102" s="317"/>
      <c r="L102" s="229"/>
      <c r="M102" s="315"/>
      <c r="N102" s="316"/>
      <c r="O102" s="317"/>
      <c r="P102" s="204"/>
      <c r="Q102" s="204"/>
    </row>
    <row r="103" spans="1:17" s="42" customFormat="1" ht="15" x14ac:dyDescent="0.25">
      <c r="A103" s="122" t="s">
        <v>129</v>
      </c>
      <c r="B103" s="136">
        <v>6172</v>
      </c>
      <c r="C103" s="111">
        <v>2212</v>
      </c>
      <c r="D103" s="46"/>
      <c r="E103" s="72" t="s">
        <v>164</v>
      </c>
      <c r="F103" s="285"/>
      <c r="G103" s="286"/>
      <c r="H103" s="277">
        <v>683</v>
      </c>
      <c r="I103" s="100">
        <v>0</v>
      </c>
      <c r="J103" s="204"/>
      <c r="K103" s="317"/>
      <c r="L103" s="229"/>
      <c r="M103" s="315"/>
      <c r="N103" s="316"/>
      <c r="O103" s="317"/>
      <c r="P103" s="204"/>
      <c r="Q103" s="204"/>
    </row>
    <row r="104" spans="1:17" s="42" customFormat="1" ht="15" x14ac:dyDescent="0.25">
      <c r="A104" s="122" t="s">
        <v>129</v>
      </c>
      <c r="B104" s="136">
        <v>6172</v>
      </c>
      <c r="C104" s="111">
        <v>2322</v>
      </c>
      <c r="D104" s="46"/>
      <c r="E104" s="79" t="s">
        <v>12</v>
      </c>
      <c r="F104" s="285"/>
      <c r="G104" s="274">
        <v>2436</v>
      </c>
      <c r="H104" s="272">
        <v>3155</v>
      </c>
      <c r="I104" s="19">
        <f>(H104/G104)*100</f>
        <v>129.51559934318556</v>
      </c>
      <c r="J104" s="204"/>
      <c r="K104" s="315"/>
      <c r="L104" s="229"/>
      <c r="M104" s="315"/>
      <c r="N104" s="316"/>
      <c r="O104" s="317"/>
      <c r="P104" s="204"/>
      <c r="Q104" s="204"/>
    </row>
    <row r="105" spans="1:17" s="42" customFormat="1" ht="15" x14ac:dyDescent="0.25">
      <c r="A105" s="122" t="s">
        <v>129</v>
      </c>
      <c r="B105" s="136">
        <v>6172</v>
      </c>
      <c r="C105" s="111">
        <v>2324</v>
      </c>
      <c r="D105" s="46"/>
      <c r="E105" s="79" t="s">
        <v>24</v>
      </c>
      <c r="F105" s="285"/>
      <c r="G105" s="274">
        <v>3281</v>
      </c>
      <c r="H105" s="272">
        <v>3423</v>
      </c>
      <c r="I105" s="19">
        <v>0</v>
      </c>
      <c r="J105" s="204"/>
      <c r="K105" s="315"/>
      <c r="L105" s="229"/>
      <c r="M105" s="534"/>
      <c r="N105" s="535"/>
      <c r="O105" s="536"/>
      <c r="P105" s="204"/>
      <c r="Q105" s="204"/>
    </row>
    <row r="106" spans="1:17" s="42" customFormat="1" ht="15" x14ac:dyDescent="0.25">
      <c r="A106" s="122" t="s">
        <v>129</v>
      </c>
      <c r="B106" s="136">
        <v>6172</v>
      </c>
      <c r="C106" s="111">
        <v>3121</v>
      </c>
      <c r="D106" s="46"/>
      <c r="E106" s="79" t="s">
        <v>276</v>
      </c>
      <c r="F106" s="285"/>
      <c r="G106" s="274">
        <v>534</v>
      </c>
      <c r="H106" s="272">
        <v>534</v>
      </c>
      <c r="I106" s="19">
        <f>(H106/G106)*100</f>
        <v>100</v>
      </c>
      <c r="J106" s="204"/>
      <c r="K106" s="315"/>
      <c r="L106" s="229"/>
      <c r="M106" s="534">
        <v>11199884264.889999</v>
      </c>
      <c r="N106" s="535" t="s">
        <v>277</v>
      </c>
      <c r="O106" s="536"/>
      <c r="P106" s="204"/>
      <c r="Q106" s="204"/>
    </row>
    <row r="107" spans="1:17" s="42" customFormat="1" ht="15" x14ac:dyDescent="0.25">
      <c r="A107" s="122" t="s">
        <v>129</v>
      </c>
      <c r="B107" s="136">
        <v>6310</v>
      </c>
      <c r="C107" s="111">
        <v>2141</v>
      </c>
      <c r="D107" s="46"/>
      <c r="E107" s="73" t="s">
        <v>11</v>
      </c>
      <c r="F107" s="272">
        <v>12000</v>
      </c>
      <c r="G107" s="274">
        <v>12000</v>
      </c>
      <c r="H107" s="272">
        <v>10745</v>
      </c>
      <c r="I107" s="19">
        <f>(H107/G107)*100</f>
        <v>89.541666666666657</v>
      </c>
      <c r="J107" s="204"/>
      <c r="K107" s="315"/>
      <c r="L107" s="229"/>
      <c r="M107" s="534">
        <v>7467163359.2600002</v>
      </c>
      <c r="N107" s="535" t="s">
        <v>279</v>
      </c>
      <c r="O107" s="536"/>
      <c r="P107" s="204"/>
      <c r="Q107" s="204"/>
    </row>
    <row r="108" spans="1:17" s="42" customFormat="1" ht="15" x14ac:dyDescent="0.25">
      <c r="A108" s="122" t="s">
        <v>129</v>
      </c>
      <c r="B108" s="136">
        <v>6402</v>
      </c>
      <c r="C108" s="111">
        <v>2227</v>
      </c>
      <c r="D108" s="46"/>
      <c r="E108" s="581" t="s">
        <v>231</v>
      </c>
      <c r="F108" s="285"/>
      <c r="G108" s="274">
        <v>95</v>
      </c>
      <c r="H108" s="272">
        <v>95</v>
      </c>
      <c r="I108" s="19">
        <f>(H108/G108)*100</f>
        <v>100</v>
      </c>
      <c r="J108" s="204"/>
      <c r="K108" s="315"/>
      <c r="L108" s="229"/>
      <c r="M108" s="537">
        <v>212301740.09999999</v>
      </c>
      <c r="N108" s="538" t="s">
        <v>278</v>
      </c>
      <c r="O108" s="536"/>
      <c r="P108" s="204"/>
      <c r="Q108" s="204"/>
    </row>
    <row r="109" spans="1:17" s="42" customFormat="1" ht="15" x14ac:dyDescent="0.25">
      <c r="A109" s="122"/>
      <c r="B109" s="136"/>
      <c r="C109" s="111"/>
      <c r="D109" s="46"/>
      <c r="E109" s="578"/>
      <c r="F109" s="285"/>
      <c r="G109" s="403"/>
      <c r="H109" s="394"/>
      <c r="I109" s="19"/>
      <c r="J109" s="204"/>
      <c r="K109" s="315"/>
      <c r="L109" s="229"/>
      <c r="M109" s="539"/>
      <c r="N109" s="536"/>
      <c r="O109" s="536"/>
      <c r="P109" s="204"/>
      <c r="Q109" s="204"/>
    </row>
    <row r="110" spans="1:17" s="42" customFormat="1" ht="15" x14ac:dyDescent="0.25">
      <c r="A110" s="122" t="s">
        <v>129</v>
      </c>
      <c r="B110" s="136">
        <v>6409</v>
      </c>
      <c r="C110" s="111">
        <v>2328</v>
      </c>
      <c r="D110" s="46"/>
      <c r="E110" s="79" t="s">
        <v>15</v>
      </c>
      <c r="F110" s="272"/>
      <c r="G110" s="273"/>
      <c r="H110" s="272">
        <v>-93</v>
      </c>
      <c r="I110" s="100">
        <v>0</v>
      </c>
      <c r="J110" s="205"/>
      <c r="K110" s="375"/>
      <c r="L110" s="229"/>
      <c r="M110" s="374"/>
      <c r="N110" s="315"/>
      <c r="O110" s="317"/>
      <c r="P110" s="204"/>
      <c r="Q110" s="204"/>
    </row>
    <row r="111" spans="1:17" s="154" customFormat="1" x14ac:dyDescent="0.2">
      <c r="A111" s="158" t="s">
        <v>129</v>
      </c>
      <c r="B111" s="159"/>
      <c r="C111" s="160"/>
      <c r="D111" s="161"/>
      <c r="E111" s="148" t="s">
        <v>159</v>
      </c>
      <c r="F111" s="416">
        <f>F37+F38+F39+F40+F42+F53+F107+F99+F43</f>
        <v>3412122</v>
      </c>
      <c r="G111" s="416">
        <f>SUM(G108,G107,G105,G104,G102,G99,G95,G90,G88,G87,G85,G77,G54,G53,G45,G42,G41,G40,G39,G38,G37,G106,G43)</f>
        <v>3769105</v>
      </c>
      <c r="H111" s="154">
        <f>SUM(H37,H38,H39,H40,H41,H42,H44,H45,H53,H54,H77,H85,H86,H87,H88,H90,H95,H98,H99,H101,H102,H103,H104,H105,H106,H107,H108,H110)</f>
        <v>3945023</v>
      </c>
      <c r="I111" s="157">
        <f>(H111/G111)*100</f>
        <v>104.66736798258474</v>
      </c>
      <c r="J111" s="207"/>
      <c r="K111" s="533">
        <v>3412122200</v>
      </c>
      <c r="L111" s="533">
        <v>3769105210.29</v>
      </c>
      <c r="M111" s="533">
        <f>M106-M107+M108</f>
        <v>3945022645.7299991</v>
      </c>
      <c r="N111" s="326"/>
      <c r="O111" s="327"/>
      <c r="P111" s="207"/>
      <c r="Q111" s="207"/>
    </row>
    <row r="112" spans="1:17" s="42" customFormat="1" ht="15" x14ac:dyDescent="0.25">
      <c r="A112" s="121" t="s">
        <v>130</v>
      </c>
      <c r="B112" s="136">
        <v>6172</v>
      </c>
      <c r="C112" s="111">
        <v>2324</v>
      </c>
      <c r="D112" s="46"/>
      <c r="E112" s="79" t="s">
        <v>24</v>
      </c>
      <c r="F112" s="272"/>
      <c r="G112" s="274"/>
      <c r="H112" s="272">
        <v>7</v>
      </c>
      <c r="I112" s="19">
        <v>0</v>
      </c>
      <c r="J112" s="204"/>
      <c r="K112" s="376"/>
      <c r="L112" s="417"/>
      <c r="M112" s="417"/>
      <c r="N112" s="316"/>
      <c r="O112" s="317"/>
      <c r="P112" s="204"/>
      <c r="Q112" s="204"/>
    </row>
    <row r="113" spans="1:17" s="42" customFormat="1" ht="15" x14ac:dyDescent="0.25">
      <c r="A113" s="121" t="s">
        <v>130</v>
      </c>
      <c r="B113" s="136">
        <v>6402</v>
      </c>
      <c r="C113" s="111">
        <v>2223</v>
      </c>
      <c r="D113" s="46"/>
      <c r="E113" s="78" t="s">
        <v>41</v>
      </c>
      <c r="F113" s="272"/>
      <c r="G113" s="274">
        <v>16</v>
      </c>
      <c r="H113" s="272">
        <v>16</v>
      </c>
      <c r="I113" s="19">
        <f>(H113/G113)*100</f>
        <v>100</v>
      </c>
      <c r="J113" s="204"/>
      <c r="K113" s="376"/>
      <c r="L113" s="417"/>
      <c r="M113" s="417"/>
      <c r="N113" s="316"/>
      <c r="O113" s="317"/>
      <c r="P113" s="204"/>
      <c r="Q113" s="204"/>
    </row>
    <row r="114" spans="1:17" s="42" customFormat="1" ht="15" x14ac:dyDescent="0.25">
      <c r="A114" s="121" t="s">
        <v>130</v>
      </c>
      <c r="B114" s="136">
        <v>6402</v>
      </c>
      <c r="C114" s="111">
        <v>2229</v>
      </c>
      <c r="D114" s="46"/>
      <c r="E114" s="72" t="s">
        <v>35</v>
      </c>
      <c r="F114" s="272"/>
      <c r="G114" s="274"/>
      <c r="H114" s="272">
        <v>154</v>
      </c>
      <c r="I114" s="203">
        <v>0</v>
      </c>
      <c r="J114" s="204"/>
      <c r="K114" s="368"/>
      <c r="L114" s="229"/>
      <c r="M114" s="229"/>
      <c r="N114" s="316"/>
      <c r="O114" s="317"/>
      <c r="P114" s="204"/>
      <c r="Q114" s="204"/>
    </row>
    <row r="115" spans="1:17" s="154" customFormat="1" x14ac:dyDescent="0.2">
      <c r="A115" s="162" t="s">
        <v>130</v>
      </c>
      <c r="B115" s="159"/>
      <c r="C115" s="160"/>
      <c r="D115" s="161"/>
      <c r="E115" s="148" t="s">
        <v>159</v>
      </c>
      <c r="F115" s="416">
        <v>0</v>
      </c>
      <c r="G115" s="154">
        <f>G113</f>
        <v>16</v>
      </c>
      <c r="H115" s="416">
        <f>H112+H113+H114</f>
        <v>177</v>
      </c>
      <c r="I115" s="424">
        <f>(H115/G115)*100</f>
        <v>1106.25</v>
      </c>
      <c r="J115" s="207"/>
      <c r="K115" s="533">
        <v>0</v>
      </c>
      <c r="L115" s="533">
        <v>16388</v>
      </c>
      <c r="M115" s="533">
        <v>177617.03</v>
      </c>
      <c r="N115" s="326"/>
      <c r="O115" s="327"/>
      <c r="P115" s="207"/>
      <c r="Q115" s="207"/>
    </row>
    <row r="116" spans="1:17" s="42" customFormat="1" ht="15" x14ac:dyDescent="0.25">
      <c r="A116" s="122" t="s">
        <v>131</v>
      </c>
      <c r="B116" s="53"/>
      <c r="C116" s="111">
        <v>1361</v>
      </c>
      <c r="D116" s="46"/>
      <c r="E116" s="79" t="s">
        <v>1</v>
      </c>
      <c r="F116" s="277">
        <v>200</v>
      </c>
      <c r="G116" s="278">
        <v>200</v>
      </c>
      <c r="H116" s="277">
        <v>246</v>
      </c>
      <c r="I116" s="19">
        <f>(H116/G116)*100</f>
        <v>123</v>
      </c>
      <c r="J116" s="204"/>
      <c r="K116" s="315"/>
      <c r="L116" s="229"/>
      <c r="M116" s="315"/>
      <c r="N116" s="316"/>
      <c r="O116" s="317"/>
      <c r="P116" s="204"/>
      <c r="Q116" s="204"/>
    </row>
    <row r="117" spans="1:17" s="42" customFormat="1" ht="15" x14ac:dyDescent="0.25">
      <c r="A117" s="121" t="s">
        <v>131</v>
      </c>
      <c r="B117" s="53"/>
      <c r="C117" s="114">
        <v>2441</v>
      </c>
      <c r="D117" s="110"/>
      <c r="E117" s="80" t="s">
        <v>42</v>
      </c>
      <c r="F117" s="277">
        <v>2950</v>
      </c>
      <c r="G117" s="425">
        <v>2950</v>
      </c>
      <c r="H117" s="426">
        <v>1450</v>
      </c>
      <c r="I117" s="19">
        <f>(H117/G117)*100</f>
        <v>49.152542372881356</v>
      </c>
      <c r="J117" s="204"/>
      <c r="K117" s="315"/>
      <c r="L117" s="229"/>
      <c r="M117" s="315"/>
      <c r="N117" s="316"/>
      <c r="O117" s="317"/>
      <c r="P117" s="204"/>
      <c r="Q117" s="204"/>
    </row>
    <row r="118" spans="1:17" s="42" customFormat="1" ht="15" x14ac:dyDescent="0.25">
      <c r="A118" s="121" t="s">
        <v>131</v>
      </c>
      <c r="B118" s="136">
        <v>1032</v>
      </c>
      <c r="C118" s="111">
        <v>2131</v>
      </c>
      <c r="D118" s="46"/>
      <c r="E118" s="79" t="s">
        <v>23</v>
      </c>
      <c r="F118" s="277">
        <v>3</v>
      </c>
      <c r="G118" s="425">
        <v>3</v>
      </c>
      <c r="H118" s="277">
        <v>4</v>
      </c>
      <c r="I118" s="19">
        <f>(H118/G118)*100</f>
        <v>133.33333333333331</v>
      </c>
      <c r="J118" s="204"/>
      <c r="K118" s="315"/>
      <c r="L118" s="229"/>
      <c r="M118" s="315"/>
      <c r="N118" s="316"/>
      <c r="O118" s="317"/>
      <c r="P118" s="204"/>
      <c r="Q118" s="204"/>
    </row>
    <row r="119" spans="1:17" s="42" customFormat="1" ht="15" x14ac:dyDescent="0.25">
      <c r="A119" s="121" t="s">
        <v>131</v>
      </c>
      <c r="B119" s="136">
        <v>3769</v>
      </c>
      <c r="C119" s="111">
        <v>2211</v>
      </c>
      <c r="D119" s="46"/>
      <c r="E119" s="221" t="s">
        <v>163</v>
      </c>
      <c r="F119" s="277"/>
      <c r="G119" s="278"/>
      <c r="H119" s="277">
        <v>11</v>
      </c>
      <c r="I119" s="19">
        <v>0</v>
      </c>
      <c r="J119" s="204"/>
      <c r="K119" s="315"/>
      <c r="L119" s="229"/>
      <c r="M119" s="315"/>
      <c r="N119" s="316"/>
      <c r="O119" s="317"/>
      <c r="P119" s="204"/>
      <c r="Q119" s="204"/>
    </row>
    <row r="120" spans="1:17" s="42" customFormat="1" ht="15" x14ac:dyDescent="0.25">
      <c r="A120" s="121" t="s">
        <v>131</v>
      </c>
      <c r="B120" s="136">
        <v>3769</v>
      </c>
      <c r="C120" s="111">
        <v>2212</v>
      </c>
      <c r="D120" s="46"/>
      <c r="E120" s="72" t="s">
        <v>164</v>
      </c>
      <c r="F120" s="277">
        <v>300</v>
      </c>
      <c r="G120" s="278">
        <v>300</v>
      </c>
      <c r="H120" s="277">
        <v>160</v>
      </c>
      <c r="I120" s="19">
        <f>(H120/G120)*100</f>
        <v>53.333333333333336</v>
      </c>
      <c r="J120" s="204"/>
      <c r="K120" s="315"/>
      <c r="L120" s="229"/>
      <c r="M120" s="315"/>
      <c r="N120" s="316"/>
      <c r="O120" s="317"/>
      <c r="P120" s="204"/>
      <c r="Q120" s="204"/>
    </row>
    <row r="121" spans="1:17" s="42" customFormat="1" ht="15" x14ac:dyDescent="0.25">
      <c r="A121" s="121" t="s">
        <v>131</v>
      </c>
      <c r="B121" s="136">
        <v>3769</v>
      </c>
      <c r="C121" s="111">
        <v>2324</v>
      </c>
      <c r="D121" s="46"/>
      <c r="E121" s="79" t="s">
        <v>24</v>
      </c>
      <c r="F121" s="277"/>
      <c r="G121" s="278"/>
      <c r="H121" s="277">
        <v>53</v>
      </c>
      <c r="I121" s="19">
        <v>0</v>
      </c>
      <c r="J121" s="204"/>
      <c r="K121" s="315"/>
      <c r="L121" s="229"/>
      <c r="M121" s="315"/>
      <c r="N121" s="316"/>
      <c r="O121" s="317"/>
      <c r="P121" s="204"/>
      <c r="Q121" s="204"/>
    </row>
    <row r="122" spans="1:17" s="154" customFormat="1" ht="15" thickBot="1" x14ac:dyDescent="0.25">
      <c r="A122" s="242" t="s">
        <v>131</v>
      </c>
      <c r="B122" s="189"/>
      <c r="C122" s="190"/>
      <c r="D122" s="422"/>
      <c r="E122" s="192" t="s">
        <v>159</v>
      </c>
      <c r="F122" s="427">
        <f>F116+F117+F118+F120</f>
        <v>3453</v>
      </c>
      <c r="G122" s="427">
        <f>G116+G117+G118+G120</f>
        <v>3453</v>
      </c>
      <c r="H122" s="427">
        <f>H116+H117+H118+H120+H119+H121</f>
        <v>1924</v>
      </c>
      <c r="I122" s="423">
        <f t="shared" ref="I122:I142" si="8">(H122/G122)*100</f>
        <v>55.71966406023747</v>
      </c>
      <c r="J122" s="207"/>
      <c r="K122" s="533">
        <v>3453000</v>
      </c>
      <c r="L122" s="533">
        <v>3453000</v>
      </c>
      <c r="M122" s="533">
        <v>1924500</v>
      </c>
      <c r="N122" s="326"/>
      <c r="O122" s="327"/>
      <c r="P122" s="207"/>
      <c r="Q122" s="207"/>
    </row>
    <row r="123" spans="1:17" s="233" customFormat="1" ht="15" thickTop="1" x14ac:dyDescent="0.2">
      <c r="A123" s="239"/>
      <c r="B123" s="240"/>
      <c r="C123" s="237"/>
      <c r="D123" s="241"/>
      <c r="E123" s="232"/>
      <c r="F123" s="310">
        <f>F111+F115+F122</f>
        <v>3415575</v>
      </c>
      <c r="G123" s="310">
        <f>G111+G115+G122</f>
        <v>3772574</v>
      </c>
      <c r="H123" s="310">
        <f>H111+H115+H122</f>
        <v>3947124</v>
      </c>
      <c r="I123" s="246"/>
      <c r="J123" s="218"/>
      <c r="K123" s="377">
        <f>SUM(K70:K122)</f>
        <v>3415575200</v>
      </c>
      <c r="L123" s="377">
        <f>SUM(L70:L122)</f>
        <v>3772574598.29</v>
      </c>
      <c r="M123" s="377">
        <f>M111+M115+M122</f>
        <v>3947124762.7599993</v>
      </c>
      <c r="N123" s="328"/>
      <c r="O123" s="329"/>
      <c r="P123" s="218"/>
      <c r="Q123" s="218"/>
    </row>
    <row r="124" spans="1:17" s="233" customFormat="1" x14ac:dyDescent="0.2">
      <c r="A124" s="239"/>
      <c r="B124" s="240"/>
      <c r="C124" s="237"/>
      <c r="D124" s="241"/>
      <c r="E124" s="232"/>
      <c r="F124" s="244"/>
      <c r="G124" s="244"/>
      <c r="H124" s="244"/>
      <c r="I124" s="246"/>
      <c r="J124" s="218"/>
      <c r="K124" s="383"/>
      <c r="L124" s="444"/>
      <c r="M124" s="383"/>
      <c r="N124" s="328"/>
      <c r="O124" s="329"/>
      <c r="P124" s="218"/>
      <c r="Q124" s="218"/>
    </row>
    <row r="125" spans="1:17" s="233" customFormat="1" x14ac:dyDescent="0.2">
      <c r="A125" s="239"/>
      <c r="B125" s="240"/>
      <c r="C125" s="237"/>
      <c r="D125" s="241"/>
      <c r="E125" s="232"/>
      <c r="F125" s="244"/>
      <c r="G125" s="244"/>
      <c r="H125" s="244"/>
      <c r="I125" s="246"/>
      <c r="J125" s="218"/>
      <c r="K125" s="383"/>
      <c r="L125" s="444"/>
      <c r="M125" s="383"/>
      <c r="N125" s="328"/>
      <c r="O125" s="329"/>
      <c r="P125" s="218"/>
      <c r="Q125" s="218"/>
    </row>
    <row r="126" spans="1:17" s="233" customFormat="1" x14ac:dyDescent="0.2">
      <c r="A126" s="239"/>
      <c r="B126" s="240"/>
      <c r="C126" s="237"/>
      <c r="D126" s="241"/>
      <c r="E126" s="232"/>
      <c r="F126" s="244"/>
      <c r="G126" s="244"/>
      <c r="H126" s="244"/>
      <c r="I126" s="246"/>
      <c r="J126" s="218"/>
      <c r="K126" s="383"/>
      <c r="L126" s="444"/>
      <c r="M126" s="383"/>
      <c r="N126" s="328"/>
      <c r="O126" s="329"/>
      <c r="P126" s="218"/>
      <c r="Q126" s="218"/>
    </row>
    <row r="127" spans="1:17" s="233" customFormat="1" x14ac:dyDescent="0.2">
      <c r="A127" s="239"/>
      <c r="B127" s="240"/>
      <c r="C127" s="237"/>
      <c r="D127" s="241"/>
      <c r="E127" s="232"/>
      <c r="F127" s="244"/>
      <c r="G127" s="244"/>
      <c r="H127" s="244"/>
      <c r="I127" s="246"/>
      <c r="J127" s="218"/>
      <c r="K127" s="383"/>
      <c r="L127" s="444"/>
      <c r="M127" s="383"/>
      <c r="N127" s="328"/>
      <c r="O127" s="329"/>
      <c r="P127" s="218"/>
      <c r="Q127" s="218"/>
    </row>
    <row r="128" spans="1:17" s="233" customFormat="1" x14ac:dyDescent="0.2">
      <c r="A128" s="239"/>
      <c r="B128" s="240"/>
      <c r="C128" s="237"/>
      <c r="D128" s="241"/>
      <c r="E128" s="232"/>
      <c r="F128" s="244"/>
      <c r="G128" s="244"/>
      <c r="H128" s="244"/>
      <c r="I128" s="246"/>
      <c r="J128" s="218"/>
      <c r="K128" s="383"/>
      <c r="L128" s="444"/>
      <c r="M128" s="383"/>
      <c r="N128" s="328"/>
      <c r="O128" s="329"/>
      <c r="P128" s="218"/>
      <c r="Q128" s="218"/>
    </row>
    <row r="129" spans="1:17" s="233" customFormat="1" x14ac:dyDescent="0.2">
      <c r="A129" s="239"/>
      <c r="B129" s="240"/>
      <c r="C129" s="237"/>
      <c r="D129" s="241"/>
      <c r="E129" s="232"/>
      <c r="F129" s="244"/>
      <c r="G129" s="244"/>
      <c r="H129" s="244"/>
      <c r="I129" s="246"/>
      <c r="J129" s="218"/>
      <c r="K129" s="383"/>
      <c r="L129" s="444"/>
      <c r="M129" s="383"/>
      <c r="N129" s="328"/>
      <c r="O129" s="329"/>
      <c r="P129" s="218"/>
      <c r="Q129" s="218"/>
    </row>
    <row r="130" spans="1:17" s="233" customFormat="1" x14ac:dyDescent="0.2">
      <c r="A130" s="239"/>
      <c r="B130" s="240"/>
      <c r="C130" s="237"/>
      <c r="D130" s="241"/>
      <c r="E130" s="232"/>
      <c r="F130" s="244"/>
      <c r="G130" s="244"/>
      <c r="H130" s="244"/>
      <c r="I130" s="246"/>
      <c r="J130" s="218"/>
      <c r="K130" s="383"/>
      <c r="L130" s="444"/>
      <c r="M130" s="383"/>
      <c r="N130" s="328"/>
      <c r="O130" s="329"/>
      <c r="P130" s="218"/>
      <c r="Q130" s="218"/>
    </row>
    <row r="131" spans="1:17" s="233" customFormat="1" x14ac:dyDescent="0.2">
      <c r="A131" s="239"/>
      <c r="B131" s="240"/>
      <c r="C131" s="237"/>
      <c r="D131" s="241"/>
      <c r="E131" s="232"/>
      <c r="F131" s="244"/>
      <c r="G131" s="244"/>
      <c r="H131" s="244"/>
      <c r="I131" s="246"/>
      <c r="J131" s="218"/>
      <c r="K131" s="383"/>
      <c r="L131" s="444"/>
      <c r="M131" s="383"/>
      <c r="N131" s="328"/>
      <c r="O131" s="329"/>
      <c r="P131" s="218"/>
      <c r="Q131" s="218"/>
    </row>
    <row r="132" spans="1:17" s="233" customFormat="1" x14ac:dyDescent="0.2">
      <c r="A132" s="239"/>
      <c r="B132" s="240"/>
      <c r="C132" s="237"/>
      <c r="D132" s="241"/>
      <c r="E132" s="232"/>
      <c r="F132" s="244"/>
      <c r="G132" s="244"/>
      <c r="H132" s="244"/>
      <c r="I132" s="246"/>
      <c r="J132" s="218"/>
      <c r="K132" s="383"/>
      <c r="L132" s="444"/>
      <c r="M132" s="383"/>
      <c r="N132" s="328"/>
      <c r="O132" s="329"/>
      <c r="P132" s="218"/>
      <c r="Q132" s="218"/>
    </row>
    <row r="133" spans="1:17" ht="13.5" customHeight="1" thickBot="1" x14ac:dyDescent="0.25">
      <c r="A133" s="126"/>
      <c r="F133" s="401"/>
      <c r="G133" s="401"/>
      <c r="H133" s="401"/>
      <c r="I133" s="36" t="s">
        <v>0</v>
      </c>
      <c r="L133" s="184"/>
    </row>
    <row r="134" spans="1:17" s="42" customFormat="1" ht="20.25" customHeight="1" thickTop="1" thickBot="1" x14ac:dyDescent="0.25">
      <c r="A134" s="99" t="s">
        <v>123</v>
      </c>
      <c r="B134" s="96" t="s">
        <v>14</v>
      </c>
      <c r="C134" s="37" t="s">
        <v>2</v>
      </c>
      <c r="D134" s="38" t="s">
        <v>19</v>
      </c>
      <c r="E134" s="39" t="s">
        <v>3</v>
      </c>
      <c r="F134" s="40" t="s">
        <v>4</v>
      </c>
      <c r="G134" s="40" t="s">
        <v>5</v>
      </c>
      <c r="H134" s="40" t="s">
        <v>20</v>
      </c>
      <c r="I134" s="41" t="s">
        <v>21</v>
      </c>
      <c r="J134" s="204"/>
      <c r="K134" s="315"/>
      <c r="L134" s="229"/>
      <c r="M134" s="315"/>
      <c r="N134" s="316"/>
      <c r="O134" s="317"/>
      <c r="P134" s="204"/>
      <c r="Q134" s="204"/>
    </row>
    <row r="135" spans="1:17" s="43" customFormat="1" ht="12.75" thickTop="1" x14ac:dyDescent="0.2">
      <c r="A135" s="120">
        <v>1</v>
      </c>
      <c r="B135" s="115">
        <v>2</v>
      </c>
      <c r="C135" s="116">
        <v>3</v>
      </c>
      <c r="D135" s="115">
        <v>4</v>
      </c>
      <c r="E135" s="116">
        <v>5</v>
      </c>
      <c r="F135" s="115">
        <v>6</v>
      </c>
      <c r="G135" s="117">
        <v>7</v>
      </c>
      <c r="H135" s="118">
        <v>8</v>
      </c>
      <c r="I135" s="119" t="s">
        <v>124</v>
      </c>
      <c r="J135" s="204"/>
      <c r="K135" s="318"/>
      <c r="L135" s="393"/>
      <c r="M135" s="318"/>
      <c r="N135" s="319"/>
      <c r="O135" s="320"/>
      <c r="P135" s="206"/>
      <c r="Q135" s="206"/>
    </row>
    <row r="136" spans="1:17" s="42" customFormat="1" ht="15" x14ac:dyDescent="0.25">
      <c r="A136" s="122" t="s">
        <v>132</v>
      </c>
      <c r="B136" s="53"/>
      <c r="C136" s="111">
        <v>1361</v>
      </c>
      <c r="D136" s="46"/>
      <c r="E136" s="79" t="s">
        <v>1</v>
      </c>
      <c r="F136" s="277">
        <v>5</v>
      </c>
      <c r="G136" s="278">
        <v>5</v>
      </c>
      <c r="H136" s="277">
        <v>104</v>
      </c>
      <c r="I136" s="19">
        <v>0</v>
      </c>
      <c r="J136" s="204"/>
      <c r="K136" s="368"/>
      <c r="L136" s="229"/>
      <c r="M136" s="368"/>
      <c r="N136" s="316"/>
      <c r="O136" s="317"/>
      <c r="P136" s="204"/>
      <c r="Q136" s="204"/>
    </row>
    <row r="137" spans="1:17" s="42" customFormat="1" ht="15" x14ac:dyDescent="0.25">
      <c r="A137" s="122" t="s">
        <v>132</v>
      </c>
      <c r="B137" s="53"/>
      <c r="C137" s="49">
        <v>2451</v>
      </c>
      <c r="D137" s="50"/>
      <c r="E137" s="79" t="s">
        <v>280</v>
      </c>
      <c r="F137" s="277"/>
      <c r="G137" s="278"/>
      <c r="H137" s="277">
        <v>400</v>
      </c>
      <c r="I137" s="19">
        <v>0</v>
      </c>
      <c r="J137" s="204"/>
      <c r="K137" s="368"/>
      <c r="L137" s="229"/>
      <c r="M137" s="368"/>
      <c r="N137" s="316"/>
      <c r="O137" s="317"/>
      <c r="P137" s="204"/>
      <c r="Q137" s="204"/>
    </row>
    <row r="138" spans="1:17" s="42" customFormat="1" ht="15" x14ac:dyDescent="0.25">
      <c r="A138" s="122" t="s">
        <v>132</v>
      </c>
      <c r="B138" s="53"/>
      <c r="C138" s="49">
        <v>4111</v>
      </c>
      <c r="D138" s="108"/>
      <c r="E138" s="78" t="s">
        <v>45</v>
      </c>
      <c r="F138" s="277"/>
      <c r="G138" s="278">
        <v>260</v>
      </c>
      <c r="H138" s="277">
        <v>260</v>
      </c>
      <c r="I138" s="19">
        <f t="shared" si="8"/>
        <v>100</v>
      </c>
      <c r="J138" s="204"/>
      <c r="K138" s="368"/>
      <c r="L138" s="229"/>
      <c r="M138" s="368"/>
      <c r="N138" s="316"/>
      <c r="O138" s="317"/>
      <c r="P138" s="204"/>
      <c r="Q138" s="204"/>
    </row>
    <row r="139" spans="1:17" s="42" customFormat="1" ht="15" x14ac:dyDescent="0.25">
      <c r="A139" s="122"/>
      <c r="B139" s="53"/>
      <c r="C139" s="49"/>
      <c r="D139" s="86" t="s">
        <v>264</v>
      </c>
      <c r="E139" s="225" t="s">
        <v>263</v>
      </c>
      <c r="F139" s="277"/>
      <c r="G139" s="279">
        <v>260</v>
      </c>
      <c r="H139" s="250">
        <v>260</v>
      </c>
      <c r="I139" s="1">
        <f t="shared" si="8"/>
        <v>100</v>
      </c>
      <c r="J139" s="204"/>
      <c r="K139" s="368"/>
      <c r="L139" s="229"/>
      <c r="M139" s="368"/>
      <c r="N139" s="316"/>
      <c r="O139" s="317"/>
      <c r="P139" s="204"/>
      <c r="Q139" s="204"/>
    </row>
    <row r="140" spans="1:17" s="42" customFormat="1" ht="15" x14ac:dyDescent="0.25">
      <c r="A140" s="123" t="s">
        <v>132</v>
      </c>
      <c r="B140" s="136"/>
      <c r="C140" s="49">
        <v>4116</v>
      </c>
      <c r="D140" s="50"/>
      <c r="E140" s="55" t="s">
        <v>13</v>
      </c>
      <c r="F140" s="394"/>
      <c r="G140" s="277">
        <f>SUM(G141:G169)</f>
        <v>5147758</v>
      </c>
      <c r="H140" s="277">
        <f>SUM(H141:H169)</f>
        <v>5147758</v>
      </c>
      <c r="I140" s="19">
        <f t="shared" si="8"/>
        <v>100</v>
      </c>
      <c r="J140" s="204"/>
      <c r="K140" s="368"/>
      <c r="L140" s="229"/>
      <c r="M140" s="368"/>
      <c r="N140" s="316"/>
      <c r="O140" s="317"/>
      <c r="P140" s="204"/>
      <c r="Q140" s="204"/>
    </row>
    <row r="141" spans="1:17" s="42" customFormat="1" ht="15" x14ac:dyDescent="0.25">
      <c r="A141" s="123" t="s">
        <v>132</v>
      </c>
      <c r="B141" s="136"/>
      <c r="C141" s="49"/>
      <c r="D141" s="61" t="s">
        <v>53</v>
      </c>
      <c r="E141" s="64" t="s">
        <v>74</v>
      </c>
      <c r="F141" s="404"/>
      <c r="G141" s="2">
        <v>2900</v>
      </c>
      <c r="H141" s="101">
        <v>2900</v>
      </c>
      <c r="I141" s="1">
        <f t="shared" si="8"/>
        <v>100</v>
      </c>
      <c r="J141" s="204"/>
      <c r="K141" s="368"/>
      <c r="L141" s="229"/>
      <c r="M141" s="368"/>
      <c r="N141" s="316"/>
      <c r="O141" s="317"/>
      <c r="P141" s="204"/>
      <c r="Q141" s="204"/>
    </row>
    <row r="142" spans="1:17" s="42" customFormat="1" ht="15" x14ac:dyDescent="0.25">
      <c r="A142" s="123" t="s">
        <v>132</v>
      </c>
      <c r="B142" s="136"/>
      <c r="C142" s="49"/>
      <c r="D142" s="61" t="s">
        <v>281</v>
      </c>
      <c r="E142" t="s">
        <v>282</v>
      </c>
      <c r="F142" s="404"/>
      <c r="G142" s="2">
        <v>143</v>
      </c>
      <c r="H142" s="101">
        <v>143</v>
      </c>
      <c r="I142" s="1">
        <f t="shared" si="8"/>
        <v>100</v>
      </c>
      <c r="J142" s="204"/>
      <c r="K142" s="368"/>
      <c r="L142" s="229"/>
      <c r="M142" s="368"/>
      <c r="N142" s="316"/>
      <c r="O142" s="317"/>
      <c r="P142" s="204"/>
      <c r="Q142" s="204"/>
    </row>
    <row r="143" spans="1:17" s="42" customFormat="1" ht="15" x14ac:dyDescent="0.25">
      <c r="A143" s="123" t="s">
        <v>132</v>
      </c>
      <c r="B143" s="136"/>
      <c r="C143" s="49"/>
      <c r="D143" s="63" t="s">
        <v>109</v>
      </c>
      <c r="E143" s="67" t="s">
        <v>110</v>
      </c>
      <c r="F143" s="404"/>
      <c r="G143" s="2">
        <v>4456</v>
      </c>
      <c r="H143" s="101">
        <v>4456</v>
      </c>
      <c r="I143" s="1">
        <f>(H143/G143)*100</f>
        <v>100</v>
      </c>
      <c r="J143" s="204"/>
      <c r="K143" s="368"/>
      <c r="L143" s="229"/>
      <c r="M143" s="368"/>
      <c r="N143" s="316"/>
      <c r="O143" s="317"/>
      <c r="P143" s="204"/>
      <c r="Q143" s="204"/>
    </row>
    <row r="144" spans="1:17" s="42" customFormat="1" ht="15" x14ac:dyDescent="0.25">
      <c r="A144" s="123" t="s">
        <v>132</v>
      </c>
      <c r="B144" s="136"/>
      <c r="C144" s="49"/>
      <c r="D144" s="86" t="s">
        <v>182</v>
      </c>
      <c r="E144" s="169" t="s">
        <v>183</v>
      </c>
      <c r="F144" s="404"/>
      <c r="G144" s="2">
        <v>67</v>
      </c>
      <c r="H144" s="101">
        <v>67</v>
      </c>
      <c r="I144" s="1">
        <f t="shared" ref="I144:I159" si="9">(H144/G144)*100</f>
        <v>100</v>
      </c>
      <c r="J144" s="204"/>
      <c r="K144" s="368"/>
      <c r="L144" s="229"/>
      <c r="M144" s="368"/>
      <c r="N144" s="316"/>
      <c r="O144" s="317"/>
      <c r="P144" s="204"/>
      <c r="Q144" s="204"/>
    </row>
    <row r="145" spans="1:17" s="42" customFormat="1" ht="15" x14ac:dyDescent="0.25">
      <c r="A145" s="123" t="s">
        <v>132</v>
      </c>
      <c r="B145" s="136"/>
      <c r="C145" s="49"/>
      <c r="D145" s="86" t="s">
        <v>184</v>
      </c>
      <c r="E145" s="170" t="s">
        <v>185</v>
      </c>
      <c r="F145" s="404"/>
      <c r="G145" s="2">
        <v>316</v>
      </c>
      <c r="H145" s="101">
        <v>316</v>
      </c>
      <c r="I145" s="1">
        <f t="shared" si="9"/>
        <v>100</v>
      </c>
      <c r="J145" s="204"/>
      <c r="K145" s="368"/>
      <c r="L145" s="229"/>
      <c r="M145" s="368"/>
      <c r="N145" s="316"/>
      <c r="O145" s="317"/>
      <c r="P145" s="204"/>
      <c r="Q145" s="204"/>
    </row>
    <row r="146" spans="1:17" s="42" customFormat="1" ht="15" x14ac:dyDescent="0.25">
      <c r="A146" s="570" t="s">
        <v>132</v>
      </c>
      <c r="B146" s="136"/>
      <c r="C146" s="49"/>
      <c r="D146" s="577" t="s">
        <v>232</v>
      </c>
      <c r="E146" s="579" t="s">
        <v>233</v>
      </c>
      <c r="F146" s="404"/>
      <c r="G146" s="2">
        <v>729</v>
      </c>
      <c r="H146" s="101">
        <v>729</v>
      </c>
      <c r="I146" s="1">
        <f t="shared" si="9"/>
        <v>100</v>
      </c>
      <c r="J146" s="204"/>
      <c r="K146" s="368"/>
      <c r="L146" s="229"/>
      <c r="M146" s="368"/>
      <c r="N146" s="316"/>
      <c r="O146" s="317"/>
      <c r="P146" s="204"/>
      <c r="Q146" s="204"/>
    </row>
    <row r="147" spans="1:17" s="42" customFormat="1" ht="15" x14ac:dyDescent="0.25">
      <c r="A147" s="571"/>
      <c r="B147" s="136"/>
      <c r="C147" s="49"/>
      <c r="D147" s="573"/>
      <c r="E147" s="576"/>
      <c r="F147" s="404"/>
      <c r="G147" s="2"/>
      <c r="H147" s="101"/>
      <c r="I147" s="1"/>
      <c r="J147" s="204"/>
      <c r="K147" s="368"/>
      <c r="L147" s="229"/>
      <c r="M147" s="368"/>
      <c r="N147" s="316"/>
      <c r="O147" s="317"/>
      <c r="P147" s="204"/>
      <c r="Q147" s="204"/>
    </row>
    <row r="148" spans="1:17" s="42" customFormat="1" ht="15" x14ac:dyDescent="0.25">
      <c r="A148" s="123" t="s">
        <v>132</v>
      </c>
      <c r="B148" s="136"/>
      <c r="C148" s="49"/>
      <c r="D148" s="63" t="s">
        <v>234</v>
      </c>
      <c r="E148" s="69" t="s">
        <v>235</v>
      </c>
      <c r="F148" s="404"/>
      <c r="G148" s="2">
        <v>96</v>
      </c>
      <c r="H148" s="101">
        <v>96</v>
      </c>
      <c r="I148" s="1">
        <f t="shared" si="9"/>
        <v>100</v>
      </c>
      <c r="J148" s="204"/>
      <c r="K148" s="368"/>
      <c r="L148" s="229"/>
      <c r="M148" s="368"/>
      <c r="N148" s="316"/>
      <c r="O148" s="317"/>
      <c r="P148" s="204"/>
      <c r="Q148" s="204"/>
    </row>
    <row r="149" spans="1:17" s="42" customFormat="1" ht="15" x14ac:dyDescent="0.25">
      <c r="A149" s="123" t="s">
        <v>132</v>
      </c>
      <c r="B149" s="136"/>
      <c r="C149" s="49"/>
      <c r="D149" s="63" t="s">
        <v>283</v>
      </c>
      <c r="E149" s="69" t="s">
        <v>284</v>
      </c>
      <c r="F149" s="404"/>
      <c r="G149" s="2">
        <v>1590</v>
      </c>
      <c r="H149" s="101">
        <v>1590</v>
      </c>
      <c r="I149" s="1">
        <f t="shared" si="9"/>
        <v>100</v>
      </c>
      <c r="J149" s="204"/>
      <c r="K149" s="368"/>
      <c r="L149" s="229"/>
      <c r="M149" s="368"/>
      <c r="N149" s="316"/>
      <c r="O149" s="317"/>
      <c r="P149" s="204"/>
      <c r="Q149" s="204"/>
    </row>
    <row r="150" spans="1:17" s="42" customFormat="1" ht="15" x14ac:dyDescent="0.25">
      <c r="A150" s="123" t="s">
        <v>132</v>
      </c>
      <c r="B150" s="136"/>
      <c r="C150" s="49"/>
      <c r="D150" s="63" t="s">
        <v>56</v>
      </c>
      <c r="E150" s="66" t="s">
        <v>77</v>
      </c>
      <c r="F150" s="404"/>
      <c r="G150" s="2">
        <v>239</v>
      </c>
      <c r="H150" s="101">
        <v>239</v>
      </c>
      <c r="I150" s="1">
        <f t="shared" si="9"/>
        <v>100</v>
      </c>
      <c r="J150" s="204"/>
      <c r="K150" s="368"/>
      <c r="L150" s="229"/>
      <c r="M150" s="368"/>
      <c r="N150" s="316"/>
      <c r="O150" s="317"/>
      <c r="P150" s="204"/>
      <c r="Q150" s="204"/>
    </row>
    <row r="151" spans="1:17" s="42" customFormat="1" ht="15" x14ac:dyDescent="0.25">
      <c r="A151" s="123" t="s">
        <v>132</v>
      </c>
      <c r="B151" s="136"/>
      <c r="C151" s="49"/>
      <c r="D151" s="51" t="s">
        <v>51</v>
      </c>
      <c r="E151" s="52" t="s">
        <v>52</v>
      </c>
      <c r="F151" s="405"/>
      <c r="G151" s="430">
        <v>230634</v>
      </c>
      <c r="H151" s="101">
        <v>230634</v>
      </c>
      <c r="I151" s="1">
        <f t="shared" si="9"/>
        <v>100</v>
      </c>
      <c r="J151" s="204"/>
      <c r="K151" s="368"/>
      <c r="L151" s="229"/>
      <c r="M151" s="368"/>
      <c r="N151" s="316"/>
      <c r="O151" s="317"/>
      <c r="P151" s="204"/>
      <c r="Q151" s="204"/>
    </row>
    <row r="152" spans="1:17" s="42" customFormat="1" ht="15" x14ac:dyDescent="0.25">
      <c r="A152" s="123" t="s">
        <v>132</v>
      </c>
      <c r="B152" s="136"/>
      <c r="C152" s="49"/>
      <c r="D152" s="63" t="s">
        <v>57</v>
      </c>
      <c r="E152" s="230" t="s">
        <v>236</v>
      </c>
      <c r="F152" s="405"/>
      <c r="G152" s="430">
        <v>884</v>
      </c>
      <c r="H152" s="101">
        <v>884</v>
      </c>
      <c r="I152" s="1">
        <f t="shared" si="9"/>
        <v>100</v>
      </c>
      <c r="J152" s="204"/>
      <c r="K152" s="368"/>
      <c r="L152" s="229"/>
      <c r="M152" s="368"/>
      <c r="N152" s="316"/>
      <c r="O152" s="317"/>
      <c r="P152" s="204"/>
      <c r="Q152" s="204"/>
    </row>
    <row r="153" spans="1:17" s="42" customFormat="1" ht="15" x14ac:dyDescent="0.25">
      <c r="A153" s="123" t="s">
        <v>132</v>
      </c>
      <c r="B153" s="136"/>
      <c r="C153" s="49"/>
      <c r="D153" s="63" t="s">
        <v>285</v>
      </c>
      <c r="E153" s="428" t="s">
        <v>286</v>
      </c>
      <c r="F153" s="405"/>
      <c r="G153" s="430">
        <v>41</v>
      </c>
      <c r="H153" s="101">
        <v>41</v>
      </c>
      <c r="I153" s="1">
        <f t="shared" si="9"/>
        <v>100</v>
      </c>
      <c r="J153" s="204"/>
      <c r="K153" s="368"/>
      <c r="L153" s="229"/>
      <c r="M153" s="368"/>
      <c r="N153" s="316"/>
      <c r="O153" s="317"/>
      <c r="P153" s="204"/>
      <c r="Q153" s="204"/>
    </row>
    <row r="154" spans="1:17" s="42" customFormat="1" ht="15" x14ac:dyDescent="0.25">
      <c r="A154" s="123" t="s">
        <v>132</v>
      </c>
      <c r="B154" s="136"/>
      <c r="C154" s="49"/>
      <c r="D154" s="63" t="s">
        <v>58</v>
      </c>
      <c r="E154" s="68" t="s">
        <v>237</v>
      </c>
      <c r="F154" s="405"/>
      <c r="G154" s="430">
        <v>1831</v>
      </c>
      <c r="H154" s="101">
        <v>1831</v>
      </c>
      <c r="I154" s="1">
        <f t="shared" si="9"/>
        <v>100</v>
      </c>
      <c r="J154" s="204"/>
      <c r="K154" s="368"/>
      <c r="L154" s="229"/>
      <c r="M154" s="368"/>
      <c r="N154" s="316"/>
      <c r="O154" s="317"/>
      <c r="P154" s="204"/>
      <c r="Q154" s="204"/>
    </row>
    <row r="155" spans="1:17" s="42" customFormat="1" ht="15" x14ac:dyDescent="0.25">
      <c r="A155" s="123" t="s">
        <v>132</v>
      </c>
      <c r="B155" s="136"/>
      <c r="C155" s="49"/>
      <c r="D155" s="63" t="s">
        <v>59</v>
      </c>
      <c r="E155" s="69" t="s">
        <v>104</v>
      </c>
      <c r="F155" s="405"/>
      <c r="G155" s="430">
        <v>78</v>
      </c>
      <c r="H155" s="101">
        <v>78</v>
      </c>
      <c r="I155" s="1">
        <f t="shared" si="9"/>
        <v>100</v>
      </c>
      <c r="J155" s="204"/>
      <c r="K155" s="368"/>
      <c r="L155" s="229"/>
      <c r="M155" s="368"/>
      <c r="N155" s="316"/>
      <c r="O155" s="317"/>
      <c r="P155" s="204"/>
      <c r="Q155" s="204"/>
    </row>
    <row r="156" spans="1:17" s="42" customFormat="1" ht="15" x14ac:dyDescent="0.25">
      <c r="A156" s="123" t="s">
        <v>132</v>
      </c>
      <c r="B156" s="136"/>
      <c r="C156" s="49"/>
      <c r="D156" s="63" t="s">
        <v>78</v>
      </c>
      <c r="E156" s="68" t="s">
        <v>238</v>
      </c>
      <c r="F156" s="404"/>
      <c r="G156" s="2">
        <v>4246</v>
      </c>
      <c r="H156" s="101">
        <v>4246</v>
      </c>
      <c r="I156" s="1">
        <f t="shared" si="9"/>
        <v>100</v>
      </c>
      <c r="J156" s="204"/>
      <c r="K156" s="368"/>
      <c r="L156" s="229"/>
      <c r="M156" s="368"/>
      <c r="N156" s="316"/>
      <c r="O156" s="317"/>
      <c r="P156" s="204"/>
      <c r="Q156" s="204"/>
    </row>
    <row r="157" spans="1:17" s="42" customFormat="1" ht="15" x14ac:dyDescent="0.25">
      <c r="A157" s="123" t="s">
        <v>132</v>
      </c>
      <c r="B157" s="136"/>
      <c r="C157" s="49"/>
      <c r="D157" s="63" t="s">
        <v>239</v>
      </c>
      <c r="E157" s="68" t="s">
        <v>240</v>
      </c>
      <c r="F157" s="404"/>
      <c r="G157" s="2">
        <v>120</v>
      </c>
      <c r="H157" s="101">
        <v>120</v>
      </c>
      <c r="I157" s="1">
        <f t="shared" si="9"/>
        <v>100</v>
      </c>
      <c r="J157" s="204"/>
      <c r="K157" s="368"/>
      <c r="L157" s="229"/>
      <c r="M157" s="368"/>
      <c r="N157" s="316"/>
      <c r="O157" s="317"/>
      <c r="P157" s="204"/>
      <c r="Q157" s="204"/>
    </row>
    <row r="158" spans="1:17" s="42" customFormat="1" ht="15" x14ac:dyDescent="0.25">
      <c r="A158" s="123" t="s">
        <v>132</v>
      </c>
      <c r="B158" s="136"/>
      <c r="C158" s="49"/>
      <c r="D158" s="51" t="s">
        <v>49</v>
      </c>
      <c r="E158" s="53" t="s">
        <v>50</v>
      </c>
      <c r="F158" s="405"/>
      <c r="G158" s="430">
        <v>4814792</v>
      </c>
      <c r="H158" s="101">
        <v>4814792</v>
      </c>
      <c r="I158" s="1">
        <f t="shared" si="9"/>
        <v>100</v>
      </c>
      <c r="J158" s="204"/>
      <c r="K158" s="368"/>
      <c r="L158" s="229"/>
      <c r="M158" s="368"/>
      <c r="N158" s="316"/>
      <c r="O158" s="317"/>
      <c r="P158" s="204"/>
      <c r="Q158" s="204"/>
    </row>
    <row r="159" spans="1:17" s="42" customFormat="1" ht="15" customHeight="1" x14ac:dyDescent="0.25">
      <c r="A159" s="123" t="s">
        <v>132</v>
      </c>
      <c r="B159" s="136"/>
      <c r="C159" s="49"/>
      <c r="D159" s="86" t="s">
        <v>287</v>
      </c>
      <c r="E159" s="575" t="s">
        <v>288</v>
      </c>
      <c r="F159" s="405"/>
      <c r="G159" s="430">
        <v>15</v>
      </c>
      <c r="H159" s="101">
        <v>15</v>
      </c>
      <c r="I159" s="1">
        <f t="shared" si="9"/>
        <v>100</v>
      </c>
      <c r="J159" s="204"/>
      <c r="K159" s="368"/>
      <c r="L159" s="229"/>
      <c r="M159" s="368"/>
      <c r="N159" s="316"/>
      <c r="O159" s="317"/>
      <c r="P159" s="204"/>
      <c r="Q159" s="204"/>
    </row>
    <row r="160" spans="1:17" s="42" customFormat="1" ht="15" x14ac:dyDescent="0.25">
      <c r="A160" s="123"/>
      <c r="B160" s="136"/>
      <c r="C160" s="49"/>
      <c r="D160" s="86"/>
      <c r="E160" s="576"/>
      <c r="F160" s="405"/>
      <c r="G160" s="430"/>
      <c r="H160" s="101"/>
      <c r="I160" s="1"/>
      <c r="J160" s="204"/>
      <c r="K160" s="368"/>
      <c r="L160" s="229"/>
      <c r="M160" s="368"/>
      <c r="N160" s="316"/>
      <c r="O160" s="317"/>
      <c r="P160" s="204"/>
      <c r="Q160" s="204"/>
    </row>
    <row r="161" spans="1:17" s="42" customFormat="1" ht="15" x14ac:dyDescent="0.25">
      <c r="A161" s="123" t="s">
        <v>132</v>
      </c>
      <c r="B161" s="136"/>
      <c r="C161" s="49"/>
      <c r="D161" s="63" t="s">
        <v>79</v>
      </c>
      <c r="E161" s="69" t="s">
        <v>98</v>
      </c>
      <c r="F161" s="404"/>
      <c r="G161" s="2">
        <v>8330</v>
      </c>
      <c r="H161" s="101">
        <v>8330</v>
      </c>
      <c r="I161" s="1">
        <f t="shared" ref="I161:I173" si="10">(H161/G161)*100</f>
        <v>100</v>
      </c>
      <c r="J161" s="204"/>
      <c r="K161" s="368"/>
      <c r="L161" s="229"/>
      <c r="M161" s="368"/>
      <c r="N161" s="316"/>
      <c r="O161" s="317"/>
      <c r="P161" s="204"/>
      <c r="Q161" s="204"/>
    </row>
    <row r="162" spans="1:17" s="42" customFormat="1" ht="15" x14ac:dyDescent="0.25">
      <c r="A162" s="123" t="s">
        <v>132</v>
      </c>
      <c r="B162" s="136"/>
      <c r="C162" s="49"/>
      <c r="D162" s="63" t="s">
        <v>111</v>
      </c>
      <c r="E162" s="68" t="s">
        <v>112</v>
      </c>
      <c r="F162" s="404"/>
      <c r="G162" s="2">
        <v>1940</v>
      </c>
      <c r="H162" s="101">
        <v>1940</v>
      </c>
      <c r="I162" s="1">
        <f t="shared" si="10"/>
        <v>100</v>
      </c>
      <c r="J162" s="204"/>
      <c r="K162" s="368"/>
      <c r="L162" s="229"/>
      <c r="M162" s="368"/>
      <c r="N162" s="316"/>
      <c r="O162" s="317"/>
      <c r="P162" s="204"/>
      <c r="Q162" s="204"/>
    </row>
    <row r="163" spans="1:17" s="42" customFormat="1" ht="15" x14ac:dyDescent="0.25">
      <c r="A163" s="123" t="s">
        <v>132</v>
      </c>
      <c r="B163" s="136"/>
      <c r="C163" s="49"/>
      <c r="D163" s="429" t="s">
        <v>289</v>
      </c>
      <c r="E163" s="428" t="s">
        <v>290</v>
      </c>
      <c r="F163" s="404"/>
      <c r="G163" s="2">
        <v>8409</v>
      </c>
      <c r="H163" s="101">
        <v>8409</v>
      </c>
      <c r="I163" s="1">
        <f t="shared" si="10"/>
        <v>100</v>
      </c>
      <c r="J163" s="204"/>
      <c r="K163" s="368"/>
      <c r="L163" s="229"/>
      <c r="M163" s="368"/>
      <c r="N163" s="316"/>
      <c r="O163" s="317"/>
      <c r="P163" s="204"/>
      <c r="Q163" s="204"/>
    </row>
    <row r="164" spans="1:17" s="42" customFormat="1" ht="15" x14ac:dyDescent="0.25">
      <c r="A164" s="123" t="s">
        <v>132</v>
      </c>
      <c r="B164" s="136"/>
      <c r="C164" s="49"/>
      <c r="D164" s="86" t="s">
        <v>186</v>
      </c>
      <c r="E164" s="173" t="s">
        <v>187</v>
      </c>
      <c r="F164" s="404"/>
      <c r="G164" s="2">
        <v>753</v>
      </c>
      <c r="H164" s="101">
        <v>753</v>
      </c>
      <c r="I164" s="1">
        <f t="shared" si="10"/>
        <v>100</v>
      </c>
      <c r="J164" s="204"/>
      <c r="K164" s="368"/>
      <c r="L164" s="229"/>
      <c r="M164" s="368"/>
      <c r="N164" s="316"/>
      <c r="O164" s="317"/>
      <c r="P164" s="204"/>
      <c r="Q164" s="204"/>
    </row>
    <row r="165" spans="1:17" s="42" customFormat="1" ht="15" x14ac:dyDescent="0.25">
      <c r="A165" s="123" t="s">
        <v>132</v>
      </c>
      <c r="B165" s="136"/>
      <c r="C165" s="49"/>
      <c r="D165" s="63" t="s">
        <v>113</v>
      </c>
      <c r="E165" s="68" t="s">
        <v>112</v>
      </c>
      <c r="F165" s="404"/>
      <c r="G165" s="2">
        <v>10994</v>
      </c>
      <c r="H165" s="101">
        <v>10994</v>
      </c>
      <c r="I165" s="1">
        <f t="shared" si="10"/>
        <v>100</v>
      </c>
      <c r="J165" s="204"/>
      <c r="K165" s="368"/>
      <c r="L165" s="229"/>
      <c r="M165" s="368"/>
      <c r="N165" s="316"/>
      <c r="O165" s="317"/>
      <c r="P165" s="204"/>
      <c r="Q165" s="204"/>
    </row>
    <row r="166" spans="1:17" s="42" customFormat="1" ht="15" x14ac:dyDescent="0.25">
      <c r="A166" s="123" t="s">
        <v>132</v>
      </c>
      <c r="B166" s="141"/>
      <c r="C166" s="49"/>
      <c r="D166" s="429" t="s">
        <v>291</v>
      </c>
      <c r="E166" s="428" t="s">
        <v>290</v>
      </c>
      <c r="F166" s="404"/>
      <c r="G166" s="2">
        <v>47651</v>
      </c>
      <c r="H166" s="101">
        <v>47651</v>
      </c>
      <c r="I166" s="1">
        <f t="shared" si="10"/>
        <v>100</v>
      </c>
      <c r="J166" s="204"/>
      <c r="K166" s="368"/>
      <c r="L166" s="229"/>
      <c r="M166" s="368"/>
      <c r="N166" s="316"/>
      <c r="O166" s="317"/>
      <c r="P166" s="204"/>
      <c r="Q166" s="204"/>
    </row>
    <row r="167" spans="1:17" s="42" customFormat="1" ht="15" x14ac:dyDescent="0.25">
      <c r="A167" s="123" t="s">
        <v>132</v>
      </c>
      <c r="B167" s="141"/>
      <c r="C167" s="49"/>
      <c r="D167" s="86" t="s">
        <v>188</v>
      </c>
      <c r="E167" s="173" t="s">
        <v>187</v>
      </c>
      <c r="F167" s="404"/>
      <c r="G167" s="2">
        <v>4266</v>
      </c>
      <c r="H167" s="101">
        <v>4266</v>
      </c>
      <c r="I167" s="1">
        <f t="shared" si="10"/>
        <v>100</v>
      </c>
      <c r="J167" s="204"/>
      <c r="K167" s="368"/>
      <c r="L167" s="229"/>
      <c r="M167" s="368"/>
      <c r="N167" s="316"/>
      <c r="O167" s="317"/>
      <c r="P167" s="204"/>
      <c r="Q167" s="204"/>
    </row>
    <row r="168" spans="1:17" s="42" customFormat="1" ht="15" x14ac:dyDescent="0.25">
      <c r="A168" s="123" t="s">
        <v>132</v>
      </c>
      <c r="B168" s="141"/>
      <c r="C168" s="49"/>
      <c r="D168" s="86" t="s">
        <v>82</v>
      </c>
      <c r="E168" s="428" t="s">
        <v>292</v>
      </c>
      <c r="F168" s="404"/>
      <c r="G168" s="2">
        <v>336</v>
      </c>
      <c r="H168" s="101">
        <v>336</v>
      </c>
      <c r="I168" s="1">
        <f t="shared" si="10"/>
        <v>100</v>
      </c>
      <c r="J168" s="204"/>
      <c r="K168" s="368"/>
      <c r="L168" s="229"/>
      <c r="M168" s="368"/>
      <c r="N168" s="316"/>
      <c r="O168" s="317"/>
      <c r="P168" s="204"/>
      <c r="Q168" s="204"/>
    </row>
    <row r="169" spans="1:17" s="42" customFormat="1" ht="15" x14ac:dyDescent="0.25">
      <c r="A169" s="123" t="s">
        <v>132</v>
      </c>
      <c r="B169" s="141"/>
      <c r="C169" s="49"/>
      <c r="D169" s="86" t="s">
        <v>83</v>
      </c>
      <c r="E169" s="428" t="s">
        <v>292</v>
      </c>
      <c r="F169" s="404"/>
      <c r="G169" s="2">
        <v>1902</v>
      </c>
      <c r="H169" s="101">
        <v>1902</v>
      </c>
      <c r="I169" s="1">
        <f t="shared" si="10"/>
        <v>100</v>
      </c>
      <c r="J169" s="204"/>
      <c r="K169" s="368"/>
      <c r="L169" s="229"/>
      <c r="M169" s="368"/>
      <c r="N169" s="316"/>
      <c r="O169" s="317"/>
      <c r="P169" s="204"/>
      <c r="Q169" s="204"/>
    </row>
    <row r="170" spans="1:17" s="42" customFormat="1" ht="15" x14ac:dyDescent="0.25">
      <c r="A170" s="123" t="s">
        <v>132</v>
      </c>
      <c r="B170" s="141">
        <v>3114</v>
      </c>
      <c r="C170" s="49">
        <v>2329</v>
      </c>
      <c r="D170" s="63"/>
      <c r="E170" s="78" t="s">
        <v>43</v>
      </c>
      <c r="F170" s="394"/>
      <c r="G170" s="394"/>
      <c r="H170" s="277">
        <v>8</v>
      </c>
      <c r="I170" s="19">
        <v>0</v>
      </c>
      <c r="J170" s="204"/>
      <c r="K170" s="368"/>
      <c r="L170" s="229"/>
      <c r="M170" s="368"/>
      <c r="N170" s="316"/>
      <c r="O170" s="317"/>
      <c r="P170" s="204"/>
      <c r="Q170" s="204"/>
    </row>
    <row r="171" spans="1:17" s="42" customFormat="1" ht="15" x14ac:dyDescent="0.25">
      <c r="A171" s="123" t="s">
        <v>132</v>
      </c>
      <c r="B171" s="141">
        <v>6172</v>
      </c>
      <c r="C171" s="49">
        <v>2131</v>
      </c>
      <c r="D171" s="50"/>
      <c r="E171" s="79" t="s">
        <v>23</v>
      </c>
      <c r="F171" s="277">
        <v>60</v>
      </c>
      <c r="G171" s="278">
        <v>65</v>
      </c>
      <c r="H171" s="277">
        <v>78</v>
      </c>
      <c r="I171" s="19">
        <f t="shared" si="10"/>
        <v>120</v>
      </c>
      <c r="J171" s="204"/>
      <c r="K171" s="368"/>
      <c r="L171" s="229"/>
      <c r="M171" s="368"/>
      <c r="N171" s="316"/>
      <c r="O171" s="317"/>
      <c r="P171" s="204"/>
      <c r="Q171" s="204"/>
    </row>
    <row r="172" spans="1:17" s="42" customFormat="1" ht="15" x14ac:dyDescent="0.25">
      <c r="A172" s="123" t="s">
        <v>132</v>
      </c>
      <c r="B172" s="141">
        <v>6172</v>
      </c>
      <c r="C172" s="49">
        <v>2132</v>
      </c>
      <c r="D172" s="50"/>
      <c r="E172" s="147" t="s">
        <v>40</v>
      </c>
      <c r="F172" s="277">
        <v>459</v>
      </c>
      <c r="G172" s="277">
        <v>400</v>
      </c>
      <c r="H172" s="277">
        <v>401</v>
      </c>
      <c r="I172" s="19">
        <f t="shared" si="10"/>
        <v>100.25</v>
      </c>
      <c r="J172" s="204"/>
      <c r="K172" s="368"/>
      <c r="L172" s="229"/>
      <c r="M172" s="368"/>
      <c r="N172" s="316"/>
      <c r="O172" s="317"/>
      <c r="P172" s="204"/>
      <c r="Q172" s="204"/>
    </row>
    <row r="173" spans="1:17" s="42" customFormat="1" ht="15" x14ac:dyDescent="0.25">
      <c r="A173" s="123" t="s">
        <v>132</v>
      </c>
      <c r="B173" s="141">
        <v>6172</v>
      </c>
      <c r="C173" s="49">
        <v>2212</v>
      </c>
      <c r="D173" s="61"/>
      <c r="E173" s="72" t="s">
        <v>164</v>
      </c>
      <c r="F173" s="250"/>
      <c r="G173" s="278">
        <v>127</v>
      </c>
      <c r="H173" s="277">
        <v>149</v>
      </c>
      <c r="I173" s="19">
        <f t="shared" si="10"/>
        <v>117.32283464566929</v>
      </c>
      <c r="J173" s="204"/>
      <c r="K173" s="368"/>
      <c r="L173" s="229"/>
      <c r="M173" s="368"/>
      <c r="N173" s="316"/>
      <c r="O173" s="317"/>
      <c r="P173" s="204"/>
      <c r="Q173" s="204"/>
    </row>
    <row r="174" spans="1:17" s="42" customFormat="1" ht="15" x14ac:dyDescent="0.25">
      <c r="A174" s="123" t="s">
        <v>132</v>
      </c>
      <c r="B174" s="141">
        <v>6402</v>
      </c>
      <c r="C174" s="49">
        <v>2229</v>
      </c>
      <c r="D174" s="50"/>
      <c r="E174" s="79" t="s">
        <v>35</v>
      </c>
      <c r="F174" s="277"/>
      <c r="G174" s="425">
        <v>4936</v>
      </c>
      <c r="H174" s="277">
        <v>5861</v>
      </c>
      <c r="I174" s="81">
        <f>(H174/G174)*100</f>
        <v>118.73987034035656</v>
      </c>
      <c r="J174" s="204"/>
      <c r="K174" s="368"/>
      <c r="L174" s="229"/>
      <c r="M174" s="368"/>
      <c r="N174" s="316"/>
      <c r="O174" s="317"/>
      <c r="P174" s="204"/>
      <c r="Q174" s="204"/>
    </row>
    <row r="175" spans="1:17" s="42" customFormat="1" ht="15" x14ac:dyDescent="0.25">
      <c r="A175" s="123" t="s">
        <v>132</v>
      </c>
      <c r="B175" s="141">
        <v>6409</v>
      </c>
      <c r="C175" s="49">
        <v>2328</v>
      </c>
      <c r="D175" s="50"/>
      <c r="E175" s="79" t="s">
        <v>15</v>
      </c>
      <c r="F175" s="277"/>
      <c r="G175" s="425"/>
      <c r="H175" s="277">
        <v>1</v>
      </c>
      <c r="I175" s="81">
        <v>0</v>
      </c>
      <c r="J175" s="204"/>
      <c r="K175" s="368"/>
      <c r="L175" s="229"/>
      <c r="M175" s="368"/>
      <c r="N175" s="316"/>
      <c r="O175" s="317"/>
      <c r="P175" s="204"/>
      <c r="Q175" s="204"/>
    </row>
    <row r="176" spans="1:17" s="154" customFormat="1" x14ac:dyDescent="0.2">
      <c r="A176" s="165" t="s">
        <v>132</v>
      </c>
      <c r="B176" s="159"/>
      <c r="C176" s="163"/>
      <c r="D176" s="166"/>
      <c r="E176" s="148" t="s">
        <v>159</v>
      </c>
      <c r="F176" s="431">
        <f>F136+F171+F172</f>
        <v>524</v>
      </c>
      <c r="G176" s="431">
        <f>G136+G140+G170+G171+G172+G173+G174+G138+G175</f>
        <v>5153551</v>
      </c>
      <c r="H176" s="431">
        <f>H136+H137+H138+H140+H170+H171+H172+H173+H174+H175</f>
        <v>5155020</v>
      </c>
      <c r="I176" s="164">
        <f>(H176/G176)*100</f>
        <v>100.02850461749577</v>
      </c>
      <c r="J176" s="207"/>
      <c r="K176" s="533">
        <v>524000</v>
      </c>
      <c r="L176" s="533">
        <v>5153550766.3599997</v>
      </c>
      <c r="M176" s="533">
        <v>5155019759.6000004</v>
      </c>
      <c r="N176" s="326"/>
      <c r="O176" s="327"/>
      <c r="P176" s="207"/>
      <c r="Q176" s="207"/>
    </row>
    <row r="177" spans="1:17" s="42" customFormat="1" ht="15" x14ac:dyDescent="0.25">
      <c r="A177" s="123" t="s">
        <v>133</v>
      </c>
      <c r="B177" s="136">
        <v>6172</v>
      </c>
      <c r="C177" s="49">
        <v>2212</v>
      </c>
      <c r="D177" s="63"/>
      <c r="E177" s="72" t="s">
        <v>164</v>
      </c>
      <c r="F177" s="277"/>
      <c r="G177" s="278"/>
      <c r="H177" s="432">
        <v>50</v>
      </c>
      <c r="I177" s="98">
        <v>0</v>
      </c>
      <c r="J177" s="204"/>
      <c r="K177" s="368"/>
      <c r="L177" s="368"/>
      <c r="M177" s="368"/>
      <c r="N177" s="316"/>
      <c r="O177" s="317"/>
      <c r="P177" s="204"/>
      <c r="Q177" s="204"/>
    </row>
    <row r="178" spans="1:17" s="42" customFormat="1" ht="15" x14ac:dyDescent="0.25">
      <c r="A178" s="123" t="s">
        <v>133</v>
      </c>
      <c r="B178" s="136">
        <v>6402</v>
      </c>
      <c r="C178" s="49">
        <v>2229</v>
      </c>
      <c r="D178" s="63"/>
      <c r="E178" s="79" t="s">
        <v>35</v>
      </c>
      <c r="F178" s="277"/>
      <c r="G178" s="278">
        <v>49</v>
      </c>
      <c r="H178" s="432">
        <v>49</v>
      </c>
      <c r="I178" s="81">
        <f t="shared" ref="I178:I186" si="11">(H178/G178)*100</f>
        <v>100</v>
      </c>
      <c r="J178" s="204"/>
      <c r="K178" s="368"/>
      <c r="L178" s="368"/>
      <c r="M178" s="368"/>
      <c r="N178" s="316"/>
      <c r="O178" s="317"/>
      <c r="P178" s="204"/>
      <c r="Q178" s="204"/>
    </row>
    <row r="179" spans="1:17" s="154" customFormat="1" x14ac:dyDescent="0.2">
      <c r="A179" s="165" t="s">
        <v>133</v>
      </c>
      <c r="B179" s="159"/>
      <c r="C179" s="163"/>
      <c r="D179" s="166"/>
      <c r="E179" s="148" t="s">
        <v>159</v>
      </c>
      <c r="F179" s="431">
        <v>0</v>
      </c>
      <c r="G179" s="431">
        <f>G178</f>
        <v>49</v>
      </c>
      <c r="H179" s="433">
        <f>H178+H177</f>
        <v>99</v>
      </c>
      <c r="I179" s="164">
        <f t="shared" si="11"/>
        <v>202.0408163265306</v>
      </c>
      <c r="J179" s="207"/>
      <c r="K179" s="533">
        <v>0</v>
      </c>
      <c r="L179" s="533">
        <v>48779.18</v>
      </c>
      <c r="M179" s="533">
        <v>98779.18</v>
      </c>
      <c r="N179" s="326"/>
      <c r="O179" s="327"/>
      <c r="P179" s="207"/>
      <c r="Q179" s="207"/>
    </row>
    <row r="180" spans="1:17" s="42" customFormat="1" ht="15" x14ac:dyDescent="0.25">
      <c r="A180" s="123" t="s">
        <v>134</v>
      </c>
      <c r="B180" s="136"/>
      <c r="C180" s="49">
        <v>1354</v>
      </c>
      <c r="D180" s="63"/>
      <c r="E180" s="79" t="s">
        <v>135</v>
      </c>
      <c r="F180" s="277">
        <v>63</v>
      </c>
      <c r="G180" s="278">
        <v>63</v>
      </c>
      <c r="H180" s="432">
        <v>17</v>
      </c>
      <c r="I180" s="98">
        <f t="shared" si="11"/>
        <v>26.984126984126984</v>
      </c>
      <c r="J180" s="204"/>
      <c r="K180" s="368"/>
      <c r="L180" s="368"/>
      <c r="M180" s="368"/>
      <c r="N180" s="316"/>
      <c r="O180" s="317"/>
      <c r="P180" s="204"/>
      <c r="Q180" s="204"/>
    </row>
    <row r="181" spans="1:17" s="42" customFormat="1" ht="15" x14ac:dyDescent="0.25">
      <c r="A181" s="123" t="s">
        <v>134</v>
      </c>
      <c r="B181" s="136"/>
      <c r="C181" s="49">
        <v>1361</v>
      </c>
      <c r="D181" s="63"/>
      <c r="E181" s="79" t="s">
        <v>1</v>
      </c>
      <c r="F181" s="277">
        <v>353</v>
      </c>
      <c r="G181" s="278">
        <v>353</v>
      </c>
      <c r="H181" s="432">
        <v>460</v>
      </c>
      <c r="I181" s="98">
        <f t="shared" si="11"/>
        <v>130.31161473087818</v>
      </c>
      <c r="J181" s="204"/>
      <c r="K181" s="368"/>
      <c r="L181" s="368"/>
      <c r="M181" s="368"/>
      <c r="N181" s="316"/>
      <c r="O181" s="317"/>
      <c r="P181" s="204"/>
      <c r="Q181" s="204"/>
    </row>
    <row r="182" spans="1:17" s="42" customFormat="1" ht="15" x14ac:dyDescent="0.25">
      <c r="A182" s="123" t="s">
        <v>134</v>
      </c>
      <c r="B182" s="136">
        <v>6172</v>
      </c>
      <c r="C182" s="49">
        <v>2212</v>
      </c>
      <c r="D182" s="63"/>
      <c r="E182" s="243" t="s">
        <v>164</v>
      </c>
      <c r="F182" s="277">
        <v>3030</v>
      </c>
      <c r="G182" s="278">
        <v>3030</v>
      </c>
      <c r="H182" s="432">
        <v>2182</v>
      </c>
      <c r="I182" s="98">
        <f t="shared" si="11"/>
        <v>72.013201320132012</v>
      </c>
      <c r="J182" s="204"/>
      <c r="K182" s="368"/>
      <c r="L182" s="368"/>
      <c r="M182" s="368"/>
      <c r="N182" s="316"/>
      <c r="O182" s="317"/>
      <c r="P182" s="204"/>
      <c r="Q182" s="204"/>
    </row>
    <row r="183" spans="1:17" s="42" customFormat="1" ht="15" x14ac:dyDescent="0.25">
      <c r="A183" s="123" t="s">
        <v>134</v>
      </c>
      <c r="B183" s="136">
        <v>6172</v>
      </c>
      <c r="C183" s="49">
        <v>2324</v>
      </c>
      <c r="D183" s="63"/>
      <c r="E183" s="243" t="s">
        <v>24</v>
      </c>
      <c r="F183" s="277"/>
      <c r="G183" s="278"/>
      <c r="H183" s="432">
        <v>284</v>
      </c>
      <c r="I183" s="98">
        <v>0</v>
      </c>
      <c r="J183" s="204"/>
      <c r="K183" s="368"/>
      <c r="L183" s="368"/>
      <c r="M183" s="368"/>
      <c r="N183" s="316"/>
      <c r="O183" s="317"/>
      <c r="P183" s="204"/>
      <c r="Q183" s="204"/>
    </row>
    <row r="184" spans="1:17" s="42" customFormat="1" ht="15" x14ac:dyDescent="0.25">
      <c r="A184" s="123" t="s">
        <v>134</v>
      </c>
      <c r="B184" s="136">
        <v>6402</v>
      </c>
      <c r="C184" s="49">
        <v>2223</v>
      </c>
      <c r="D184" s="171"/>
      <c r="E184" s="72" t="s">
        <v>181</v>
      </c>
      <c r="F184" s="272"/>
      <c r="G184" s="273">
        <v>1626</v>
      </c>
      <c r="H184" s="432">
        <v>1735</v>
      </c>
      <c r="I184" s="98">
        <f t="shared" si="11"/>
        <v>106.70356703567036</v>
      </c>
      <c r="J184" s="204"/>
      <c r="K184" s="368"/>
      <c r="L184" s="368"/>
      <c r="M184" s="368"/>
      <c r="N184" s="316"/>
      <c r="O184" s="317"/>
      <c r="P184" s="204"/>
      <c r="Q184" s="204"/>
    </row>
    <row r="185" spans="1:17" s="42" customFormat="1" ht="15" x14ac:dyDescent="0.25">
      <c r="A185" s="123" t="s">
        <v>134</v>
      </c>
      <c r="B185" s="136">
        <v>6402</v>
      </c>
      <c r="C185" s="49">
        <v>2229</v>
      </c>
      <c r="D185" s="61"/>
      <c r="E185" s="72" t="s">
        <v>35</v>
      </c>
      <c r="F185" s="272"/>
      <c r="G185" s="278">
        <v>3829</v>
      </c>
      <c r="H185" s="432">
        <v>4096</v>
      </c>
      <c r="I185" s="98">
        <f t="shared" si="11"/>
        <v>106.97310002611648</v>
      </c>
      <c r="J185" s="204"/>
      <c r="K185" s="368"/>
      <c r="L185" s="368"/>
      <c r="M185" s="368"/>
      <c r="N185" s="316"/>
      <c r="O185" s="317"/>
      <c r="P185" s="204"/>
      <c r="Q185" s="204"/>
    </row>
    <row r="186" spans="1:17" s="154" customFormat="1" x14ac:dyDescent="0.2">
      <c r="A186" s="165" t="s">
        <v>134</v>
      </c>
      <c r="B186" s="159"/>
      <c r="C186" s="163"/>
      <c r="D186" s="166"/>
      <c r="E186" s="148" t="s">
        <v>159</v>
      </c>
      <c r="F186" s="416">
        <f>F180+F181+F182</f>
        <v>3446</v>
      </c>
      <c r="G186" s="416">
        <f>G180+G181+G182+G184+G185</f>
        <v>8901</v>
      </c>
      <c r="H186" s="416">
        <f>H180+H181+H182+H184+H185+H183</f>
        <v>8774</v>
      </c>
      <c r="I186" s="164">
        <f t="shared" si="11"/>
        <v>98.573194023143458</v>
      </c>
      <c r="J186" s="207"/>
      <c r="K186" s="533">
        <v>3446000</v>
      </c>
      <c r="L186" s="533">
        <v>8900799.8599999994</v>
      </c>
      <c r="M186" s="533">
        <v>8773542.3599999994</v>
      </c>
      <c r="N186" s="326"/>
      <c r="O186" s="327"/>
      <c r="P186" s="207"/>
      <c r="Q186" s="207"/>
    </row>
    <row r="187" spans="1:17" s="42" customFormat="1" ht="15" x14ac:dyDescent="0.25">
      <c r="A187" s="123" t="s">
        <v>136</v>
      </c>
      <c r="B187" s="136"/>
      <c r="C187" s="49">
        <v>1361</v>
      </c>
      <c r="D187" s="63"/>
      <c r="E187" s="79" t="s">
        <v>1</v>
      </c>
      <c r="F187" s="272"/>
      <c r="G187" s="273"/>
      <c r="H187" s="435">
        <v>6</v>
      </c>
      <c r="I187" s="98">
        <v>0</v>
      </c>
      <c r="J187" s="204"/>
      <c r="K187" s="368"/>
      <c r="L187" s="229"/>
      <c r="M187" s="368"/>
      <c r="N187" s="316"/>
      <c r="O187" s="317"/>
      <c r="P187" s="204"/>
      <c r="Q187" s="204"/>
    </row>
    <row r="188" spans="1:17" s="42" customFormat="1" ht="15" x14ac:dyDescent="0.25">
      <c r="A188" s="123" t="s">
        <v>136</v>
      </c>
      <c r="B188" s="136"/>
      <c r="C188" s="49">
        <v>4216</v>
      </c>
      <c r="D188" s="50"/>
      <c r="E188" s="72" t="s">
        <v>160</v>
      </c>
      <c r="F188" s="272"/>
      <c r="G188" s="273">
        <v>70</v>
      </c>
      <c r="H188" s="435">
        <v>70</v>
      </c>
      <c r="I188" s="98">
        <f>(H188/G188)*100</f>
        <v>100</v>
      </c>
      <c r="J188" s="204"/>
      <c r="K188" s="368"/>
      <c r="L188" s="229"/>
      <c r="M188" s="368"/>
      <c r="N188" s="316"/>
      <c r="O188" s="317"/>
      <c r="P188" s="204"/>
      <c r="Q188" s="204"/>
    </row>
    <row r="189" spans="1:17" s="42" customFormat="1" ht="15" x14ac:dyDescent="0.25">
      <c r="A189" s="123" t="s">
        <v>136</v>
      </c>
      <c r="B189" s="136"/>
      <c r="C189" s="49"/>
      <c r="D189" s="87" t="s">
        <v>293</v>
      </c>
      <c r="E189" s="434" t="s">
        <v>294</v>
      </c>
      <c r="F189" s="272"/>
      <c r="G189" s="280">
        <v>70</v>
      </c>
      <c r="H189" s="281">
        <v>70</v>
      </c>
      <c r="I189" s="82">
        <f>(H189/G189)*100</f>
        <v>100</v>
      </c>
      <c r="J189" s="204"/>
      <c r="K189" s="368"/>
      <c r="L189" s="229"/>
      <c r="M189" s="368"/>
      <c r="N189" s="316"/>
      <c r="O189" s="317"/>
      <c r="P189" s="204"/>
      <c r="Q189" s="204"/>
    </row>
    <row r="190" spans="1:17" s="42" customFormat="1" ht="15" x14ac:dyDescent="0.25">
      <c r="A190" s="123" t="s">
        <v>136</v>
      </c>
      <c r="B190" s="136">
        <v>6172</v>
      </c>
      <c r="C190" s="49">
        <v>2132</v>
      </c>
      <c r="D190" s="63"/>
      <c r="E190" s="73" t="s">
        <v>40</v>
      </c>
      <c r="F190" s="272">
        <v>1596</v>
      </c>
      <c r="G190" s="282">
        <v>1478</v>
      </c>
      <c r="H190" s="436">
        <v>1478</v>
      </c>
      <c r="I190" s="98">
        <f>(H190/G190)*100</f>
        <v>100</v>
      </c>
      <c r="J190" s="204"/>
      <c r="K190" s="368"/>
      <c r="L190" s="229"/>
      <c r="M190" s="368"/>
      <c r="N190" s="316"/>
      <c r="O190" s="317"/>
      <c r="P190" s="204"/>
      <c r="Q190" s="204"/>
    </row>
    <row r="191" spans="1:17" s="42" customFormat="1" ht="15" x14ac:dyDescent="0.25">
      <c r="A191" s="123" t="s">
        <v>136</v>
      </c>
      <c r="B191" s="136">
        <v>6172</v>
      </c>
      <c r="C191" s="49">
        <v>2211</v>
      </c>
      <c r="D191" s="63"/>
      <c r="E191" s="221" t="s">
        <v>163</v>
      </c>
      <c r="F191" s="272"/>
      <c r="G191" s="282"/>
      <c r="H191" s="436">
        <v>1</v>
      </c>
      <c r="I191" s="98">
        <v>0</v>
      </c>
      <c r="J191" s="204"/>
      <c r="K191" s="368"/>
      <c r="L191" s="229"/>
      <c r="M191" s="368"/>
      <c r="N191" s="316"/>
      <c r="O191" s="317"/>
      <c r="P191" s="204"/>
      <c r="Q191" s="204"/>
    </row>
    <row r="192" spans="1:17" s="42" customFormat="1" ht="15" x14ac:dyDescent="0.25">
      <c r="A192" s="123" t="s">
        <v>136</v>
      </c>
      <c r="B192" s="136">
        <v>6172</v>
      </c>
      <c r="C192" s="49">
        <v>2212</v>
      </c>
      <c r="D192" s="63"/>
      <c r="E192" s="72" t="s">
        <v>164</v>
      </c>
      <c r="F192" s="272"/>
      <c r="G192" s="282"/>
      <c r="H192" s="436">
        <v>112</v>
      </c>
      <c r="I192" s="98">
        <v>0</v>
      </c>
      <c r="J192" s="204"/>
      <c r="K192" s="368"/>
      <c r="L192" s="229"/>
      <c r="M192" s="368"/>
      <c r="N192" s="316"/>
      <c r="O192" s="317"/>
      <c r="P192" s="204"/>
      <c r="Q192" s="204"/>
    </row>
    <row r="193" spans="1:17" s="42" customFormat="1" ht="15" x14ac:dyDescent="0.25">
      <c r="A193" s="123" t="s">
        <v>136</v>
      </c>
      <c r="B193" s="136">
        <v>6402</v>
      </c>
      <c r="C193" s="49">
        <v>2229</v>
      </c>
      <c r="D193" s="63"/>
      <c r="E193" s="55" t="s">
        <v>35</v>
      </c>
      <c r="F193" s="272"/>
      <c r="G193" s="282">
        <v>41</v>
      </c>
      <c r="H193" s="436">
        <v>41</v>
      </c>
      <c r="I193" s="98">
        <f>(H193/G193)*100</f>
        <v>100</v>
      </c>
      <c r="J193" s="204"/>
      <c r="K193" s="368"/>
      <c r="L193" s="229"/>
      <c r="M193" s="368"/>
      <c r="N193" s="316"/>
      <c r="O193" s="317"/>
      <c r="P193" s="204"/>
      <c r="Q193" s="204"/>
    </row>
    <row r="194" spans="1:17" s="154" customFormat="1" x14ac:dyDescent="0.2">
      <c r="A194" s="165" t="s">
        <v>136</v>
      </c>
      <c r="B194" s="159"/>
      <c r="C194" s="163"/>
      <c r="D194" s="166"/>
      <c r="E194" s="148" t="s">
        <v>159</v>
      </c>
      <c r="F194" s="416">
        <f>F190</f>
        <v>1596</v>
      </c>
      <c r="G194" s="440">
        <f>G188+G190+G193</f>
        <v>1589</v>
      </c>
      <c r="H194" s="441">
        <f>H188+H190+H193+H187+H191+H192</f>
        <v>1708</v>
      </c>
      <c r="I194" s="164">
        <f>(H194/G194)*100</f>
        <v>107.48898678414096</v>
      </c>
      <c r="J194" s="207"/>
      <c r="K194" s="533">
        <v>1596000</v>
      </c>
      <c r="L194" s="533">
        <v>1589143.89</v>
      </c>
      <c r="M194" s="533">
        <v>1707443.89</v>
      </c>
      <c r="N194" s="326"/>
      <c r="O194" s="327"/>
      <c r="P194" s="207"/>
      <c r="Q194" s="207"/>
    </row>
    <row r="195" spans="1:17" s="233" customFormat="1" x14ac:dyDescent="0.2">
      <c r="A195" s="418"/>
      <c r="B195" s="419"/>
      <c r="C195" s="420"/>
      <c r="D195" s="438"/>
      <c r="E195" s="421"/>
      <c r="F195" s="555">
        <f>F176+F179+F186+F194</f>
        <v>5566</v>
      </c>
      <c r="G195" s="555">
        <f>G176+G179+G186+G194</f>
        <v>5164090</v>
      </c>
      <c r="H195" s="555">
        <f>H176+H179+H186+H194</f>
        <v>5165601</v>
      </c>
      <c r="I195" s="439"/>
      <c r="J195" s="218"/>
      <c r="K195" s="377">
        <f>SUM(K136:K194)</f>
        <v>5566000</v>
      </c>
      <c r="L195" s="377">
        <f>SUM(L136:L194)</f>
        <v>5164089489.29</v>
      </c>
      <c r="M195" s="377">
        <f>SUM(M136:M194)</f>
        <v>5165599525.0300007</v>
      </c>
      <c r="N195" s="328"/>
      <c r="O195" s="329"/>
      <c r="P195" s="218"/>
      <c r="Q195" s="218"/>
    </row>
    <row r="196" spans="1:17" s="233" customFormat="1" x14ac:dyDescent="0.2">
      <c r="A196" s="239"/>
      <c r="B196" s="240"/>
      <c r="C196" s="237"/>
      <c r="D196" s="245"/>
      <c r="E196" s="232"/>
      <c r="F196" s="238"/>
      <c r="G196" s="408"/>
      <c r="H196" s="408"/>
      <c r="I196" s="437"/>
      <c r="J196" s="218"/>
      <c r="K196" s="383"/>
      <c r="L196" s="383"/>
      <c r="M196" s="383"/>
      <c r="N196" s="328"/>
      <c r="O196" s="329"/>
      <c r="P196" s="218"/>
      <c r="Q196" s="218"/>
    </row>
    <row r="197" spans="1:17" s="233" customFormat="1" x14ac:dyDescent="0.2">
      <c r="A197" s="239"/>
      <c r="B197" s="240"/>
      <c r="C197" s="237"/>
      <c r="D197" s="245"/>
      <c r="E197" s="232"/>
      <c r="F197" s="238"/>
      <c r="G197" s="408"/>
      <c r="H197" s="408"/>
      <c r="I197" s="437"/>
      <c r="J197" s="218"/>
      <c r="K197" s="383"/>
      <c r="L197" s="383"/>
      <c r="M197" s="383"/>
      <c r="N197" s="328"/>
      <c r="O197" s="329"/>
      <c r="P197" s="218"/>
      <c r="Q197" s="218"/>
    </row>
    <row r="198" spans="1:17" s="233" customFormat="1" x14ac:dyDescent="0.2">
      <c r="A198" s="239"/>
      <c r="B198" s="240"/>
      <c r="C198" s="237"/>
      <c r="D198" s="245"/>
      <c r="E198" s="232"/>
      <c r="F198" s="238"/>
      <c r="G198" s="408"/>
      <c r="H198" s="408"/>
      <c r="I198" s="437"/>
      <c r="J198" s="218"/>
      <c r="K198" s="383"/>
      <c r="L198" s="383"/>
      <c r="M198" s="383"/>
      <c r="N198" s="328"/>
      <c r="O198" s="329"/>
      <c r="P198" s="218"/>
      <c r="Q198" s="218"/>
    </row>
    <row r="199" spans="1:17" s="233" customFormat="1" x14ac:dyDescent="0.2">
      <c r="A199" s="239"/>
      <c r="B199" s="240"/>
      <c r="C199" s="237"/>
      <c r="D199" s="245"/>
      <c r="E199" s="232"/>
      <c r="F199" s="238"/>
      <c r="G199" s="408"/>
      <c r="H199" s="408"/>
      <c r="I199" s="437"/>
      <c r="J199" s="218"/>
      <c r="K199" s="383"/>
      <c r="L199" s="383"/>
      <c r="M199" s="383"/>
      <c r="N199" s="328"/>
      <c r="O199" s="329"/>
      <c r="P199" s="218"/>
      <c r="Q199" s="218"/>
    </row>
    <row r="200" spans="1:17" s="233" customFormat="1" x14ac:dyDescent="0.2">
      <c r="A200" s="239"/>
      <c r="B200" s="240"/>
      <c r="C200" s="237"/>
      <c r="D200" s="245"/>
      <c r="E200" s="232"/>
      <c r="F200" s="238"/>
      <c r="G200" s="408"/>
      <c r="H200" s="408"/>
      <c r="I200" s="437"/>
      <c r="J200" s="218"/>
      <c r="K200" s="383"/>
      <c r="L200" s="383"/>
      <c r="M200" s="383"/>
      <c r="N200" s="328"/>
      <c r="O200" s="329"/>
      <c r="P200" s="218"/>
      <c r="Q200" s="218"/>
    </row>
    <row r="201" spans="1:17" ht="13.5" customHeight="1" thickBot="1" x14ac:dyDescent="0.25">
      <c r="A201" s="126"/>
      <c r="F201" s="401"/>
      <c r="G201" s="406"/>
      <c r="H201" s="401"/>
      <c r="I201" s="36" t="s">
        <v>0</v>
      </c>
      <c r="K201" s="378"/>
      <c r="L201" s="378"/>
      <c r="M201" s="378"/>
    </row>
    <row r="202" spans="1:17" s="42" customFormat="1" ht="20.25" customHeight="1" thickTop="1" thickBot="1" x14ac:dyDescent="0.25">
      <c r="A202" s="99" t="s">
        <v>123</v>
      </c>
      <c r="B202" s="96" t="s">
        <v>14</v>
      </c>
      <c r="C202" s="37" t="s">
        <v>2</v>
      </c>
      <c r="D202" s="38" t="s">
        <v>19</v>
      </c>
      <c r="E202" s="39" t="s">
        <v>3</v>
      </c>
      <c r="F202" s="40" t="s">
        <v>4</v>
      </c>
      <c r="G202" s="40" t="s">
        <v>5</v>
      </c>
      <c r="H202" s="40" t="s">
        <v>20</v>
      </c>
      <c r="I202" s="41" t="s">
        <v>21</v>
      </c>
      <c r="J202" s="204"/>
      <c r="K202" s="368"/>
      <c r="L202" s="368"/>
      <c r="M202" s="368"/>
      <c r="N202" s="316"/>
      <c r="O202" s="317"/>
      <c r="P202" s="204"/>
      <c r="Q202" s="204"/>
    </row>
    <row r="203" spans="1:17" s="43" customFormat="1" ht="12.75" thickTop="1" x14ac:dyDescent="0.2">
      <c r="A203" s="120">
        <v>1</v>
      </c>
      <c r="B203" s="115">
        <v>2</v>
      </c>
      <c r="C203" s="116">
        <v>3</v>
      </c>
      <c r="D203" s="115">
        <v>4</v>
      </c>
      <c r="E203" s="116">
        <v>5</v>
      </c>
      <c r="F203" s="115">
        <v>6</v>
      </c>
      <c r="G203" s="117">
        <v>7</v>
      </c>
      <c r="H203" s="118">
        <v>8</v>
      </c>
      <c r="I203" s="119" t="s">
        <v>124</v>
      </c>
      <c r="J203" s="204"/>
      <c r="K203" s="370"/>
      <c r="L203" s="370"/>
      <c r="M203" s="370"/>
      <c r="N203" s="319"/>
      <c r="O203" s="320"/>
      <c r="P203" s="206"/>
      <c r="Q203" s="206"/>
    </row>
    <row r="204" spans="1:17" s="42" customFormat="1" ht="15" x14ac:dyDescent="0.25">
      <c r="A204" s="123" t="s">
        <v>137</v>
      </c>
      <c r="B204" s="136"/>
      <c r="C204" s="49">
        <v>1361</v>
      </c>
      <c r="D204" s="63"/>
      <c r="E204" s="79" t="s">
        <v>1</v>
      </c>
      <c r="F204" s="272">
        <v>150</v>
      </c>
      <c r="G204" s="282">
        <v>150</v>
      </c>
      <c r="H204" s="436">
        <v>467</v>
      </c>
      <c r="I204" s="98">
        <f>(H204/G204)*100</f>
        <v>311.33333333333331</v>
      </c>
      <c r="J204" s="204"/>
      <c r="K204" s="368"/>
      <c r="L204" s="368"/>
      <c r="M204" s="368"/>
      <c r="N204" s="316"/>
      <c r="O204" s="317"/>
      <c r="P204" s="204"/>
      <c r="Q204" s="204"/>
    </row>
    <row r="205" spans="1:17" s="42" customFormat="1" ht="15" x14ac:dyDescent="0.25">
      <c r="A205" s="123" t="s">
        <v>137</v>
      </c>
      <c r="B205" s="136">
        <v>6172</v>
      </c>
      <c r="C205" s="49">
        <v>2132</v>
      </c>
      <c r="D205" s="63"/>
      <c r="E205" s="73" t="s">
        <v>40</v>
      </c>
      <c r="F205" s="272">
        <v>35897</v>
      </c>
      <c r="G205" s="282">
        <v>35912</v>
      </c>
      <c r="H205" s="436">
        <v>35719</v>
      </c>
      <c r="I205" s="98">
        <f>(H205/G205)*100</f>
        <v>99.462575183782576</v>
      </c>
      <c r="J205" s="204"/>
      <c r="K205" s="368"/>
      <c r="L205" s="368"/>
      <c r="M205" s="368"/>
      <c r="N205" s="316"/>
      <c r="O205" s="317"/>
      <c r="P205" s="204"/>
      <c r="Q205" s="204"/>
    </row>
    <row r="206" spans="1:17" s="42" customFormat="1" ht="15" x14ac:dyDescent="0.25">
      <c r="A206" s="123" t="s">
        <v>137</v>
      </c>
      <c r="B206" s="136">
        <v>6402</v>
      </c>
      <c r="C206" s="49">
        <v>2229</v>
      </c>
      <c r="D206" s="63"/>
      <c r="E206" s="55" t="s">
        <v>35</v>
      </c>
      <c r="F206" s="272"/>
      <c r="G206" s="282">
        <v>134</v>
      </c>
      <c r="H206" s="436">
        <v>134</v>
      </c>
      <c r="I206" s="98">
        <f>(H206/G206)*100</f>
        <v>100</v>
      </c>
      <c r="J206" s="204"/>
      <c r="K206" s="368"/>
      <c r="L206" s="368"/>
      <c r="M206" s="368"/>
      <c r="N206" s="316"/>
      <c r="O206" s="317"/>
      <c r="P206" s="204"/>
      <c r="Q206" s="204"/>
    </row>
    <row r="207" spans="1:17" s="154" customFormat="1" x14ac:dyDescent="0.2">
      <c r="A207" s="165" t="s">
        <v>137</v>
      </c>
      <c r="B207" s="159"/>
      <c r="C207" s="163"/>
      <c r="D207" s="166"/>
      <c r="E207" s="148" t="s">
        <v>159</v>
      </c>
      <c r="F207" s="416">
        <f>F204+F205</f>
        <v>36047</v>
      </c>
      <c r="G207" s="416">
        <f>G204+G205+G206</f>
        <v>36196</v>
      </c>
      <c r="H207" s="416">
        <f>H204+H205+H206</f>
        <v>36320</v>
      </c>
      <c r="I207" s="164">
        <f>(H207/G207)*100</f>
        <v>100.34257929052934</v>
      </c>
      <c r="J207" s="207"/>
      <c r="K207" s="533">
        <v>36047000</v>
      </c>
      <c r="L207" s="533">
        <v>36196013</v>
      </c>
      <c r="M207" s="533">
        <v>36320151.5</v>
      </c>
      <c r="N207" s="326"/>
      <c r="O207" s="327"/>
      <c r="P207" s="207"/>
      <c r="Q207" s="207"/>
    </row>
    <row r="208" spans="1:17" s="42" customFormat="1" ht="15" x14ac:dyDescent="0.25">
      <c r="A208" s="123" t="s">
        <v>138</v>
      </c>
      <c r="B208" s="136"/>
      <c r="C208" s="49">
        <v>1361</v>
      </c>
      <c r="D208" s="63"/>
      <c r="E208" s="79" t="s">
        <v>1</v>
      </c>
      <c r="F208" s="272">
        <v>5</v>
      </c>
      <c r="G208" s="282">
        <v>5</v>
      </c>
      <c r="H208" s="436">
        <v>13</v>
      </c>
      <c r="I208" s="98">
        <v>0</v>
      </c>
      <c r="J208" s="204"/>
      <c r="K208" s="368"/>
      <c r="L208" s="368"/>
      <c r="M208" s="368"/>
      <c r="N208" s="316"/>
      <c r="O208" s="317"/>
      <c r="P208" s="204"/>
      <c r="Q208" s="204"/>
    </row>
    <row r="209" spans="1:17" s="42" customFormat="1" ht="15" x14ac:dyDescent="0.25">
      <c r="A209" s="123" t="s">
        <v>138</v>
      </c>
      <c r="B209" s="136">
        <v>6172</v>
      </c>
      <c r="C209" s="49">
        <v>2212</v>
      </c>
      <c r="D209" s="50"/>
      <c r="E209" s="79" t="s">
        <v>17</v>
      </c>
      <c r="F209" s="272">
        <v>30</v>
      </c>
      <c r="G209" s="282">
        <v>30</v>
      </c>
      <c r="H209" s="436">
        <v>174</v>
      </c>
      <c r="I209" s="98">
        <f>(H209/G209)*100</f>
        <v>580</v>
      </c>
      <c r="J209" s="204"/>
      <c r="K209" s="368"/>
      <c r="L209" s="368"/>
      <c r="M209" s="368"/>
      <c r="N209" s="316"/>
      <c r="O209" s="317"/>
      <c r="P209" s="204"/>
      <c r="Q209" s="204"/>
    </row>
    <row r="210" spans="1:17" s="154" customFormat="1" x14ac:dyDescent="0.2">
      <c r="A210" s="165" t="s">
        <v>138</v>
      </c>
      <c r="B210" s="159"/>
      <c r="C210" s="163"/>
      <c r="D210" s="166"/>
      <c r="E210" s="148" t="s">
        <v>159</v>
      </c>
      <c r="F210" s="416">
        <f>F209+F208</f>
        <v>35</v>
      </c>
      <c r="G210" s="416">
        <f>G209+G208</f>
        <v>35</v>
      </c>
      <c r="H210" s="416">
        <f>H209+H208</f>
        <v>187</v>
      </c>
      <c r="I210" s="164">
        <f>(H210/G210)*100</f>
        <v>534.28571428571422</v>
      </c>
      <c r="J210" s="207"/>
      <c r="K210" s="533">
        <v>35000</v>
      </c>
      <c r="L210" s="533">
        <v>35000</v>
      </c>
      <c r="M210" s="533">
        <v>186840</v>
      </c>
      <c r="N210" s="326"/>
      <c r="O210" s="327"/>
      <c r="P210" s="207"/>
      <c r="Q210" s="207"/>
    </row>
    <row r="211" spans="1:17" s="42" customFormat="1" ht="15" x14ac:dyDescent="0.25">
      <c r="A211" s="123" t="s">
        <v>139</v>
      </c>
      <c r="B211" s="136">
        <v>6172</v>
      </c>
      <c r="C211" s="143">
        <v>2212</v>
      </c>
      <c r="D211" s="87"/>
      <c r="E211" s="72" t="s">
        <v>164</v>
      </c>
      <c r="F211" s="275"/>
      <c r="G211" s="284"/>
      <c r="H211" s="283">
        <v>395</v>
      </c>
      <c r="I211" s="98">
        <v>0</v>
      </c>
      <c r="J211" s="204"/>
      <c r="K211" s="368"/>
      <c r="L211" s="368"/>
      <c r="M211" s="368"/>
      <c r="N211" s="316"/>
      <c r="O211" s="317"/>
      <c r="P211" s="204"/>
      <c r="Q211" s="204"/>
    </row>
    <row r="212" spans="1:17" s="42" customFormat="1" ht="15" x14ac:dyDescent="0.25">
      <c r="A212" s="123" t="s">
        <v>139</v>
      </c>
      <c r="B212" s="136">
        <v>6172</v>
      </c>
      <c r="C212" s="49">
        <v>2324</v>
      </c>
      <c r="D212" s="63"/>
      <c r="E212" s="72" t="s">
        <v>24</v>
      </c>
      <c r="F212" s="272"/>
      <c r="G212" s="282"/>
      <c r="H212" s="436">
        <v>1153</v>
      </c>
      <c r="I212" s="98">
        <v>0</v>
      </c>
      <c r="J212" s="204"/>
      <c r="K212" s="368"/>
      <c r="L212" s="368"/>
      <c r="M212" s="368"/>
      <c r="N212" s="316"/>
      <c r="O212" s="317"/>
      <c r="P212" s="204"/>
      <c r="Q212" s="204"/>
    </row>
    <row r="213" spans="1:17" s="154" customFormat="1" x14ac:dyDescent="0.2">
      <c r="A213" s="165" t="s">
        <v>139</v>
      </c>
      <c r="B213" s="159"/>
      <c r="C213" s="163"/>
      <c r="D213" s="166"/>
      <c r="E213" s="148" t="s">
        <v>159</v>
      </c>
      <c r="F213" s="416">
        <v>0</v>
      </c>
      <c r="G213" s="441">
        <v>0</v>
      </c>
      <c r="H213" s="445">
        <f>H211+H212</f>
        <v>1548</v>
      </c>
      <c r="I213" s="164">
        <v>0</v>
      </c>
      <c r="J213" s="207"/>
      <c r="K213" s="533">
        <v>0</v>
      </c>
      <c r="L213" s="533">
        <v>0</v>
      </c>
      <c r="M213" s="533">
        <v>1548356.31</v>
      </c>
      <c r="N213" s="326"/>
      <c r="O213" s="327"/>
      <c r="P213" s="207"/>
      <c r="Q213" s="207"/>
    </row>
    <row r="214" spans="1:17" s="233" customFormat="1" ht="15" x14ac:dyDescent="0.25">
      <c r="A214" s="234" t="s">
        <v>241</v>
      </c>
      <c r="B214" s="446"/>
      <c r="C214" s="235">
        <v>4118</v>
      </c>
      <c r="D214" s="451"/>
      <c r="E214" s="70" t="s">
        <v>94</v>
      </c>
      <c r="F214" s="272"/>
      <c r="G214" s="282">
        <v>18</v>
      </c>
      <c r="H214" s="436">
        <v>18</v>
      </c>
      <c r="I214" s="98">
        <f>(H214/G214)*100</f>
        <v>100</v>
      </c>
      <c r="J214" s="218"/>
      <c r="K214" s="380"/>
      <c r="L214" s="380"/>
      <c r="M214" s="380"/>
      <c r="N214" s="328"/>
      <c r="O214" s="329"/>
      <c r="P214" s="218"/>
      <c r="Q214" s="218"/>
    </row>
    <row r="215" spans="1:17" s="233" customFormat="1" x14ac:dyDescent="0.2">
      <c r="A215" s="234" t="s">
        <v>241</v>
      </c>
      <c r="B215" s="446"/>
      <c r="C215" s="235"/>
      <c r="D215" s="452" t="s">
        <v>296</v>
      </c>
      <c r="E215" t="s">
        <v>295</v>
      </c>
      <c r="F215" s="447"/>
      <c r="G215" s="455">
        <v>18</v>
      </c>
      <c r="H215" s="456">
        <v>18</v>
      </c>
      <c r="I215" s="82">
        <f>(H215/G215)*100</f>
        <v>100</v>
      </c>
      <c r="J215" s="218"/>
      <c r="K215" s="380"/>
      <c r="L215" s="380"/>
      <c r="M215" s="380"/>
      <c r="N215" s="328"/>
      <c r="O215" s="329"/>
      <c r="P215" s="218"/>
      <c r="Q215" s="218"/>
    </row>
    <row r="216" spans="1:17" s="233" customFormat="1" ht="15" x14ac:dyDescent="0.25">
      <c r="A216" s="234" t="s">
        <v>241</v>
      </c>
      <c r="B216" s="446"/>
      <c r="C216" s="235">
        <v>4218</v>
      </c>
      <c r="D216" s="451"/>
      <c r="E216" s="70" t="s">
        <v>297</v>
      </c>
      <c r="F216" s="447"/>
      <c r="G216" s="453">
        <v>42</v>
      </c>
      <c r="H216" s="454">
        <v>42</v>
      </c>
      <c r="I216" s="81">
        <f>(H216/G216)*100</f>
        <v>100</v>
      </c>
      <c r="J216" s="218"/>
      <c r="K216" s="380"/>
      <c r="L216" s="380"/>
      <c r="M216" s="380"/>
      <c r="N216" s="328"/>
      <c r="O216" s="329"/>
      <c r="P216" s="218"/>
      <c r="Q216" s="218"/>
    </row>
    <row r="217" spans="1:17" s="233" customFormat="1" x14ac:dyDescent="0.2">
      <c r="A217" s="234" t="s">
        <v>241</v>
      </c>
      <c r="B217" s="446"/>
      <c r="C217" s="235"/>
      <c r="D217" s="452" t="s">
        <v>298</v>
      </c>
      <c r="E217" t="s">
        <v>299</v>
      </c>
      <c r="F217" s="447"/>
      <c r="G217" s="455">
        <v>42</v>
      </c>
      <c r="H217" s="456">
        <v>42</v>
      </c>
      <c r="I217" s="82">
        <f>(H217/G217)*100</f>
        <v>100</v>
      </c>
      <c r="J217" s="218"/>
      <c r="K217" s="380"/>
      <c r="L217" s="380"/>
      <c r="M217" s="380"/>
      <c r="N217" s="328"/>
      <c r="O217" s="329"/>
      <c r="P217" s="218"/>
      <c r="Q217" s="218"/>
    </row>
    <row r="218" spans="1:17" s="233" customFormat="1" ht="15" x14ac:dyDescent="0.25">
      <c r="A218" s="234" t="s">
        <v>241</v>
      </c>
      <c r="B218" s="136">
        <v>6172</v>
      </c>
      <c r="C218" s="235">
        <v>2324</v>
      </c>
      <c r="D218" s="451"/>
      <c r="E218" s="72" t="s">
        <v>24</v>
      </c>
      <c r="F218" s="447"/>
      <c r="G218" s="453">
        <v>78</v>
      </c>
      <c r="H218" s="454">
        <v>73</v>
      </c>
      <c r="I218" s="81">
        <f>(H218/G218)*100</f>
        <v>93.589743589743591</v>
      </c>
      <c r="J218" s="218"/>
      <c r="K218" s="380"/>
      <c r="L218" s="380"/>
      <c r="M218" s="380"/>
      <c r="N218" s="328"/>
      <c r="O218" s="329"/>
      <c r="P218" s="218"/>
      <c r="Q218" s="218"/>
    </row>
    <row r="219" spans="1:17" s="233" customFormat="1" ht="15" x14ac:dyDescent="0.25">
      <c r="A219" s="234" t="s">
        <v>241</v>
      </c>
      <c r="B219" s="136">
        <v>6409</v>
      </c>
      <c r="C219" s="235">
        <v>2328</v>
      </c>
      <c r="D219" s="451"/>
      <c r="E219" s="48" t="s">
        <v>15</v>
      </c>
      <c r="F219" s="407"/>
      <c r="G219" s="529"/>
      <c r="H219" s="454">
        <v>-1</v>
      </c>
      <c r="I219" s="236">
        <v>0</v>
      </c>
      <c r="J219" s="218"/>
      <c r="K219" s="380"/>
      <c r="L219" s="380"/>
      <c r="M219" s="380"/>
      <c r="N219" s="328"/>
      <c r="O219" s="329"/>
      <c r="P219" s="218"/>
      <c r="Q219" s="218"/>
    </row>
    <row r="220" spans="1:17" s="154" customFormat="1" x14ac:dyDescent="0.2">
      <c r="A220" s="165" t="s">
        <v>241</v>
      </c>
      <c r="B220" s="159"/>
      <c r="C220" s="163"/>
      <c r="D220" s="166"/>
      <c r="E220" s="148" t="s">
        <v>159</v>
      </c>
      <c r="F220" s="416">
        <v>0</v>
      </c>
      <c r="G220" s="530">
        <f>G214+G216+G218+G219</f>
        <v>138</v>
      </c>
      <c r="H220" s="531">
        <f>H214+H216+H218+H219</f>
        <v>132</v>
      </c>
      <c r="I220" s="164">
        <v>0</v>
      </c>
      <c r="J220" s="207"/>
      <c r="K220" s="540">
        <v>0</v>
      </c>
      <c r="L220" s="540">
        <v>137986</v>
      </c>
      <c r="M220" s="540">
        <v>131938.82</v>
      </c>
      <c r="N220" s="326"/>
      <c r="O220" s="327"/>
      <c r="P220" s="207"/>
      <c r="Q220" s="207"/>
    </row>
    <row r="221" spans="1:17" s="42" customFormat="1" ht="15" x14ac:dyDescent="0.25">
      <c r="A221" s="123" t="s">
        <v>140</v>
      </c>
      <c r="B221" s="136">
        <v>6409</v>
      </c>
      <c r="C221" s="49">
        <v>2328</v>
      </c>
      <c r="D221" s="63"/>
      <c r="E221" s="48" t="s">
        <v>15</v>
      </c>
      <c r="F221" s="272"/>
      <c r="G221" s="282"/>
      <c r="H221" s="436">
        <v>-254</v>
      </c>
      <c r="I221" s="81">
        <v>0</v>
      </c>
      <c r="J221" s="204"/>
      <c r="K221" s="378"/>
      <c r="L221" s="378"/>
      <c r="M221" s="378"/>
      <c r="N221" s="316"/>
      <c r="O221" s="317"/>
      <c r="P221" s="204"/>
      <c r="Q221" s="204"/>
    </row>
    <row r="222" spans="1:17" s="154" customFormat="1" x14ac:dyDescent="0.2">
      <c r="A222" s="165" t="s">
        <v>140</v>
      </c>
      <c r="B222" s="159"/>
      <c r="C222" s="163"/>
      <c r="D222" s="166"/>
      <c r="E222" s="148" t="s">
        <v>159</v>
      </c>
      <c r="F222" s="416">
        <v>0</v>
      </c>
      <c r="G222" s="441">
        <v>0</v>
      </c>
      <c r="H222" s="445">
        <f>H221</f>
        <v>-254</v>
      </c>
      <c r="I222" s="157">
        <v>0</v>
      </c>
      <c r="J222" s="207"/>
      <c r="K222" s="540">
        <v>0</v>
      </c>
      <c r="L222" s="540">
        <v>0</v>
      </c>
      <c r="M222" s="540">
        <v>-254553.04</v>
      </c>
      <c r="N222" s="326"/>
      <c r="O222" s="327"/>
      <c r="P222" s="207"/>
      <c r="Q222" s="207"/>
    </row>
    <row r="223" spans="1:17" s="175" customFormat="1" ht="15" x14ac:dyDescent="0.25">
      <c r="A223" s="123" t="s">
        <v>190</v>
      </c>
      <c r="B223" s="136">
        <v>6409</v>
      </c>
      <c r="C223" s="49">
        <v>2328</v>
      </c>
      <c r="D223" s="63"/>
      <c r="E223" s="48" t="s">
        <v>15</v>
      </c>
      <c r="F223" s="447"/>
      <c r="G223" s="448"/>
      <c r="H223" s="449">
        <v>-1</v>
      </c>
      <c r="I223" s="98">
        <v>0</v>
      </c>
      <c r="J223" s="210"/>
      <c r="K223" s="541"/>
      <c r="L223" s="541"/>
      <c r="M223" s="541"/>
      <c r="N223" s="330"/>
      <c r="O223" s="331"/>
      <c r="P223" s="210"/>
      <c r="Q223" s="210"/>
    </row>
    <row r="224" spans="1:17" s="154" customFormat="1" x14ac:dyDescent="0.2">
      <c r="A224" s="165" t="s">
        <v>190</v>
      </c>
      <c r="B224" s="159"/>
      <c r="C224" s="163"/>
      <c r="D224" s="166"/>
      <c r="E224" s="148" t="s">
        <v>159</v>
      </c>
      <c r="F224" s="416">
        <v>0</v>
      </c>
      <c r="G224" s="441">
        <v>0</v>
      </c>
      <c r="H224" s="445">
        <v>-1</v>
      </c>
      <c r="I224" s="164">
        <v>0</v>
      </c>
      <c r="J224" s="207"/>
      <c r="K224" s="540">
        <v>0</v>
      </c>
      <c r="L224" s="540">
        <v>0</v>
      </c>
      <c r="M224" s="540">
        <v>-1000</v>
      </c>
      <c r="N224" s="326"/>
      <c r="O224" s="327"/>
      <c r="P224" s="207"/>
      <c r="Q224" s="207"/>
    </row>
    <row r="225" spans="1:17" s="233" customFormat="1" ht="15" x14ac:dyDescent="0.25">
      <c r="A225" s="234" t="s">
        <v>300</v>
      </c>
      <c r="B225" s="136">
        <v>6409</v>
      </c>
      <c r="C225" s="49">
        <v>2328</v>
      </c>
      <c r="D225" s="63"/>
      <c r="E225" s="48" t="s">
        <v>15</v>
      </c>
      <c r="F225" s="447"/>
      <c r="G225" s="457"/>
      <c r="H225" s="448">
        <v>-1</v>
      </c>
      <c r="I225" s="450">
        <v>0</v>
      </c>
      <c r="J225" s="218"/>
      <c r="K225" s="380"/>
      <c r="L225" s="380"/>
      <c r="M225" s="380"/>
      <c r="N225" s="328"/>
      <c r="O225" s="329"/>
      <c r="P225" s="218"/>
      <c r="Q225" s="218"/>
    </row>
    <row r="226" spans="1:17" s="154" customFormat="1" x14ac:dyDescent="0.2">
      <c r="A226" s="165" t="s">
        <v>300</v>
      </c>
      <c r="B226" s="159"/>
      <c r="C226" s="163"/>
      <c r="D226" s="166"/>
      <c r="E226" s="148" t="s">
        <v>159</v>
      </c>
      <c r="F226" s="416">
        <v>0</v>
      </c>
      <c r="G226" s="440">
        <v>0</v>
      </c>
      <c r="H226" s="441">
        <v>-1</v>
      </c>
      <c r="I226" s="164">
        <v>0</v>
      </c>
      <c r="J226" s="207"/>
      <c r="K226" s="540">
        <v>0</v>
      </c>
      <c r="L226" s="540">
        <v>0</v>
      </c>
      <c r="M226" s="540">
        <v>-1000</v>
      </c>
      <c r="N226" s="326"/>
      <c r="O226" s="327"/>
      <c r="P226" s="207"/>
      <c r="Q226" s="207"/>
    </row>
    <row r="227" spans="1:17" s="233" customFormat="1" ht="15" x14ac:dyDescent="0.25">
      <c r="A227" s="234" t="s">
        <v>301</v>
      </c>
      <c r="B227" s="136">
        <v>6409</v>
      </c>
      <c r="C227" s="49">
        <v>2328</v>
      </c>
      <c r="D227" s="63"/>
      <c r="E227" s="48" t="s">
        <v>15</v>
      </c>
      <c r="F227" s="447"/>
      <c r="G227" s="457"/>
      <c r="H227" s="448">
        <v>-1</v>
      </c>
      <c r="I227" s="450">
        <v>0</v>
      </c>
      <c r="J227" s="218"/>
      <c r="K227" s="383"/>
      <c r="L227" s="383"/>
      <c r="M227" s="383"/>
      <c r="N227" s="328"/>
      <c r="O227" s="329"/>
      <c r="P227" s="218"/>
      <c r="Q227" s="218"/>
    </row>
    <row r="228" spans="1:17" s="154" customFormat="1" x14ac:dyDescent="0.2">
      <c r="A228" s="165" t="s">
        <v>301</v>
      </c>
      <c r="B228" s="159"/>
      <c r="C228" s="163"/>
      <c r="D228" s="166"/>
      <c r="E228" s="148" t="s">
        <v>159</v>
      </c>
      <c r="F228" s="416">
        <v>0</v>
      </c>
      <c r="G228" s="440">
        <v>0</v>
      </c>
      <c r="H228" s="441">
        <v>-1</v>
      </c>
      <c r="I228" s="164">
        <v>0</v>
      </c>
      <c r="J228" s="207"/>
      <c r="K228" s="533">
        <v>0</v>
      </c>
      <c r="L228" s="533">
        <v>0</v>
      </c>
      <c r="M228" s="533">
        <v>-1000</v>
      </c>
      <c r="N228" s="326"/>
      <c r="O228" s="327"/>
      <c r="P228" s="207"/>
      <c r="Q228" s="207"/>
    </row>
    <row r="229" spans="1:17" s="233" customFormat="1" ht="15" x14ac:dyDescent="0.25">
      <c r="A229" s="234" t="s">
        <v>302</v>
      </c>
      <c r="B229" s="136">
        <v>6409</v>
      </c>
      <c r="C229" s="49">
        <v>2328</v>
      </c>
      <c r="D229" s="63"/>
      <c r="E229" s="48" t="s">
        <v>15</v>
      </c>
      <c r="F229" s="447"/>
      <c r="G229" s="457"/>
      <c r="H229" s="448">
        <v>-1</v>
      </c>
      <c r="I229" s="450">
        <v>0</v>
      </c>
      <c r="J229" s="218"/>
      <c r="K229" s="383"/>
      <c r="L229" s="383"/>
      <c r="M229" s="383"/>
      <c r="N229" s="328"/>
      <c r="O229" s="329"/>
      <c r="P229" s="218"/>
      <c r="Q229" s="218"/>
    </row>
    <row r="230" spans="1:17" s="154" customFormat="1" x14ac:dyDescent="0.2">
      <c r="A230" s="165" t="s">
        <v>302</v>
      </c>
      <c r="B230" s="159"/>
      <c r="C230" s="163"/>
      <c r="D230" s="166"/>
      <c r="E230" s="148" t="s">
        <v>159</v>
      </c>
      <c r="F230" s="416">
        <v>0</v>
      </c>
      <c r="G230" s="440">
        <v>0</v>
      </c>
      <c r="H230" s="441">
        <v>-1</v>
      </c>
      <c r="I230" s="164">
        <v>0</v>
      </c>
      <c r="J230" s="207"/>
      <c r="K230" s="533">
        <v>0</v>
      </c>
      <c r="L230" s="533">
        <v>0</v>
      </c>
      <c r="M230" s="533">
        <v>-1000</v>
      </c>
      <c r="N230" s="326"/>
      <c r="O230" s="327"/>
      <c r="P230" s="207"/>
      <c r="Q230" s="207"/>
    </row>
    <row r="231" spans="1:17" s="233" customFormat="1" ht="15" x14ac:dyDescent="0.25">
      <c r="A231" s="234" t="s">
        <v>303</v>
      </c>
      <c r="B231" s="136">
        <v>6409</v>
      </c>
      <c r="C231" s="49">
        <v>2328</v>
      </c>
      <c r="D231" s="63"/>
      <c r="E231" s="48" t="s">
        <v>15</v>
      </c>
      <c r="F231" s="447"/>
      <c r="G231" s="457"/>
      <c r="H231" s="448">
        <v>-1</v>
      </c>
      <c r="I231" s="450">
        <v>0</v>
      </c>
      <c r="J231" s="218"/>
      <c r="K231" s="383"/>
      <c r="L231" s="383"/>
      <c r="M231" s="383"/>
      <c r="N231" s="328"/>
      <c r="O231" s="329"/>
      <c r="P231" s="218"/>
      <c r="Q231" s="218"/>
    </row>
    <row r="232" spans="1:17" s="154" customFormat="1" x14ac:dyDescent="0.2">
      <c r="A232" s="165" t="s">
        <v>303</v>
      </c>
      <c r="B232" s="159"/>
      <c r="C232" s="163"/>
      <c r="D232" s="166"/>
      <c r="E232" s="148" t="s">
        <v>159</v>
      </c>
      <c r="F232" s="416">
        <v>0</v>
      </c>
      <c r="G232" s="440">
        <v>0</v>
      </c>
      <c r="H232" s="441">
        <v>-1</v>
      </c>
      <c r="I232" s="164">
        <v>0</v>
      </c>
      <c r="J232" s="207"/>
      <c r="K232" s="533">
        <v>0</v>
      </c>
      <c r="L232" s="533">
        <v>0</v>
      </c>
      <c r="M232" s="533">
        <v>-1000</v>
      </c>
      <c r="N232" s="326"/>
      <c r="O232" s="327"/>
      <c r="P232" s="207"/>
      <c r="Q232" s="207"/>
    </row>
    <row r="233" spans="1:17" s="233" customFormat="1" ht="15" x14ac:dyDescent="0.25">
      <c r="A233" s="234" t="s">
        <v>304</v>
      </c>
      <c r="B233" s="136">
        <v>6409</v>
      </c>
      <c r="C233" s="49">
        <v>2328</v>
      </c>
      <c r="D233" s="63"/>
      <c r="E233" s="48" t="s">
        <v>15</v>
      </c>
      <c r="F233" s="447"/>
      <c r="G233" s="457"/>
      <c r="H233" s="448">
        <v>-1</v>
      </c>
      <c r="I233" s="450">
        <v>0</v>
      </c>
      <c r="J233" s="218"/>
      <c r="K233" s="383"/>
      <c r="L233" s="383"/>
      <c r="M233" s="383"/>
      <c r="N233" s="328"/>
      <c r="O233" s="329"/>
      <c r="P233" s="218"/>
      <c r="Q233" s="218"/>
    </row>
    <row r="234" spans="1:17" s="154" customFormat="1" x14ac:dyDescent="0.2">
      <c r="A234" s="165" t="s">
        <v>304</v>
      </c>
      <c r="B234" s="159"/>
      <c r="C234" s="163"/>
      <c r="D234" s="166"/>
      <c r="E234" s="148" t="s">
        <v>159</v>
      </c>
      <c r="F234" s="416">
        <v>0</v>
      </c>
      <c r="G234" s="440">
        <v>0</v>
      </c>
      <c r="H234" s="441">
        <v>-1</v>
      </c>
      <c r="I234" s="164">
        <v>0</v>
      </c>
      <c r="J234" s="207"/>
      <c r="K234" s="533">
        <v>0</v>
      </c>
      <c r="L234" s="533">
        <v>0</v>
      </c>
      <c r="M234" s="533">
        <v>-1000</v>
      </c>
      <c r="N234" s="326"/>
      <c r="O234" s="327"/>
      <c r="P234" s="207"/>
      <c r="Q234" s="207"/>
    </row>
    <row r="235" spans="1:17" s="233" customFormat="1" ht="15" x14ac:dyDescent="0.25">
      <c r="A235" s="234" t="s">
        <v>305</v>
      </c>
      <c r="B235" s="136">
        <v>6409</v>
      </c>
      <c r="C235" s="49">
        <v>2328</v>
      </c>
      <c r="D235" s="63"/>
      <c r="E235" s="48" t="s">
        <v>15</v>
      </c>
      <c r="F235" s="447"/>
      <c r="G235" s="457"/>
      <c r="H235" s="448">
        <v>-1</v>
      </c>
      <c r="I235" s="450">
        <v>0</v>
      </c>
      <c r="J235" s="218"/>
      <c r="K235" s="383"/>
      <c r="L235" s="383"/>
      <c r="M235" s="383"/>
      <c r="N235" s="328"/>
      <c r="O235" s="329"/>
      <c r="P235" s="218"/>
      <c r="Q235" s="218"/>
    </row>
    <row r="236" spans="1:17" s="154" customFormat="1" x14ac:dyDescent="0.2">
      <c r="A236" s="165" t="s">
        <v>305</v>
      </c>
      <c r="B236" s="159"/>
      <c r="C236" s="163"/>
      <c r="D236" s="166"/>
      <c r="E236" s="148" t="s">
        <v>159</v>
      </c>
      <c r="F236" s="416">
        <v>0</v>
      </c>
      <c r="G236" s="440">
        <v>0</v>
      </c>
      <c r="H236" s="441">
        <v>-1</v>
      </c>
      <c r="I236" s="164">
        <v>0</v>
      </c>
      <c r="J236" s="207"/>
      <c r="K236" s="533">
        <v>0</v>
      </c>
      <c r="L236" s="533">
        <v>0</v>
      </c>
      <c r="M236" s="533">
        <v>-1000</v>
      </c>
      <c r="N236" s="326"/>
      <c r="O236" s="327"/>
      <c r="P236" s="207"/>
      <c r="Q236" s="207"/>
    </row>
    <row r="237" spans="1:17" s="42" customFormat="1" ht="15" x14ac:dyDescent="0.25">
      <c r="A237" s="123" t="s">
        <v>141</v>
      </c>
      <c r="B237" s="136"/>
      <c r="C237" s="49">
        <v>4123</v>
      </c>
      <c r="D237" s="63"/>
      <c r="E237" s="70" t="s">
        <v>87</v>
      </c>
      <c r="F237" s="272"/>
      <c r="G237" s="272">
        <f>G238+G239</f>
        <v>140</v>
      </c>
      <c r="H237" s="272">
        <f>H238+H239</f>
        <v>140</v>
      </c>
      <c r="I237" s="82">
        <f t="shared" ref="I237" si="12">(H237/G237)*100</f>
        <v>100</v>
      </c>
      <c r="J237" s="204"/>
      <c r="K237" s="368"/>
      <c r="L237" s="368"/>
      <c r="M237" s="368"/>
      <c r="N237" s="316"/>
      <c r="O237" s="317"/>
      <c r="P237" s="204"/>
      <c r="Q237" s="204"/>
    </row>
    <row r="238" spans="1:17" s="42" customFormat="1" ht="15" x14ac:dyDescent="0.25">
      <c r="A238" s="123" t="s">
        <v>141</v>
      </c>
      <c r="B238" s="136"/>
      <c r="C238" s="49"/>
      <c r="D238" s="87" t="s">
        <v>88</v>
      </c>
      <c r="E238" s="58" t="s">
        <v>92</v>
      </c>
      <c r="F238" s="272"/>
      <c r="G238" s="275">
        <v>8</v>
      </c>
      <c r="H238" s="280">
        <v>8</v>
      </c>
      <c r="I238" s="82">
        <f t="shared" ref="I238:I239" si="13">(H238/G238)*100</f>
        <v>100</v>
      </c>
      <c r="J238" s="204"/>
      <c r="K238" s="368"/>
      <c r="L238" s="368"/>
      <c r="M238" s="368"/>
      <c r="N238" s="316"/>
      <c r="O238" s="317"/>
      <c r="P238" s="204"/>
      <c r="Q238" s="204"/>
    </row>
    <row r="239" spans="1:17" s="42" customFormat="1" ht="15" x14ac:dyDescent="0.25">
      <c r="A239" s="123" t="s">
        <v>141</v>
      </c>
      <c r="B239" s="136"/>
      <c r="C239" s="49"/>
      <c r="D239" s="87" t="s">
        <v>89</v>
      </c>
      <c r="E239" s="58" t="s">
        <v>93</v>
      </c>
      <c r="F239" s="272"/>
      <c r="G239" s="275">
        <v>132</v>
      </c>
      <c r="H239" s="280">
        <v>132</v>
      </c>
      <c r="I239" s="82">
        <f t="shared" si="13"/>
        <v>100</v>
      </c>
      <c r="J239" s="204"/>
      <c r="K239" s="368"/>
      <c r="L239" s="368"/>
      <c r="M239" s="368"/>
      <c r="N239" s="316"/>
      <c r="O239" s="317"/>
      <c r="P239" s="204"/>
      <c r="Q239" s="204"/>
    </row>
    <row r="240" spans="1:17" s="42" customFormat="1" ht="15" x14ac:dyDescent="0.25">
      <c r="A240" s="123" t="s">
        <v>141</v>
      </c>
      <c r="B240" s="136"/>
      <c r="C240" s="144">
        <v>4223</v>
      </c>
      <c r="D240" s="87"/>
      <c r="E240" s="71" t="s">
        <v>116</v>
      </c>
      <c r="F240" s="272"/>
      <c r="G240" s="272">
        <f>G241+G242</f>
        <v>96668</v>
      </c>
      <c r="H240" s="272">
        <f>H241+H242</f>
        <v>96668</v>
      </c>
      <c r="I240" s="81">
        <f t="shared" ref="I240:I244" si="14">(H240/G240)*100</f>
        <v>100</v>
      </c>
      <c r="J240" s="204"/>
      <c r="K240" s="368"/>
      <c r="L240" s="368"/>
      <c r="M240" s="368"/>
      <c r="N240" s="316"/>
      <c r="O240" s="317"/>
      <c r="P240" s="204"/>
      <c r="Q240" s="204"/>
    </row>
    <row r="241" spans="1:17" s="42" customFormat="1" ht="15" x14ac:dyDescent="0.25">
      <c r="A241" s="123" t="s">
        <v>141</v>
      </c>
      <c r="B241" s="136"/>
      <c r="C241" s="49"/>
      <c r="D241" s="87" t="s">
        <v>117</v>
      </c>
      <c r="E241" s="58" t="s">
        <v>192</v>
      </c>
      <c r="F241" s="272"/>
      <c r="G241" s="275">
        <v>5370</v>
      </c>
      <c r="H241" s="280">
        <v>5370</v>
      </c>
      <c r="I241" s="82">
        <f t="shared" si="14"/>
        <v>100</v>
      </c>
      <c r="J241" s="204"/>
      <c r="K241" s="368"/>
      <c r="L241" s="368"/>
      <c r="M241" s="368"/>
      <c r="N241" s="316"/>
      <c r="O241" s="317"/>
      <c r="P241" s="204"/>
      <c r="Q241" s="204"/>
    </row>
    <row r="242" spans="1:17" s="42" customFormat="1" ht="15" x14ac:dyDescent="0.25">
      <c r="A242" s="123" t="s">
        <v>141</v>
      </c>
      <c r="B242" s="136"/>
      <c r="C242" s="49"/>
      <c r="D242" s="87" t="s">
        <v>119</v>
      </c>
      <c r="E242" s="58" t="s">
        <v>193</v>
      </c>
      <c r="F242" s="272"/>
      <c r="G242" s="280">
        <v>91298</v>
      </c>
      <c r="H242" s="458">
        <v>91298</v>
      </c>
      <c r="I242" s="82">
        <f t="shared" si="14"/>
        <v>100</v>
      </c>
      <c r="J242" s="204"/>
      <c r="K242" s="368"/>
      <c r="L242" s="368"/>
      <c r="M242" s="368"/>
      <c r="N242" s="316"/>
      <c r="O242" s="317"/>
      <c r="P242" s="204"/>
      <c r="Q242" s="204"/>
    </row>
    <row r="243" spans="1:17" s="42" customFormat="1" ht="15" x14ac:dyDescent="0.25">
      <c r="A243" s="123" t="s">
        <v>141</v>
      </c>
      <c r="B243" s="136">
        <v>2212</v>
      </c>
      <c r="C243" s="49">
        <v>2322</v>
      </c>
      <c r="D243" s="87"/>
      <c r="E243" s="79" t="s">
        <v>12</v>
      </c>
      <c r="F243" s="272"/>
      <c r="G243" s="273">
        <v>5</v>
      </c>
      <c r="H243" s="435">
        <v>5</v>
      </c>
      <c r="I243" s="81">
        <f t="shared" si="14"/>
        <v>100</v>
      </c>
      <c r="J243" s="204"/>
      <c r="K243" s="368"/>
      <c r="L243" s="368"/>
      <c r="M243" s="368"/>
      <c r="N243" s="316"/>
      <c r="O243" s="317"/>
      <c r="P243" s="204"/>
      <c r="Q243" s="204"/>
    </row>
    <row r="244" spans="1:17" s="154" customFormat="1" x14ac:dyDescent="0.2">
      <c r="A244" s="165" t="s">
        <v>141</v>
      </c>
      <c r="B244" s="159"/>
      <c r="C244" s="163"/>
      <c r="D244" s="166"/>
      <c r="E244" s="148" t="s">
        <v>159</v>
      </c>
      <c r="F244" s="416">
        <v>0</v>
      </c>
      <c r="G244" s="416">
        <f>G237+G240+G243</f>
        <v>96813</v>
      </c>
      <c r="H244" s="416">
        <f>H237+H240+H243</f>
        <v>96813</v>
      </c>
      <c r="I244" s="157">
        <f t="shared" si="14"/>
        <v>100</v>
      </c>
      <c r="J244" s="207"/>
      <c r="K244" s="533">
        <v>0</v>
      </c>
      <c r="L244" s="533">
        <v>96813349.200000003</v>
      </c>
      <c r="M244" s="533">
        <v>96813349.200000003</v>
      </c>
      <c r="N244" s="326"/>
      <c r="O244" s="327"/>
      <c r="P244" s="207"/>
      <c r="Q244" s="207"/>
    </row>
    <row r="245" spans="1:17" s="42" customFormat="1" ht="15" x14ac:dyDescent="0.25">
      <c r="A245" s="123" t="s">
        <v>142</v>
      </c>
      <c r="B245" s="136"/>
      <c r="C245" s="145">
        <v>4113</v>
      </c>
      <c r="D245" s="62"/>
      <c r="E245" s="65" t="s">
        <v>90</v>
      </c>
      <c r="F245" s="272"/>
      <c r="G245" s="273">
        <v>79</v>
      </c>
      <c r="H245" s="459">
        <v>79</v>
      </c>
      <c r="I245" s="47">
        <f t="shared" ref="I245:I249" si="15">(H245/G245)*100</f>
        <v>100</v>
      </c>
      <c r="J245" s="204"/>
      <c r="K245" s="368"/>
      <c r="L245" s="368"/>
      <c r="M245" s="368"/>
      <c r="N245" s="316"/>
      <c r="O245" s="317"/>
      <c r="P245" s="204"/>
      <c r="Q245" s="204"/>
    </row>
    <row r="246" spans="1:17" s="42" customFormat="1" ht="15" x14ac:dyDescent="0.25">
      <c r="A246" s="123" t="s">
        <v>142</v>
      </c>
      <c r="B246" s="136"/>
      <c r="C246" s="145"/>
      <c r="D246" s="63" t="s">
        <v>96</v>
      </c>
      <c r="E246" s="66" t="s">
        <v>91</v>
      </c>
      <c r="F246" s="272"/>
      <c r="G246" s="280">
        <v>79</v>
      </c>
      <c r="H246" s="275">
        <v>79</v>
      </c>
      <c r="I246" s="54">
        <f t="shared" si="15"/>
        <v>100</v>
      </c>
      <c r="J246" s="204"/>
      <c r="K246" s="368"/>
      <c r="L246" s="368"/>
      <c r="M246" s="368"/>
      <c r="N246" s="316"/>
      <c r="O246" s="317"/>
      <c r="P246" s="204"/>
      <c r="Q246" s="204"/>
    </row>
    <row r="247" spans="1:17" s="42" customFormat="1" ht="15" x14ac:dyDescent="0.25">
      <c r="A247" s="123" t="s">
        <v>142</v>
      </c>
      <c r="B247" s="136"/>
      <c r="C247" s="49">
        <v>4116</v>
      </c>
      <c r="D247" s="50"/>
      <c r="E247" s="55" t="s">
        <v>13</v>
      </c>
      <c r="F247" s="272"/>
      <c r="G247" s="272">
        <v>451</v>
      </c>
      <c r="H247" s="272">
        <v>451</v>
      </c>
      <c r="I247" s="19">
        <f t="shared" si="15"/>
        <v>100</v>
      </c>
      <c r="J247" s="204"/>
      <c r="K247" s="368"/>
      <c r="L247" s="368"/>
      <c r="M247" s="368"/>
      <c r="N247" s="316"/>
      <c r="O247" s="317"/>
      <c r="P247" s="204"/>
      <c r="Q247" s="204"/>
    </row>
    <row r="248" spans="1:17" s="42" customFormat="1" ht="15" x14ac:dyDescent="0.25">
      <c r="A248" s="123" t="s">
        <v>142</v>
      </c>
      <c r="B248" s="136"/>
      <c r="C248" s="49"/>
      <c r="D248" s="86" t="s">
        <v>97</v>
      </c>
      <c r="E248" s="59" t="s">
        <v>100</v>
      </c>
      <c r="F248" s="460"/>
      <c r="G248" s="461">
        <v>451</v>
      </c>
      <c r="H248" s="77">
        <v>451</v>
      </c>
      <c r="I248" s="1">
        <f t="shared" si="15"/>
        <v>100</v>
      </c>
      <c r="J248" s="204"/>
      <c r="K248" s="368"/>
      <c r="L248" s="368"/>
      <c r="M248" s="368"/>
      <c r="N248" s="316"/>
      <c r="O248" s="317"/>
      <c r="P248" s="204"/>
      <c r="Q248" s="204"/>
    </row>
    <row r="249" spans="1:17" s="154" customFormat="1" x14ac:dyDescent="0.2">
      <c r="A249" s="165" t="s">
        <v>142</v>
      </c>
      <c r="B249" s="159"/>
      <c r="C249" s="163"/>
      <c r="D249" s="166"/>
      <c r="E249" s="148" t="s">
        <v>159</v>
      </c>
      <c r="F249" s="416">
        <v>0</v>
      </c>
      <c r="G249" s="154">
        <f>G245+G247</f>
        <v>530</v>
      </c>
      <c r="H249" s="462">
        <f>H245+H247</f>
        <v>530</v>
      </c>
      <c r="I249" s="157">
        <f t="shared" si="15"/>
        <v>100</v>
      </c>
      <c r="J249" s="207"/>
      <c r="K249" s="533">
        <v>0</v>
      </c>
      <c r="L249" s="533">
        <v>530100</v>
      </c>
      <c r="M249" s="533">
        <v>530099.94999999995</v>
      </c>
      <c r="N249" s="326"/>
      <c r="O249" s="327"/>
      <c r="P249" s="207"/>
      <c r="Q249" s="207"/>
    </row>
    <row r="250" spans="1:17" s="42" customFormat="1" ht="15" x14ac:dyDescent="0.25">
      <c r="A250" s="123" t="s">
        <v>143</v>
      </c>
      <c r="B250" s="136">
        <v>6409</v>
      </c>
      <c r="C250" s="49">
        <v>2328</v>
      </c>
      <c r="D250" s="63"/>
      <c r="E250" s="48" t="s">
        <v>15</v>
      </c>
      <c r="F250" s="272"/>
      <c r="G250" s="273"/>
      <c r="H250" s="272">
        <v>-2</v>
      </c>
      <c r="I250" s="19">
        <v>0</v>
      </c>
      <c r="J250" s="204"/>
      <c r="K250" s="368"/>
      <c r="L250" s="368"/>
      <c r="M250" s="368"/>
      <c r="N250" s="316"/>
      <c r="O250" s="317"/>
      <c r="P250" s="204"/>
      <c r="Q250" s="204"/>
    </row>
    <row r="251" spans="1:17" s="154" customFormat="1" x14ac:dyDescent="0.2">
      <c r="A251" s="165" t="s">
        <v>143</v>
      </c>
      <c r="B251" s="159"/>
      <c r="C251" s="163"/>
      <c r="D251" s="166"/>
      <c r="E251" s="148" t="s">
        <v>159</v>
      </c>
      <c r="F251" s="416">
        <v>0</v>
      </c>
      <c r="G251" s="154">
        <v>0</v>
      </c>
      <c r="H251" s="462">
        <v>-2</v>
      </c>
      <c r="I251" s="157">
        <v>0</v>
      </c>
      <c r="J251" s="207"/>
      <c r="K251" s="533">
        <v>0</v>
      </c>
      <c r="L251" s="533">
        <v>0</v>
      </c>
      <c r="M251" s="533">
        <v>-2000</v>
      </c>
      <c r="N251" s="326"/>
      <c r="O251" s="327"/>
      <c r="P251" s="207"/>
      <c r="Q251" s="207"/>
    </row>
    <row r="252" spans="1:17" s="42" customFormat="1" ht="15" x14ac:dyDescent="0.25">
      <c r="A252" s="123" t="s">
        <v>144</v>
      </c>
      <c r="B252" s="136">
        <v>6409</v>
      </c>
      <c r="C252" s="49">
        <v>2328</v>
      </c>
      <c r="D252" s="63"/>
      <c r="E252" s="48" t="s">
        <v>15</v>
      </c>
      <c r="F252" s="447"/>
      <c r="G252" s="457"/>
      <c r="H252" s="448">
        <v>-2</v>
      </c>
      <c r="I252" s="81">
        <v>0</v>
      </c>
      <c r="J252" s="204"/>
      <c r="K252" s="368"/>
      <c r="L252" s="368"/>
      <c r="M252" s="368"/>
      <c r="N252" s="316"/>
      <c r="O252" s="317"/>
      <c r="P252" s="204"/>
      <c r="Q252" s="204"/>
    </row>
    <row r="253" spans="1:17" s="154" customFormat="1" x14ac:dyDescent="0.2">
      <c r="A253" s="165" t="s">
        <v>144</v>
      </c>
      <c r="B253" s="159"/>
      <c r="C253" s="163"/>
      <c r="D253" s="166"/>
      <c r="E253" s="148" t="s">
        <v>159</v>
      </c>
      <c r="F253" s="416">
        <v>0</v>
      </c>
      <c r="G253" s="440">
        <v>0</v>
      </c>
      <c r="H253" s="441">
        <v>-2</v>
      </c>
      <c r="I253" s="157">
        <v>0</v>
      </c>
      <c r="J253" s="207"/>
      <c r="K253" s="533">
        <v>0</v>
      </c>
      <c r="L253" s="533">
        <v>0</v>
      </c>
      <c r="M253" s="533">
        <v>-2000</v>
      </c>
      <c r="N253" s="326"/>
      <c r="O253" s="327"/>
      <c r="P253" s="207"/>
      <c r="Q253" s="207"/>
    </row>
    <row r="254" spans="1:17" s="42" customFormat="1" ht="15" x14ac:dyDescent="0.25">
      <c r="A254" s="123" t="s">
        <v>145</v>
      </c>
      <c r="B254" s="136">
        <v>6409</v>
      </c>
      <c r="C254" s="49">
        <v>2328</v>
      </c>
      <c r="D254" s="63"/>
      <c r="E254" s="48" t="s">
        <v>15</v>
      </c>
      <c r="F254" s="272"/>
      <c r="G254" s="463"/>
      <c r="H254" s="273">
        <v>-2</v>
      </c>
      <c r="I254" s="81">
        <v>0</v>
      </c>
      <c r="J254" s="204"/>
      <c r="K254" s="368"/>
      <c r="L254" s="368"/>
      <c r="M254" s="368"/>
      <c r="N254" s="316"/>
      <c r="O254" s="317"/>
      <c r="P254" s="204"/>
      <c r="Q254" s="204"/>
    </row>
    <row r="255" spans="1:17" s="154" customFormat="1" x14ac:dyDescent="0.2">
      <c r="A255" s="165" t="s">
        <v>145</v>
      </c>
      <c r="B255" s="159"/>
      <c r="C255" s="163"/>
      <c r="D255" s="166"/>
      <c r="E255" s="148" t="s">
        <v>159</v>
      </c>
      <c r="F255" s="416">
        <v>0</v>
      </c>
      <c r="G255" s="416">
        <f>G254</f>
        <v>0</v>
      </c>
      <c r="H255" s="154">
        <v>-2</v>
      </c>
      <c r="I255" s="157">
        <v>0</v>
      </c>
      <c r="J255" s="207"/>
      <c r="K255" s="533">
        <v>0</v>
      </c>
      <c r="L255" s="533">
        <v>0</v>
      </c>
      <c r="M255" s="533">
        <v>-2000</v>
      </c>
      <c r="N255" s="326"/>
      <c r="O255" s="327"/>
      <c r="P255" s="207"/>
      <c r="Q255" s="207"/>
    </row>
    <row r="256" spans="1:17" s="42" customFormat="1" ht="15" x14ac:dyDescent="0.25">
      <c r="A256" s="123" t="s">
        <v>147</v>
      </c>
      <c r="B256" s="136">
        <v>3299</v>
      </c>
      <c r="C256" s="111">
        <v>2141</v>
      </c>
      <c r="D256" s="46"/>
      <c r="E256" s="73" t="s">
        <v>11</v>
      </c>
      <c r="F256" s="394"/>
      <c r="G256" s="278"/>
      <c r="H256" s="432">
        <v>251</v>
      </c>
      <c r="I256" s="81">
        <v>0</v>
      </c>
      <c r="J256" s="204"/>
      <c r="K256" s="368"/>
      <c r="L256" s="368"/>
      <c r="M256" s="368"/>
      <c r="N256" s="316"/>
      <c r="O256" s="317"/>
      <c r="P256" s="204"/>
      <c r="Q256" s="204"/>
    </row>
    <row r="257" spans="1:17" s="42" customFormat="1" ht="15" x14ac:dyDescent="0.25">
      <c r="A257" s="123" t="s">
        <v>147</v>
      </c>
      <c r="B257" s="136">
        <v>3299</v>
      </c>
      <c r="C257" s="49">
        <v>2212</v>
      </c>
      <c r="D257" s="50"/>
      <c r="E257" s="72" t="s">
        <v>164</v>
      </c>
      <c r="F257" s="394"/>
      <c r="G257" s="278">
        <v>151</v>
      </c>
      <c r="H257" s="432">
        <v>70</v>
      </c>
      <c r="I257" s="81">
        <f>(H257/G257)*100</f>
        <v>46.357615894039732</v>
      </c>
      <c r="J257" s="204"/>
      <c r="K257" s="368"/>
      <c r="L257" s="368"/>
      <c r="M257" s="368"/>
      <c r="N257" s="316"/>
      <c r="O257" s="317"/>
      <c r="P257" s="204"/>
      <c r="Q257" s="204"/>
    </row>
    <row r="258" spans="1:17" s="42" customFormat="1" ht="15" x14ac:dyDescent="0.25">
      <c r="A258" s="123" t="s">
        <v>147</v>
      </c>
      <c r="B258" s="136">
        <v>6402</v>
      </c>
      <c r="C258" s="49">
        <v>2223</v>
      </c>
      <c r="D258" s="171"/>
      <c r="E258" s="72" t="s">
        <v>181</v>
      </c>
      <c r="F258" s="272"/>
      <c r="G258" s="278">
        <v>13</v>
      </c>
      <c r="H258" s="432">
        <v>13</v>
      </c>
      <c r="I258" s="98">
        <f t="shared" ref="I258" si="16">(H258/G258)*100</f>
        <v>100</v>
      </c>
      <c r="J258" s="204"/>
      <c r="K258" s="368"/>
      <c r="L258" s="368"/>
      <c r="M258" s="368"/>
      <c r="N258" s="316"/>
      <c r="O258" s="317"/>
      <c r="P258" s="204"/>
      <c r="Q258" s="204"/>
    </row>
    <row r="259" spans="1:17" s="42" customFormat="1" ht="15" x14ac:dyDescent="0.25">
      <c r="A259" s="123" t="s">
        <v>147</v>
      </c>
      <c r="B259" s="136">
        <v>6402</v>
      </c>
      <c r="C259" s="49">
        <v>2229</v>
      </c>
      <c r="D259" s="63"/>
      <c r="E259" s="55" t="s">
        <v>35</v>
      </c>
      <c r="F259" s="272"/>
      <c r="G259" s="453">
        <v>619</v>
      </c>
      <c r="H259" s="454">
        <v>619</v>
      </c>
      <c r="I259" s="98">
        <f>(H259/G259)*100</f>
        <v>100</v>
      </c>
      <c r="J259" s="204"/>
      <c r="K259" s="368"/>
      <c r="L259" s="368"/>
      <c r="M259" s="368"/>
      <c r="N259" s="316"/>
      <c r="O259" s="317"/>
      <c r="P259" s="204"/>
      <c r="Q259" s="204"/>
    </row>
    <row r="260" spans="1:17" s="154" customFormat="1" x14ac:dyDescent="0.2">
      <c r="A260" s="165" t="s">
        <v>147</v>
      </c>
      <c r="B260" s="159"/>
      <c r="C260" s="163"/>
      <c r="D260" s="166"/>
      <c r="E260" s="148" t="s">
        <v>159</v>
      </c>
      <c r="F260" s="464">
        <v>0</v>
      </c>
      <c r="G260" s="464">
        <f>G256+G257+G258+G259</f>
        <v>783</v>
      </c>
      <c r="H260" s="465">
        <f>H256+H257+H258+H259</f>
        <v>953</v>
      </c>
      <c r="I260" s="157">
        <f>(H260/G260)*100</f>
        <v>121.71136653895273</v>
      </c>
      <c r="J260" s="207"/>
      <c r="K260" s="533">
        <v>0</v>
      </c>
      <c r="L260" s="533">
        <v>782691.44</v>
      </c>
      <c r="M260" s="533">
        <v>953343.92</v>
      </c>
      <c r="N260" s="326"/>
      <c r="O260" s="327"/>
      <c r="P260" s="207"/>
      <c r="Q260" s="207"/>
    </row>
    <row r="261" spans="1:17" s="42" customFormat="1" ht="15" x14ac:dyDescent="0.25">
      <c r="A261" s="123" t="s">
        <v>148</v>
      </c>
      <c r="B261" s="136"/>
      <c r="C261" s="49">
        <v>4116</v>
      </c>
      <c r="D261" s="63"/>
      <c r="E261" s="55" t="s">
        <v>13</v>
      </c>
      <c r="F261" s="277"/>
      <c r="G261" s="277">
        <f>G262+G263</f>
        <v>9399</v>
      </c>
      <c r="H261" s="277">
        <f>H262+H263</f>
        <v>9399</v>
      </c>
      <c r="I261" s="81">
        <f>(H261/G261)*100</f>
        <v>100</v>
      </c>
      <c r="J261" s="204"/>
      <c r="K261" s="368"/>
      <c r="L261" s="368"/>
      <c r="M261" s="368"/>
      <c r="N261" s="316"/>
      <c r="O261" s="317"/>
      <c r="P261" s="204"/>
      <c r="Q261" s="204"/>
    </row>
    <row r="262" spans="1:17" s="42" customFormat="1" ht="15" x14ac:dyDescent="0.25">
      <c r="A262" s="123" t="s">
        <v>148</v>
      </c>
      <c r="B262" s="136"/>
      <c r="C262" s="49"/>
      <c r="D262" s="63" t="s">
        <v>80</v>
      </c>
      <c r="E262" s="415" t="s">
        <v>86</v>
      </c>
      <c r="F262" s="277"/>
      <c r="G262" s="279">
        <v>1410</v>
      </c>
      <c r="H262" s="466">
        <v>1410</v>
      </c>
      <c r="I262" s="82">
        <f>(H262/G262)*100</f>
        <v>100</v>
      </c>
      <c r="J262" s="204"/>
      <c r="K262" s="368"/>
      <c r="L262" s="368"/>
      <c r="M262" s="368"/>
      <c r="N262" s="316"/>
      <c r="O262" s="317"/>
      <c r="P262" s="204"/>
      <c r="Q262" s="204"/>
    </row>
    <row r="263" spans="1:17" s="42" customFormat="1" ht="15" x14ac:dyDescent="0.25">
      <c r="A263" s="123" t="s">
        <v>148</v>
      </c>
      <c r="B263" s="136"/>
      <c r="C263" s="49"/>
      <c r="D263" s="63" t="s">
        <v>81</v>
      </c>
      <c r="E263" s="69" t="s">
        <v>86</v>
      </c>
      <c r="F263" s="277"/>
      <c r="G263" s="279">
        <v>7989</v>
      </c>
      <c r="H263" s="466">
        <v>7989</v>
      </c>
      <c r="I263" s="82">
        <f>(H263/G263)*100</f>
        <v>100</v>
      </c>
      <c r="J263" s="204"/>
      <c r="K263" s="368"/>
      <c r="L263" s="368"/>
      <c r="M263" s="368"/>
      <c r="N263" s="316"/>
      <c r="O263" s="317"/>
      <c r="P263" s="204"/>
      <c r="Q263" s="204"/>
    </row>
    <row r="264" spans="1:17" s="42" customFormat="1" ht="15" x14ac:dyDescent="0.25">
      <c r="A264" s="123" t="s">
        <v>148</v>
      </c>
      <c r="B264" s="136">
        <v>3299</v>
      </c>
      <c r="C264" s="111">
        <v>2141</v>
      </c>
      <c r="D264" s="46"/>
      <c r="E264" s="73" t="s">
        <v>11</v>
      </c>
      <c r="F264" s="277"/>
      <c r="G264" s="278"/>
      <c r="H264" s="432">
        <v>111</v>
      </c>
      <c r="I264" s="81">
        <v>0</v>
      </c>
      <c r="J264" s="204"/>
      <c r="K264" s="368"/>
      <c r="L264" s="368"/>
      <c r="M264" s="368"/>
      <c r="N264" s="316"/>
      <c r="O264" s="317"/>
      <c r="P264" s="204"/>
      <c r="Q264" s="204"/>
    </row>
    <row r="265" spans="1:17" s="42" customFormat="1" ht="15" x14ac:dyDescent="0.25">
      <c r="A265" s="123" t="s">
        <v>148</v>
      </c>
      <c r="B265" s="136">
        <v>3299</v>
      </c>
      <c r="C265" s="49">
        <v>2212</v>
      </c>
      <c r="D265" s="50"/>
      <c r="E265" s="72" t="s">
        <v>164</v>
      </c>
      <c r="F265" s="277"/>
      <c r="G265" s="278">
        <v>84</v>
      </c>
      <c r="H265" s="432">
        <v>84</v>
      </c>
      <c r="I265" s="81">
        <f>(H265/G265)*100</f>
        <v>100</v>
      </c>
      <c r="J265" s="204"/>
      <c r="K265" s="368"/>
      <c r="L265" s="368"/>
      <c r="M265" s="368"/>
      <c r="N265" s="316"/>
      <c r="O265" s="317"/>
      <c r="P265" s="204"/>
      <c r="Q265" s="204"/>
    </row>
    <row r="266" spans="1:17" s="42" customFormat="1" ht="15" x14ac:dyDescent="0.25">
      <c r="A266" s="123" t="s">
        <v>148</v>
      </c>
      <c r="B266" s="136">
        <v>6402</v>
      </c>
      <c r="C266" s="49">
        <v>2229</v>
      </c>
      <c r="D266" s="50"/>
      <c r="E266" s="55" t="s">
        <v>35</v>
      </c>
      <c r="F266" s="277"/>
      <c r="G266" s="278">
        <v>434</v>
      </c>
      <c r="H266" s="432">
        <v>434</v>
      </c>
      <c r="I266" s="81">
        <f>(H266/G266)*100</f>
        <v>100</v>
      </c>
      <c r="J266" s="204"/>
      <c r="K266" s="368"/>
      <c r="L266" s="368"/>
      <c r="M266" s="368"/>
      <c r="N266" s="316"/>
      <c r="O266" s="317"/>
      <c r="P266" s="204"/>
      <c r="Q266" s="204"/>
    </row>
    <row r="267" spans="1:17" s="154" customFormat="1" x14ac:dyDescent="0.2">
      <c r="A267" s="165" t="s">
        <v>148</v>
      </c>
      <c r="B267" s="159"/>
      <c r="C267" s="163"/>
      <c r="D267" s="166"/>
      <c r="E267" s="148" t="s">
        <v>159</v>
      </c>
      <c r="F267" s="431">
        <v>0</v>
      </c>
      <c r="G267" s="431">
        <f>G261+G265+G266</f>
        <v>9917</v>
      </c>
      <c r="H267" s="433">
        <f>H261+H265+H266+H264</f>
        <v>10028</v>
      </c>
      <c r="I267" s="157">
        <f>(H267/G267)*100</f>
        <v>101.11929010789554</v>
      </c>
      <c r="J267" s="207"/>
      <c r="K267" s="533">
        <v>0</v>
      </c>
      <c r="L267" s="533">
        <v>9916690.4600000009</v>
      </c>
      <c r="M267" s="533">
        <v>10027815.130000001</v>
      </c>
      <c r="N267" s="326"/>
      <c r="O267" s="327"/>
      <c r="P267" s="207"/>
      <c r="Q267" s="207"/>
    </row>
    <row r="268" spans="1:17" s="233" customFormat="1" x14ac:dyDescent="0.2">
      <c r="A268" s="239"/>
      <c r="B268" s="240"/>
      <c r="C268" s="237"/>
      <c r="D268" s="245"/>
      <c r="E268" s="232"/>
      <c r="F268" s="556">
        <f>F207+F210+F213+F220+F222+F224+F226+F228+F230+F232+F234+F236+F244+F249+F251+F253+F255+F260+F267</f>
        <v>36082</v>
      </c>
      <c r="G268" s="556">
        <f>G207+G210+G213+G220+G222+G224+G226+G228+G230+G232+G234+G236+G244+G249+G251+G253+G255+G260+G267</f>
        <v>144412</v>
      </c>
      <c r="H268" s="556">
        <f>H207+H210+H213+H220+H222+H224+H226+H228+H230+H232+H234+H236+H244+H249+H251+H253+H255+H260+H267</f>
        <v>146244</v>
      </c>
      <c r="I268" s="246"/>
      <c r="J268" s="218"/>
      <c r="K268" s="377">
        <f>SUM(K204:K267)</f>
        <v>36082000</v>
      </c>
      <c r="L268" s="377">
        <f>SUM(L204:L267)</f>
        <v>144411830.10000002</v>
      </c>
      <c r="M268" s="377">
        <f>M207+M210+M213+M220+M222+M224+M226+M228+M230+M232+M234+M236+M244+M249+M251+M253+M255+M260+M267</f>
        <v>146244341.78999999</v>
      </c>
      <c r="N268" s="328"/>
      <c r="O268" s="329"/>
      <c r="P268" s="218"/>
      <c r="Q268" s="218"/>
    </row>
    <row r="269" spans="1:17" ht="13.5" customHeight="1" thickBot="1" x14ac:dyDescent="0.25">
      <c r="A269" s="126"/>
      <c r="F269" s="401"/>
      <c r="G269" s="406"/>
      <c r="H269" s="401"/>
      <c r="I269" s="36" t="s">
        <v>0</v>
      </c>
    </row>
    <row r="270" spans="1:17" s="42" customFormat="1" ht="20.25" customHeight="1" thickTop="1" thickBot="1" x14ac:dyDescent="0.25">
      <c r="A270" s="99" t="s">
        <v>123</v>
      </c>
      <c r="B270" s="96" t="s">
        <v>14</v>
      </c>
      <c r="C270" s="37" t="s">
        <v>2</v>
      </c>
      <c r="D270" s="38" t="s">
        <v>19</v>
      </c>
      <c r="E270" s="39" t="s">
        <v>3</v>
      </c>
      <c r="F270" s="40" t="s">
        <v>4</v>
      </c>
      <c r="G270" s="40" t="s">
        <v>5</v>
      </c>
      <c r="H270" s="40" t="s">
        <v>20</v>
      </c>
      <c r="I270" s="41" t="s">
        <v>21</v>
      </c>
      <c r="J270" s="204"/>
      <c r="K270" s="315"/>
      <c r="L270" s="315"/>
      <c r="M270" s="315"/>
      <c r="N270" s="316"/>
      <c r="O270" s="317"/>
      <c r="P270" s="204"/>
      <c r="Q270" s="204"/>
    </row>
    <row r="271" spans="1:17" s="43" customFormat="1" ht="12.75" thickTop="1" x14ac:dyDescent="0.2">
      <c r="A271" s="120">
        <v>1</v>
      </c>
      <c r="B271" s="115">
        <v>2</v>
      </c>
      <c r="C271" s="116">
        <v>3</v>
      </c>
      <c r="D271" s="115">
        <v>4</v>
      </c>
      <c r="E271" s="116">
        <v>5</v>
      </c>
      <c r="F271" s="115">
        <v>6</v>
      </c>
      <c r="G271" s="117">
        <v>7</v>
      </c>
      <c r="H271" s="118">
        <v>8</v>
      </c>
      <c r="I271" s="119" t="s">
        <v>124</v>
      </c>
      <c r="J271" s="204"/>
      <c r="K271" s="318"/>
      <c r="L271" s="318"/>
      <c r="M271" s="318"/>
      <c r="N271" s="319"/>
      <c r="O271" s="320"/>
      <c r="P271" s="206"/>
      <c r="Q271" s="206"/>
    </row>
    <row r="272" spans="1:17" s="42" customFormat="1" ht="15" x14ac:dyDescent="0.25">
      <c r="A272" s="123" t="s">
        <v>146</v>
      </c>
      <c r="B272" s="136"/>
      <c r="C272" s="49">
        <v>4116</v>
      </c>
      <c r="D272" s="63"/>
      <c r="E272" s="55" t="s">
        <v>13</v>
      </c>
      <c r="F272" s="277"/>
      <c r="G272" s="277">
        <f>G273+G274</f>
        <v>8870</v>
      </c>
      <c r="H272" s="277">
        <f>H273+H274</f>
        <v>8870</v>
      </c>
      <c r="I272" s="81">
        <f>(H272/G272)*100</f>
        <v>100</v>
      </c>
      <c r="J272" s="204"/>
      <c r="K272" s="368"/>
      <c r="L272" s="368"/>
      <c r="M272" s="368"/>
      <c r="N272" s="316"/>
      <c r="O272" s="317"/>
      <c r="P272" s="204"/>
      <c r="Q272" s="204"/>
    </row>
    <row r="273" spans="1:17" s="42" customFormat="1" ht="15" x14ac:dyDescent="0.25">
      <c r="A273" s="123" t="s">
        <v>146</v>
      </c>
      <c r="B273" s="136"/>
      <c r="C273" s="49"/>
      <c r="D273" s="63" t="s">
        <v>80</v>
      </c>
      <c r="E273" s="68" t="s">
        <v>86</v>
      </c>
      <c r="F273" s="277"/>
      <c r="G273" s="279">
        <v>1331</v>
      </c>
      <c r="H273" s="466">
        <v>1331</v>
      </c>
      <c r="I273" s="82">
        <f>(H273/G273)*100</f>
        <v>100</v>
      </c>
      <c r="J273" s="204"/>
      <c r="K273" s="368"/>
      <c r="L273" s="368"/>
      <c r="M273" s="368"/>
      <c r="N273" s="316"/>
      <c r="O273" s="317"/>
      <c r="P273" s="204"/>
      <c r="Q273" s="204"/>
    </row>
    <row r="274" spans="1:17" s="42" customFormat="1" ht="15" x14ac:dyDescent="0.25">
      <c r="A274" s="123" t="s">
        <v>146</v>
      </c>
      <c r="B274" s="136"/>
      <c r="C274" s="49"/>
      <c r="D274" s="63" t="s">
        <v>81</v>
      </c>
      <c r="E274" s="69" t="s">
        <v>86</v>
      </c>
      <c r="F274" s="277"/>
      <c r="G274" s="279">
        <v>7539</v>
      </c>
      <c r="H274" s="466">
        <v>7539</v>
      </c>
      <c r="I274" s="82">
        <f>(H274/G274)*100</f>
        <v>100</v>
      </c>
      <c r="J274" s="204"/>
      <c r="K274" s="368"/>
      <c r="L274" s="368"/>
      <c r="M274" s="368"/>
      <c r="N274" s="316"/>
      <c r="O274" s="317"/>
      <c r="P274" s="204"/>
      <c r="Q274" s="204"/>
    </row>
    <row r="275" spans="1:17" s="42" customFormat="1" ht="15" x14ac:dyDescent="0.25">
      <c r="A275" s="123" t="s">
        <v>146</v>
      </c>
      <c r="B275" s="136">
        <v>3299</v>
      </c>
      <c r="C275" s="111">
        <v>2141</v>
      </c>
      <c r="D275" s="46"/>
      <c r="E275" s="73" t="s">
        <v>11</v>
      </c>
      <c r="F275" s="277"/>
      <c r="G275" s="278"/>
      <c r="H275" s="432">
        <v>162</v>
      </c>
      <c r="I275" s="81">
        <v>0</v>
      </c>
      <c r="J275" s="204"/>
      <c r="K275" s="368"/>
      <c r="L275" s="368"/>
      <c r="M275" s="368"/>
      <c r="N275" s="316"/>
      <c r="O275" s="317"/>
      <c r="P275" s="204"/>
      <c r="Q275" s="204"/>
    </row>
    <row r="276" spans="1:17" s="42" customFormat="1" ht="15" x14ac:dyDescent="0.25">
      <c r="A276" s="123" t="s">
        <v>146</v>
      </c>
      <c r="B276" s="136">
        <v>3299</v>
      </c>
      <c r="C276" s="49">
        <v>2212</v>
      </c>
      <c r="D276" s="50"/>
      <c r="E276" s="72" t="s">
        <v>164</v>
      </c>
      <c r="F276" s="277"/>
      <c r="G276" s="278">
        <v>5</v>
      </c>
      <c r="H276" s="432">
        <v>9</v>
      </c>
      <c r="I276" s="81">
        <f t="shared" ref="I276:I281" si="17">(H276/G276)*100</f>
        <v>180</v>
      </c>
      <c r="J276" s="204"/>
      <c r="K276" s="368"/>
      <c r="L276" s="368"/>
      <c r="M276" s="368"/>
      <c r="N276" s="316"/>
      <c r="O276" s="317"/>
      <c r="P276" s="204"/>
      <c r="Q276" s="204"/>
    </row>
    <row r="277" spans="1:17" s="42" customFormat="1" ht="15" x14ac:dyDescent="0.25">
      <c r="A277" s="123" t="s">
        <v>146</v>
      </c>
      <c r="B277" s="136">
        <v>6402</v>
      </c>
      <c r="C277" s="49">
        <v>2229</v>
      </c>
      <c r="D277" s="50"/>
      <c r="E277" s="55" t="s">
        <v>35</v>
      </c>
      <c r="F277" s="277"/>
      <c r="G277" s="278">
        <v>101</v>
      </c>
      <c r="H277" s="432">
        <v>101</v>
      </c>
      <c r="I277" s="81">
        <f t="shared" si="17"/>
        <v>100</v>
      </c>
      <c r="J277" s="204"/>
      <c r="K277" s="368"/>
      <c r="L277" s="368"/>
      <c r="M277" s="368"/>
      <c r="N277" s="316"/>
      <c r="O277" s="317"/>
      <c r="P277" s="204"/>
      <c r="Q277" s="204"/>
    </row>
    <row r="278" spans="1:17" s="154" customFormat="1" x14ac:dyDescent="0.2">
      <c r="A278" s="165" t="s">
        <v>146</v>
      </c>
      <c r="B278" s="159"/>
      <c r="C278" s="163"/>
      <c r="D278" s="166"/>
      <c r="E278" s="148" t="s">
        <v>159</v>
      </c>
      <c r="F278" s="431">
        <v>0</v>
      </c>
      <c r="G278" s="433">
        <f>G272+G276+G277</f>
        <v>8976</v>
      </c>
      <c r="H278" s="468">
        <f>H272+H275+H276+H277</f>
        <v>9142</v>
      </c>
      <c r="I278" s="157">
        <f t="shared" si="17"/>
        <v>101.84937611408201</v>
      </c>
      <c r="J278" s="207"/>
      <c r="K278" s="533">
        <v>0</v>
      </c>
      <c r="L278" s="533">
        <v>8975703.4900000002</v>
      </c>
      <c r="M278" s="533">
        <v>9141622.5600000005</v>
      </c>
      <c r="N278" s="326"/>
      <c r="O278" s="327"/>
      <c r="P278" s="207"/>
      <c r="Q278" s="207"/>
    </row>
    <row r="279" spans="1:17" s="233" customFormat="1" ht="15" x14ac:dyDescent="0.25">
      <c r="A279" s="497" t="s">
        <v>149</v>
      </c>
      <c r="B279" s="498"/>
      <c r="C279" s="499">
        <v>4113</v>
      </c>
      <c r="D279" s="500"/>
      <c r="E279" s="501" t="s">
        <v>90</v>
      </c>
      <c r="F279" s="277"/>
      <c r="G279" s="277">
        <v>117</v>
      </c>
      <c r="H279" s="277">
        <v>117</v>
      </c>
      <c r="I279" s="236">
        <f t="shared" si="17"/>
        <v>100</v>
      </c>
      <c r="J279" s="218"/>
      <c r="K279" s="444"/>
      <c r="L279" s="444"/>
      <c r="M279" s="444"/>
      <c r="N279" s="328"/>
      <c r="O279" s="329"/>
      <c r="P279" s="218"/>
      <c r="Q279" s="218"/>
    </row>
    <row r="280" spans="1:17" s="233" customFormat="1" ht="15" x14ac:dyDescent="0.25">
      <c r="A280" s="497" t="s">
        <v>149</v>
      </c>
      <c r="B280" s="498"/>
      <c r="C280" s="499"/>
      <c r="D280" s="502" t="s">
        <v>96</v>
      </c>
      <c r="E280" s="503" t="s">
        <v>91</v>
      </c>
      <c r="F280" s="277"/>
      <c r="G280" s="279">
        <v>117</v>
      </c>
      <c r="H280" s="466">
        <v>117</v>
      </c>
      <c r="I280" s="301">
        <f t="shared" si="17"/>
        <v>100</v>
      </c>
      <c r="J280" s="218"/>
      <c r="K280" s="444"/>
      <c r="L280" s="444"/>
      <c r="M280" s="444"/>
      <c r="N280" s="328"/>
      <c r="O280" s="329"/>
      <c r="P280" s="218"/>
      <c r="Q280" s="218"/>
    </row>
    <row r="281" spans="1:17" s="175" customFormat="1" ht="15" x14ac:dyDescent="0.25">
      <c r="A281" s="123" t="s">
        <v>149</v>
      </c>
      <c r="B281" s="136"/>
      <c r="C281" s="145">
        <v>4116</v>
      </c>
      <c r="D281" s="63"/>
      <c r="E281" s="55" t="s">
        <v>13</v>
      </c>
      <c r="F281" s="394"/>
      <c r="G281" s="277">
        <f>G282+G283+G284</f>
        <v>1805</v>
      </c>
      <c r="H281" s="277">
        <f>H282+H283+H284</f>
        <v>1904</v>
      </c>
      <c r="I281" s="81">
        <f t="shared" si="17"/>
        <v>105.48476454293629</v>
      </c>
      <c r="J281" s="210"/>
      <c r="K281" s="379"/>
      <c r="L281" s="379"/>
      <c r="M281" s="379"/>
      <c r="N281" s="330"/>
      <c r="O281" s="331"/>
      <c r="P281" s="210"/>
      <c r="Q281" s="210"/>
    </row>
    <row r="282" spans="1:17" s="175" customFormat="1" ht="15" x14ac:dyDescent="0.25">
      <c r="A282" s="123" t="s">
        <v>149</v>
      </c>
      <c r="B282" s="136"/>
      <c r="C282" s="145"/>
      <c r="D282" s="63" t="s">
        <v>306</v>
      </c>
      <c r="E282" t="s">
        <v>307</v>
      </c>
      <c r="F282" s="394"/>
      <c r="G282" s="277"/>
      <c r="H282" s="279">
        <v>99</v>
      </c>
      <c r="I282" s="81">
        <v>0</v>
      </c>
      <c r="J282" s="210"/>
      <c r="K282" s="379"/>
      <c r="L282" s="379"/>
      <c r="M282" s="379"/>
      <c r="N282" s="330"/>
      <c r="O282" s="331"/>
      <c r="P282" s="210"/>
      <c r="Q282" s="210"/>
    </row>
    <row r="283" spans="1:17" s="175" customFormat="1" x14ac:dyDescent="0.2">
      <c r="A283" s="179" t="s">
        <v>149</v>
      </c>
      <c r="B283" s="174"/>
      <c r="C283" s="177"/>
      <c r="D283" s="86" t="s">
        <v>173</v>
      </c>
      <c r="E283" s="59" t="s">
        <v>174</v>
      </c>
      <c r="F283" s="409"/>
      <c r="G283" s="250">
        <v>161</v>
      </c>
      <c r="H283" s="279">
        <v>161</v>
      </c>
      <c r="I283" s="301">
        <f>(H283/G283)*100</f>
        <v>100</v>
      </c>
      <c r="J283" s="210"/>
      <c r="K283" s="379"/>
      <c r="L283" s="379"/>
      <c r="M283" s="379"/>
      <c r="N283" s="330"/>
      <c r="O283" s="331"/>
      <c r="P283" s="210"/>
      <c r="Q283" s="210"/>
    </row>
    <row r="284" spans="1:17" s="175" customFormat="1" x14ac:dyDescent="0.2">
      <c r="A284" s="179" t="s">
        <v>149</v>
      </c>
      <c r="B284" s="174"/>
      <c r="C284" s="177"/>
      <c r="D284" s="63" t="s">
        <v>97</v>
      </c>
      <c r="E284" t="s">
        <v>308</v>
      </c>
      <c r="F284" s="409"/>
      <c r="G284" s="250">
        <v>1644</v>
      </c>
      <c r="H284" s="279">
        <v>1644</v>
      </c>
      <c r="I284" s="301">
        <f>(H284/G284)*100</f>
        <v>100</v>
      </c>
      <c r="J284" s="210"/>
      <c r="K284" s="379"/>
      <c r="L284" s="379"/>
      <c r="M284" s="379"/>
      <c r="N284" s="330"/>
      <c r="O284" s="331"/>
      <c r="P284" s="210"/>
      <c r="Q284" s="210"/>
    </row>
    <row r="285" spans="1:17" s="175" customFormat="1" ht="15" x14ac:dyDescent="0.25">
      <c r="A285" s="179" t="s">
        <v>149</v>
      </c>
      <c r="B285" s="174"/>
      <c r="C285" s="145">
        <v>4123</v>
      </c>
      <c r="D285" s="63"/>
      <c r="E285" s="70" t="s">
        <v>87</v>
      </c>
      <c r="F285" s="272"/>
      <c r="G285" s="272">
        <f>G286+G287+G288</f>
        <v>8954</v>
      </c>
      <c r="H285" s="272">
        <f>H286+H287+H288</f>
        <v>8954</v>
      </c>
      <c r="I285" s="82">
        <f t="shared" ref="I285:I287" si="18">(H285/G285)*100</f>
        <v>100</v>
      </c>
      <c r="J285" s="210"/>
      <c r="K285" s="379"/>
      <c r="L285" s="379"/>
      <c r="M285" s="379"/>
      <c r="N285" s="330"/>
      <c r="O285" s="331"/>
      <c r="P285" s="210"/>
      <c r="Q285" s="210"/>
    </row>
    <row r="286" spans="1:17" s="175" customFormat="1" ht="15" x14ac:dyDescent="0.25">
      <c r="A286" s="179" t="s">
        <v>149</v>
      </c>
      <c r="B286" s="174"/>
      <c r="C286" s="177"/>
      <c r="D286" s="87" t="s">
        <v>88</v>
      </c>
      <c r="E286" s="58" t="s">
        <v>92</v>
      </c>
      <c r="F286" s="272"/>
      <c r="G286" s="275">
        <v>1</v>
      </c>
      <c r="H286" s="280">
        <v>1</v>
      </c>
      <c r="I286" s="82">
        <f t="shared" si="18"/>
        <v>100</v>
      </c>
      <c r="J286" s="210"/>
      <c r="K286" s="379"/>
      <c r="L286" s="379"/>
      <c r="M286" s="379"/>
      <c r="N286" s="330"/>
      <c r="O286" s="331"/>
      <c r="P286" s="210"/>
      <c r="Q286" s="210"/>
    </row>
    <row r="287" spans="1:17" s="175" customFormat="1" ht="15" x14ac:dyDescent="0.25">
      <c r="A287" s="179" t="s">
        <v>149</v>
      </c>
      <c r="B287" s="174"/>
      <c r="C287" s="177"/>
      <c r="D287" s="87" t="s">
        <v>89</v>
      </c>
      <c r="E287" s="58" t="s">
        <v>93</v>
      </c>
      <c r="F287" s="272"/>
      <c r="G287" s="275">
        <v>8303</v>
      </c>
      <c r="H287" s="280">
        <v>8953</v>
      </c>
      <c r="I287" s="82">
        <f t="shared" si="18"/>
        <v>107.82849572443696</v>
      </c>
      <c r="J287" s="210"/>
      <c r="K287" s="379"/>
      <c r="L287" s="379"/>
      <c r="M287" s="379"/>
      <c r="N287" s="330"/>
      <c r="O287" s="331"/>
      <c r="P287" s="210"/>
      <c r="Q287" s="210"/>
    </row>
    <row r="288" spans="1:17" s="175" customFormat="1" x14ac:dyDescent="0.2">
      <c r="A288" s="179" t="s">
        <v>149</v>
      </c>
      <c r="B288" s="174"/>
      <c r="C288" s="177"/>
      <c r="D288" s="87" t="s">
        <v>119</v>
      </c>
      <c r="E288" s="58" t="s">
        <v>193</v>
      </c>
      <c r="F288" s="409"/>
      <c r="G288" s="250">
        <v>650</v>
      </c>
      <c r="H288" s="279">
        <v>0</v>
      </c>
      <c r="I288" s="301">
        <v>0</v>
      </c>
      <c r="J288" s="210"/>
      <c r="K288" s="379"/>
      <c r="L288" s="379"/>
      <c r="M288" s="379"/>
      <c r="N288" s="330"/>
      <c r="O288" s="331"/>
      <c r="P288" s="210"/>
      <c r="Q288" s="210"/>
    </row>
    <row r="289" spans="1:17" s="42" customFormat="1" ht="15" x14ac:dyDescent="0.25">
      <c r="A289" s="123" t="s">
        <v>149</v>
      </c>
      <c r="B289" s="136"/>
      <c r="C289" s="145">
        <v>4213</v>
      </c>
      <c r="D289" s="86"/>
      <c r="E289" s="71" t="s">
        <v>195</v>
      </c>
      <c r="F289" s="394"/>
      <c r="G289" s="277">
        <v>1641</v>
      </c>
      <c r="H289" s="278">
        <v>1641</v>
      </c>
      <c r="I289" s="81">
        <f t="shared" ref="I289:I296" si="19">(H289/G289)*100</f>
        <v>100</v>
      </c>
      <c r="J289" s="204"/>
      <c r="K289" s="368"/>
      <c r="L289" s="368"/>
      <c r="M289" s="368"/>
      <c r="N289" s="316"/>
      <c r="O289" s="317"/>
      <c r="P289" s="204"/>
      <c r="Q289" s="204"/>
    </row>
    <row r="290" spans="1:17" s="42" customFormat="1" ht="15" x14ac:dyDescent="0.25">
      <c r="A290" s="123" t="s">
        <v>149</v>
      </c>
      <c r="B290" s="136"/>
      <c r="C290" s="145"/>
      <c r="D290" s="86" t="s">
        <v>196</v>
      </c>
      <c r="E290" s="58" t="s">
        <v>197</v>
      </c>
      <c r="F290" s="394"/>
      <c r="G290" s="250">
        <v>1641</v>
      </c>
      <c r="H290" s="279">
        <v>1641</v>
      </c>
      <c r="I290" s="82">
        <f t="shared" si="19"/>
        <v>100</v>
      </c>
      <c r="J290" s="204"/>
      <c r="K290" s="368"/>
      <c r="L290" s="368"/>
      <c r="M290" s="368"/>
      <c r="N290" s="316"/>
      <c r="O290" s="317"/>
      <c r="P290" s="204"/>
      <c r="Q290" s="204"/>
    </row>
    <row r="291" spans="1:17" s="42" customFormat="1" ht="15" x14ac:dyDescent="0.25">
      <c r="A291" s="123" t="s">
        <v>149</v>
      </c>
      <c r="B291" s="136"/>
      <c r="C291" s="178">
        <v>4216</v>
      </c>
      <c r="D291" s="86"/>
      <c r="E291" s="70" t="s">
        <v>189</v>
      </c>
      <c r="F291" s="394"/>
      <c r="G291" s="277">
        <f>G292+G293+G294+G295+G296</f>
        <v>34737</v>
      </c>
      <c r="H291" s="277">
        <f>H292+H293+H294+H295+H296</f>
        <v>34638</v>
      </c>
      <c r="I291" s="81">
        <f t="shared" si="19"/>
        <v>99.715001295448658</v>
      </c>
      <c r="J291" s="204"/>
      <c r="K291" s="368"/>
      <c r="L291" s="368"/>
      <c r="M291" s="368"/>
      <c r="N291" s="316"/>
      <c r="O291" s="317"/>
      <c r="P291" s="204"/>
      <c r="Q291" s="204"/>
    </row>
    <row r="292" spans="1:17" s="42" customFormat="1" ht="15" x14ac:dyDescent="0.25">
      <c r="A292" s="123" t="s">
        <v>149</v>
      </c>
      <c r="B292" s="136"/>
      <c r="C292" s="178"/>
      <c r="D292" s="86" t="s">
        <v>309</v>
      </c>
      <c r="E292" t="s">
        <v>313</v>
      </c>
      <c r="F292" s="394"/>
      <c r="G292" s="250">
        <v>836</v>
      </c>
      <c r="H292" s="279">
        <v>836</v>
      </c>
      <c r="I292" s="82">
        <f t="shared" si="19"/>
        <v>100</v>
      </c>
      <c r="J292" s="204"/>
      <c r="K292" s="368"/>
      <c r="L292" s="368"/>
      <c r="M292" s="368"/>
      <c r="N292" s="316"/>
      <c r="O292" s="317"/>
      <c r="P292" s="204"/>
      <c r="Q292" s="204"/>
    </row>
    <row r="293" spans="1:17" s="42" customFormat="1" ht="15" x14ac:dyDescent="0.25">
      <c r="A293" s="123" t="s">
        <v>149</v>
      </c>
      <c r="B293" s="136"/>
      <c r="C293" s="178"/>
      <c r="D293" s="86" t="s">
        <v>310</v>
      </c>
      <c r="E293" t="s">
        <v>313</v>
      </c>
      <c r="F293" s="394"/>
      <c r="G293" s="250">
        <v>4736</v>
      </c>
      <c r="H293" s="279">
        <v>4736</v>
      </c>
      <c r="I293" s="82">
        <f t="shared" si="19"/>
        <v>100</v>
      </c>
      <c r="J293" s="204"/>
      <c r="K293" s="368"/>
      <c r="L293" s="368"/>
      <c r="M293" s="368"/>
      <c r="N293" s="316"/>
      <c r="O293" s="317"/>
      <c r="P293" s="204"/>
      <c r="Q293" s="204"/>
    </row>
    <row r="294" spans="1:17" s="42" customFormat="1" ht="15" x14ac:dyDescent="0.25">
      <c r="A294" s="123" t="s">
        <v>149</v>
      </c>
      <c r="B294" s="136"/>
      <c r="C294" s="178"/>
      <c r="D294" s="86" t="s">
        <v>311</v>
      </c>
      <c r="E294" t="s">
        <v>314</v>
      </c>
      <c r="F294" s="394"/>
      <c r="G294" s="250">
        <v>1278</v>
      </c>
      <c r="H294" s="279">
        <v>1179</v>
      </c>
      <c r="I294" s="82">
        <f t="shared" si="19"/>
        <v>92.25352112676056</v>
      </c>
      <c r="J294" s="204"/>
      <c r="K294" s="368"/>
      <c r="L294" s="368"/>
      <c r="M294" s="368"/>
      <c r="N294" s="316"/>
      <c r="O294" s="317"/>
      <c r="P294" s="204"/>
      <c r="Q294" s="204"/>
    </row>
    <row r="295" spans="1:17" s="42" customFormat="1" ht="15" x14ac:dyDescent="0.25">
      <c r="A295" s="123" t="s">
        <v>149</v>
      </c>
      <c r="B295" s="136"/>
      <c r="C295" s="178"/>
      <c r="D295" s="86" t="s">
        <v>312</v>
      </c>
      <c r="E295" t="s">
        <v>315</v>
      </c>
      <c r="F295" s="394"/>
      <c r="G295" s="250">
        <v>35</v>
      </c>
      <c r="H295" s="279">
        <v>35</v>
      </c>
      <c r="I295" s="82">
        <f t="shared" si="19"/>
        <v>100</v>
      </c>
      <c r="J295" s="204"/>
      <c r="K295" s="368"/>
      <c r="L295" s="368"/>
      <c r="M295" s="368"/>
      <c r="N295" s="316"/>
      <c r="O295" s="317"/>
      <c r="P295" s="204"/>
      <c r="Q295" s="204"/>
    </row>
    <row r="296" spans="1:17" s="42" customFormat="1" ht="15" x14ac:dyDescent="0.25">
      <c r="A296" s="123" t="s">
        <v>149</v>
      </c>
      <c r="B296" s="136"/>
      <c r="C296" s="145"/>
      <c r="D296" s="86" t="s">
        <v>198</v>
      </c>
      <c r="E296" s="58" t="s">
        <v>199</v>
      </c>
      <c r="F296" s="394"/>
      <c r="G296" s="250">
        <v>27852</v>
      </c>
      <c r="H296" s="279">
        <v>27852</v>
      </c>
      <c r="I296" s="82">
        <f t="shared" si="19"/>
        <v>100</v>
      </c>
      <c r="J296" s="204"/>
      <c r="K296" s="368"/>
      <c r="L296" s="368"/>
      <c r="M296" s="368"/>
      <c r="N296" s="316"/>
      <c r="O296" s="317"/>
      <c r="P296" s="204"/>
      <c r="Q296" s="204"/>
    </row>
    <row r="297" spans="1:17" s="42" customFormat="1" ht="15" x14ac:dyDescent="0.25">
      <c r="A297" s="123" t="s">
        <v>149</v>
      </c>
      <c r="B297" s="136"/>
      <c r="C297" s="144">
        <v>4223</v>
      </c>
      <c r="D297" s="87"/>
      <c r="E297" s="71" t="s">
        <v>116</v>
      </c>
      <c r="F297" s="394"/>
      <c r="G297" s="277">
        <f>G298+G299</f>
        <v>75362</v>
      </c>
      <c r="H297" s="277">
        <f>H298+H299</f>
        <v>75362</v>
      </c>
      <c r="I297" s="81">
        <f t="shared" ref="I297:I303" si="20">(H297/G297)*100</f>
        <v>100</v>
      </c>
      <c r="J297" s="204"/>
      <c r="K297" s="368"/>
      <c r="L297" s="368"/>
      <c r="M297" s="368"/>
      <c r="N297" s="316"/>
      <c r="O297" s="317"/>
      <c r="P297" s="204"/>
      <c r="Q297" s="204"/>
    </row>
    <row r="298" spans="1:17" s="42" customFormat="1" ht="15" x14ac:dyDescent="0.25">
      <c r="A298" s="123" t="s">
        <v>149</v>
      </c>
      <c r="B298" s="136"/>
      <c r="C298" s="144"/>
      <c r="D298" s="87" t="s">
        <v>117</v>
      </c>
      <c r="E298" s="58" t="s">
        <v>118</v>
      </c>
      <c r="F298" s="394"/>
      <c r="G298" s="279">
        <v>1371</v>
      </c>
      <c r="H298" s="466">
        <v>1371</v>
      </c>
      <c r="I298" s="82">
        <f t="shared" si="20"/>
        <v>100</v>
      </c>
      <c r="J298" s="204"/>
      <c r="K298" s="368"/>
      <c r="L298" s="368"/>
      <c r="M298" s="368"/>
      <c r="N298" s="316"/>
      <c r="O298" s="317"/>
      <c r="P298" s="204"/>
      <c r="Q298" s="204"/>
    </row>
    <row r="299" spans="1:17" s="42" customFormat="1" ht="15" x14ac:dyDescent="0.25">
      <c r="A299" s="123" t="s">
        <v>149</v>
      </c>
      <c r="B299" s="136"/>
      <c r="C299" s="144"/>
      <c r="D299" s="87" t="s">
        <v>119</v>
      </c>
      <c r="E299" s="58" t="s">
        <v>120</v>
      </c>
      <c r="F299" s="394"/>
      <c r="G299" s="279">
        <v>73991</v>
      </c>
      <c r="H299" s="466">
        <v>73991</v>
      </c>
      <c r="I299" s="82">
        <f t="shared" si="20"/>
        <v>100</v>
      </c>
      <c r="J299" s="204"/>
      <c r="K299" s="368"/>
      <c r="L299" s="368"/>
      <c r="M299" s="368"/>
      <c r="N299" s="316"/>
      <c r="O299" s="317"/>
      <c r="P299" s="204"/>
      <c r="Q299" s="204"/>
    </row>
    <row r="300" spans="1:17" s="154" customFormat="1" x14ac:dyDescent="0.2">
      <c r="A300" s="165" t="s">
        <v>149</v>
      </c>
      <c r="B300" s="159"/>
      <c r="C300" s="163"/>
      <c r="D300" s="166"/>
      <c r="E300" s="148" t="s">
        <v>159</v>
      </c>
      <c r="F300" s="431">
        <v>0</v>
      </c>
      <c r="G300" s="431">
        <f>G279+G281+G289+G291+G297+G285</f>
        <v>122616</v>
      </c>
      <c r="H300" s="431">
        <f>H279+H281+H289+H291+H297+H285</f>
        <v>122616</v>
      </c>
      <c r="I300" s="157">
        <f t="shared" si="20"/>
        <v>100</v>
      </c>
      <c r="J300" s="207"/>
      <c r="K300" s="533">
        <v>0</v>
      </c>
      <c r="L300" s="533">
        <v>122616241.14</v>
      </c>
      <c r="M300" s="533">
        <v>122616241.14</v>
      </c>
      <c r="N300" s="326"/>
      <c r="O300" s="327"/>
      <c r="P300" s="207"/>
      <c r="Q300" s="207"/>
    </row>
    <row r="301" spans="1:17" s="42" customFormat="1" ht="15" x14ac:dyDescent="0.25">
      <c r="A301" s="123" t="s">
        <v>150</v>
      </c>
      <c r="B301" s="136"/>
      <c r="C301" s="49">
        <v>4116</v>
      </c>
      <c r="D301" s="63"/>
      <c r="E301" s="55" t="s">
        <v>13</v>
      </c>
      <c r="F301" s="277"/>
      <c r="G301" s="277">
        <f>G302+G303</f>
        <v>46581</v>
      </c>
      <c r="H301" s="277">
        <f>H302+H303</f>
        <v>46581</v>
      </c>
      <c r="I301" s="81">
        <f t="shared" si="20"/>
        <v>100</v>
      </c>
      <c r="J301" s="204"/>
      <c r="K301" s="368"/>
      <c r="L301" s="368"/>
      <c r="M301" s="368"/>
      <c r="N301" s="316"/>
      <c r="O301" s="317"/>
      <c r="P301" s="204"/>
      <c r="Q301" s="204"/>
    </row>
    <row r="302" spans="1:17" s="42" customFormat="1" ht="15" x14ac:dyDescent="0.25">
      <c r="A302" s="123" t="s">
        <v>150</v>
      </c>
      <c r="B302" s="136"/>
      <c r="C302" s="49"/>
      <c r="D302" s="86" t="s">
        <v>82</v>
      </c>
      <c r="E302" s="85" t="s">
        <v>103</v>
      </c>
      <c r="F302" s="277"/>
      <c r="G302" s="250">
        <v>6987</v>
      </c>
      <c r="H302" s="469">
        <v>6987</v>
      </c>
      <c r="I302" s="1">
        <f t="shared" si="20"/>
        <v>100</v>
      </c>
      <c r="J302" s="204"/>
      <c r="K302" s="368"/>
      <c r="L302" s="368"/>
      <c r="M302" s="368"/>
      <c r="N302" s="316"/>
      <c r="O302" s="317"/>
      <c r="P302" s="204"/>
      <c r="Q302" s="204"/>
    </row>
    <row r="303" spans="1:17" s="42" customFormat="1" ht="15" x14ac:dyDescent="0.25">
      <c r="A303" s="123" t="s">
        <v>150</v>
      </c>
      <c r="B303" s="136"/>
      <c r="C303" s="49"/>
      <c r="D303" s="86" t="s">
        <v>83</v>
      </c>
      <c r="E303" s="59" t="s">
        <v>103</v>
      </c>
      <c r="F303" s="277"/>
      <c r="G303" s="250">
        <v>39594</v>
      </c>
      <c r="H303" s="469">
        <v>39594</v>
      </c>
      <c r="I303" s="1">
        <f t="shared" si="20"/>
        <v>100</v>
      </c>
      <c r="J303" s="204"/>
      <c r="K303" s="368"/>
      <c r="L303" s="368"/>
      <c r="M303" s="368"/>
      <c r="N303" s="316"/>
      <c r="O303" s="317"/>
      <c r="P303" s="204"/>
      <c r="Q303" s="204"/>
    </row>
    <row r="304" spans="1:17" s="42" customFormat="1" ht="15" x14ac:dyDescent="0.25">
      <c r="A304" s="123" t="s">
        <v>150</v>
      </c>
      <c r="B304" s="136">
        <v>4379</v>
      </c>
      <c r="C304" s="49">
        <v>2141</v>
      </c>
      <c r="D304" s="63"/>
      <c r="E304" s="73" t="s">
        <v>11</v>
      </c>
      <c r="F304" s="277"/>
      <c r="G304" s="278">
        <v>73</v>
      </c>
      <c r="H304" s="432">
        <v>73</v>
      </c>
      <c r="I304" s="81">
        <v>0</v>
      </c>
      <c r="J304" s="204"/>
      <c r="K304" s="368"/>
      <c r="L304" s="368"/>
      <c r="M304" s="368"/>
      <c r="N304" s="316"/>
      <c r="O304" s="317"/>
      <c r="P304" s="204"/>
      <c r="Q304" s="204"/>
    </row>
    <row r="305" spans="1:17" s="42" customFormat="1" ht="15" x14ac:dyDescent="0.25">
      <c r="A305" s="123" t="s">
        <v>150</v>
      </c>
      <c r="B305" s="136">
        <v>4379</v>
      </c>
      <c r="C305" s="49">
        <v>2212</v>
      </c>
      <c r="D305" s="63"/>
      <c r="E305" s="72" t="s">
        <v>164</v>
      </c>
      <c r="F305" s="277"/>
      <c r="G305" s="278">
        <v>3092</v>
      </c>
      <c r="H305" s="432">
        <v>3092</v>
      </c>
      <c r="I305" s="81">
        <v>0</v>
      </c>
      <c r="J305" s="204"/>
      <c r="K305" s="368"/>
      <c r="L305" s="368"/>
      <c r="M305" s="368"/>
      <c r="N305" s="316"/>
      <c r="O305" s="317"/>
      <c r="P305" s="204"/>
      <c r="Q305" s="204"/>
    </row>
    <row r="306" spans="1:17" s="154" customFormat="1" x14ac:dyDescent="0.2">
      <c r="A306" s="165" t="s">
        <v>150</v>
      </c>
      <c r="B306" s="159"/>
      <c r="C306" s="163"/>
      <c r="D306" s="166"/>
      <c r="E306" s="148" t="s">
        <v>159</v>
      </c>
      <c r="F306" s="431">
        <v>0</v>
      </c>
      <c r="G306" s="431">
        <f>G301+G304+G305</f>
        <v>49746</v>
      </c>
      <c r="H306" s="433">
        <f>H301+H304+H305</f>
        <v>49746</v>
      </c>
      <c r="I306" s="157">
        <f t="shared" ref="I306:I315" si="21">(H306/G306)*100</f>
        <v>100</v>
      </c>
      <c r="J306" s="207"/>
      <c r="K306" s="533">
        <v>0</v>
      </c>
      <c r="L306" s="533">
        <v>49746128.5</v>
      </c>
      <c r="M306" s="533">
        <v>49746128.5</v>
      </c>
      <c r="N306" s="326"/>
      <c r="O306" s="327"/>
      <c r="P306" s="207"/>
      <c r="Q306" s="207"/>
    </row>
    <row r="307" spans="1:17" s="42" customFormat="1" ht="15" x14ac:dyDescent="0.25">
      <c r="A307" s="123" t="s">
        <v>151</v>
      </c>
      <c r="B307" s="136"/>
      <c r="C307" s="49">
        <v>4118</v>
      </c>
      <c r="D307" s="88"/>
      <c r="E307" s="70" t="s">
        <v>94</v>
      </c>
      <c r="F307" s="277"/>
      <c r="G307" s="278">
        <v>2723</v>
      </c>
      <c r="H307" s="277">
        <v>2723</v>
      </c>
      <c r="I307" s="19">
        <f t="shared" si="21"/>
        <v>100</v>
      </c>
      <c r="J307" s="204"/>
      <c r="K307" s="368"/>
      <c r="L307" s="368"/>
      <c r="M307" s="368"/>
      <c r="N307" s="316"/>
      <c r="O307" s="317"/>
      <c r="P307" s="204"/>
      <c r="Q307" s="204"/>
    </row>
    <row r="308" spans="1:17" s="42" customFormat="1" ht="15" customHeight="1" x14ac:dyDescent="0.25">
      <c r="A308" s="123" t="s">
        <v>151</v>
      </c>
      <c r="B308" s="136"/>
      <c r="C308" s="49"/>
      <c r="D308" s="87" t="s">
        <v>175</v>
      </c>
      <c r="E308" s="170" t="s">
        <v>176</v>
      </c>
      <c r="F308" s="277"/>
      <c r="G308" s="279">
        <v>2723</v>
      </c>
      <c r="H308" s="250">
        <v>2723</v>
      </c>
      <c r="I308" s="1">
        <f t="shared" si="21"/>
        <v>100</v>
      </c>
      <c r="J308" s="204"/>
      <c r="K308" s="368"/>
      <c r="L308" s="368"/>
      <c r="M308" s="368"/>
      <c r="N308" s="316"/>
      <c r="O308" s="317"/>
      <c r="P308" s="204"/>
      <c r="Q308" s="204"/>
    </row>
    <row r="309" spans="1:17" s="42" customFormat="1" ht="15" customHeight="1" x14ac:dyDescent="0.25">
      <c r="A309" s="123" t="s">
        <v>151</v>
      </c>
      <c r="B309" s="136"/>
      <c r="C309" s="49">
        <v>4218</v>
      </c>
      <c r="D309" s="88"/>
      <c r="E309" s="70" t="s">
        <v>85</v>
      </c>
      <c r="F309" s="277"/>
      <c r="G309" s="278">
        <v>3373</v>
      </c>
      <c r="H309" s="277">
        <v>3373</v>
      </c>
      <c r="I309" s="19">
        <f t="shared" si="21"/>
        <v>100</v>
      </c>
      <c r="J309" s="204"/>
      <c r="K309" s="368"/>
      <c r="L309" s="368"/>
      <c r="M309" s="368"/>
      <c r="N309" s="316"/>
      <c r="O309" s="317"/>
      <c r="P309" s="204"/>
      <c r="Q309" s="204"/>
    </row>
    <row r="310" spans="1:17" s="42" customFormat="1" ht="15" customHeight="1" x14ac:dyDescent="0.25">
      <c r="A310" s="123" t="s">
        <v>151</v>
      </c>
      <c r="B310" s="136"/>
      <c r="C310" s="49"/>
      <c r="D310" s="87" t="s">
        <v>194</v>
      </c>
      <c r="E310" s="170" t="s">
        <v>191</v>
      </c>
      <c r="F310" s="470"/>
      <c r="G310" s="2">
        <v>3373</v>
      </c>
      <c r="H310" s="101">
        <v>3373</v>
      </c>
      <c r="I310" s="1">
        <f t="shared" si="21"/>
        <v>100</v>
      </c>
      <c r="J310" s="204"/>
      <c r="K310" s="368"/>
      <c r="L310" s="368"/>
      <c r="M310" s="368"/>
      <c r="N310" s="316"/>
      <c r="O310" s="317"/>
      <c r="P310" s="204"/>
      <c r="Q310" s="204"/>
    </row>
    <row r="311" spans="1:17" s="154" customFormat="1" x14ac:dyDescent="0.2">
      <c r="A311" s="165" t="s">
        <v>151</v>
      </c>
      <c r="B311" s="159"/>
      <c r="C311" s="163"/>
      <c r="D311" s="166"/>
      <c r="E311" s="148" t="s">
        <v>159</v>
      </c>
      <c r="F311" s="431">
        <v>0</v>
      </c>
      <c r="G311" s="431">
        <f>G307+G309</f>
        <v>6096</v>
      </c>
      <c r="H311" s="431">
        <f>H307+H309</f>
        <v>6096</v>
      </c>
      <c r="I311" s="157">
        <f t="shared" si="21"/>
        <v>100</v>
      </c>
      <c r="J311" s="207"/>
      <c r="K311" s="533">
        <v>0</v>
      </c>
      <c r="L311" s="533">
        <v>6096019.6100000003</v>
      </c>
      <c r="M311" s="533">
        <v>6096351.2599999998</v>
      </c>
      <c r="N311" s="326"/>
      <c r="O311" s="327"/>
      <c r="P311" s="207"/>
      <c r="Q311" s="207"/>
    </row>
    <row r="312" spans="1:17" s="42" customFormat="1" ht="15" x14ac:dyDescent="0.25">
      <c r="A312" s="123" t="s">
        <v>152</v>
      </c>
      <c r="B312" s="136"/>
      <c r="C312" s="49">
        <v>4118</v>
      </c>
      <c r="D312" s="88"/>
      <c r="E312" s="70" t="s">
        <v>94</v>
      </c>
      <c r="F312" s="277"/>
      <c r="G312" s="278">
        <v>259</v>
      </c>
      <c r="H312" s="277">
        <v>259</v>
      </c>
      <c r="I312" s="19">
        <f t="shared" si="21"/>
        <v>100</v>
      </c>
      <c r="J312" s="204"/>
      <c r="K312" s="368"/>
      <c r="L312" s="368"/>
      <c r="M312" s="368"/>
      <c r="N312" s="316"/>
      <c r="O312" s="317"/>
      <c r="P312" s="204"/>
      <c r="Q312" s="204"/>
    </row>
    <row r="313" spans="1:17" s="42" customFormat="1" ht="15" customHeight="1" x14ac:dyDescent="0.25">
      <c r="A313" s="123" t="s">
        <v>152</v>
      </c>
      <c r="B313" s="136"/>
      <c r="C313" s="49"/>
      <c r="D313" s="87" t="s">
        <v>175</v>
      </c>
      <c r="E313" s="170" t="s">
        <v>176</v>
      </c>
      <c r="F313" s="277"/>
      <c r="G313" s="279">
        <v>259</v>
      </c>
      <c r="H313" s="250">
        <v>259</v>
      </c>
      <c r="I313" s="1">
        <f t="shared" si="21"/>
        <v>100</v>
      </c>
      <c r="J313" s="204"/>
      <c r="K313" s="368"/>
      <c r="L313" s="368"/>
      <c r="M313" s="368"/>
      <c r="N313" s="316"/>
      <c r="O313" s="317"/>
      <c r="P313" s="204"/>
      <c r="Q313" s="204"/>
    </row>
    <row r="314" spans="1:17" s="42" customFormat="1" ht="15" x14ac:dyDescent="0.25">
      <c r="A314" s="123" t="s">
        <v>152</v>
      </c>
      <c r="B314" s="136"/>
      <c r="C314" s="49">
        <v>4218</v>
      </c>
      <c r="D314" s="88"/>
      <c r="E314" s="70" t="s">
        <v>85</v>
      </c>
      <c r="F314" s="277"/>
      <c r="G314" s="278">
        <v>16245</v>
      </c>
      <c r="H314" s="277">
        <v>16245</v>
      </c>
      <c r="I314" s="19">
        <f t="shared" si="21"/>
        <v>100</v>
      </c>
      <c r="J314" s="204"/>
      <c r="K314" s="368"/>
      <c r="L314" s="368"/>
      <c r="M314" s="368"/>
      <c r="N314" s="316"/>
      <c r="O314" s="317"/>
      <c r="P314" s="204"/>
      <c r="Q314" s="204"/>
    </row>
    <row r="315" spans="1:17" s="42" customFormat="1" ht="15" customHeight="1" x14ac:dyDescent="0.25">
      <c r="A315" s="123" t="s">
        <v>152</v>
      </c>
      <c r="B315" s="136"/>
      <c r="C315" s="49"/>
      <c r="D315" s="572">
        <v>0</v>
      </c>
      <c r="E315" s="574" t="s">
        <v>115</v>
      </c>
      <c r="F315" s="277"/>
      <c r="G315" s="279">
        <v>16245</v>
      </c>
      <c r="H315" s="250">
        <v>16245</v>
      </c>
      <c r="I315" s="1">
        <f t="shared" si="21"/>
        <v>100</v>
      </c>
      <c r="J315" s="204"/>
      <c r="K315" s="368"/>
      <c r="L315" s="368"/>
      <c r="M315" s="368"/>
      <c r="N315" s="316"/>
      <c r="O315" s="317"/>
      <c r="P315" s="204"/>
      <c r="Q315" s="204"/>
    </row>
    <row r="316" spans="1:17" s="42" customFormat="1" ht="15" x14ac:dyDescent="0.25">
      <c r="A316" s="123" t="s">
        <v>152</v>
      </c>
      <c r="B316" s="136"/>
      <c r="C316" s="49"/>
      <c r="D316" s="573"/>
      <c r="E316" s="574"/>
      <c r="F316" s="277"/>
      <c r="G316" s="278"/>
      <c r="H316" s="432"/>
      <c r="I316" s="81"/>
      <c r="J316" s="204"/>
      <c r="K316" s="368"/>
      <c r="L316" s="368"/>
      <c r="M316" s="368"/>
      <c r="N316" s="316"/>
      <c r="O316" s="317"/>
      <c r="P316" s="204"/>
      <c r="Q316" s="204"/>
    </row>
    <row r="317" spans="1:17" s="42" customFormat="1" ht="15" x14ac:dyDescent="0.25">
      <c r="A317" s="123" t="s">
        <v>152</v>
      </c>
      <c r="B317" s="136">
        <v>6409</v>
      </c>
      <c r="C317" s="49">
        <v>2328</v>
      </c>
      <c r="D317" s="512"/>
      <c r="E317" s="48" t="s">
        <v>15</v>
      </c>
      <c r="F317" s="277"/>
      <c r="G317" s="277"/>
      <c r="H317" s="278">
        <v>1</v>
      </c>
      <c r="I317" s="81">
        <v>0</v>
      </c>
      <c r="J317" s="204"/>
      <c r="K317" s="368"/>
      <c r="L317" s="368"/>
      <c r="M317" s="368"/>
      <c r="N317" s="316"/>
      <c r="O317" s="317"/>
      <c r="P317" s="204"/>
      <c r="Q317" s="204"/>
    </row>
    <row r="318" spans="1:17" s="154" customFormat="1" x14ac:dyDescent="0.2">
      <c r="A318" s="165" t="s">
        <v>152</v>
      </c>
      <c r="B318" s="159"/>
      <c r="C318" s="163"/>
      <c r="D318" s="166"/>
      <c r="E318" s="148" t="s">
        <v>159</v>
      </c>
      <c r="F318" s="431">
        <v>0</v>
      </c>
      <c r="G318" s="431">
        <f>G314+G312</f>
        <v>16504</v>
      </c>
      <c r="H318" s="433">
        <f>H314+H312+H317</f>
        <v>16505</v>
      </c>
      <c r="I318" s="157">
        <f>(H318/G318)*100</f>
        <v>100.00605913717887</v>
      </c>
      <c r="J318" s="207"/>
      <c r="K318" s="533">
        <v>0</v>
      </c>
      <c r="L318" s="533">
        <v>16504425.630000001</v>
      </c>
      <c r="M318" s="533">
        <v>16504590.92</v>
      </c>
      <c r="N318" s="326"/>
      <c r="O318" s="327"/>
      <c r="P318" s="207"/>
      <c r="Q318" s="207"/>
    </row>
    <row r="319" spans="1:17" s="42" customFormat="1" ht="15" x14ac:dyDescent="0.25">
      <c r="A319" s="123" t="s">
        <v>153</v>
      </c>
      <c r="B319" s="136"/>
      <c r="C319" s="49">
        <v>4116</v>
      </c>
      <c r="D319" s="63"/>
      <c r="E319" s="55" t="s">
        <v>13</v>
      </c>
      <c r="F319" s="394"/>
      <c r="G319" s="277">
        <f>G320+G321</f>
        <v>35386</v>
      </c>
      <c r="H319" s="277">
        <f>H320+H321</f>
        <v>35386</v>
      </c>
      <c r="I319" s="19">
        <f>(H319/G319)*100</f>
        <v>100</v>
      </c>
      <c r="J319" s="204"/>
      <c r="K319" s="368"/>
      <c r="L319" s="368"/>
      <c r="M319" s="368"/>
      <c r="N319" s="316"/>
      <c r="O319" s="317"/>
      <c r="P319" s="204"/>
      <c r="Q319" s="204"/>
    </row>
    <row r="320" spans="1:17" s="42" customFormat="1" ht="15" x14ac:dyDescent="0.25">
      <c r="A320" s="123" t="s">
        <v>153</v>
      </c>
      <c r="B320" s="142"/>
      <c r="C320" s="49"/>
      <c r="D320" s="63" t="s">
        <v>105</v>
      </c>
      <c r="E320" s="68" t="s">
        <v>106</v>
      </c>
      <c r="F320" s="394"/>
      <c r="G320" s="471">
        <v>5308</v>
      </c>
      <c r="H320" s="472">
        <v>5308</v>
      </c>
      <c r="I320" s="1">
        <f>(H320/G320)*100</f>
        <v>100</v>
      </c>
      <c r="J320" s="204"/>
      <c r="K320" s="368"/>
      <c r="L320" s="368"/>
      <c r="M320" s="368"/>
      <c r="N320" s="316"/>
      <c r="O320" s="317"/>
      <c r="P320" s="204"/>
      <c r="Q320" s="204"/>
    </row>
    <row r="321" spans="1:17" s="42" customFormat="1" ht="15" customHeight="1" x14ac:dyDescent="0.25">
      <c r="A321" s="123" t="s">
        <v>153</v>
      </c>
      <c r="B321" s="142"/>
      <c r="C321" s="49"/>
      <c r="D321" s="63" t="s">
        <v>107</v>
      </c>
      <c r="E321" s="68" t="s">
        <v>106</v>
      </c>
      <c r="F321" s="394"/>
      <c r="G321" s="471">
        <v>30078</v>
      </c>
      <c r="H321" s="472">
        <v>30078</v>
      </c>
      <c r="I321" s="1">
        <f>(H321/G321)*100</f>
        <v>100</v>
      </c>
      <c r="J321" s="204"/>
      <c r="K321" s="368"/>
      <c r="L321" s="368"/>
      <c r="M321" s="368"/>
      <c r="N321" s="316"/>
      <c r="O321" s="317"/>
      <c r="P321" s="204"/>
      <c r="Q321" s="204"/>
    </row>
    <row r="322" spans="1:17" s="42" customFormat="1" ht="15" customHeight="1" x14ac:dyDescent="0.25">
      <c r="A322" s="123" t="s">
        <v>153</v>
      </c>
      <c r="B322" s="136"/>
      <c r="C322" s="178">
        <v>4216</v>
      </c>
      <c r="D322" s="86"/>
      <c r="E322" s="70" t="s">
        <v>189</v>
      </c>
      <c r="F322" s="394"/>
      <c r="G322" s="426">
        <f>G323+G324</f>
        <v>100</v>
      </c>
      <c r="H322" s="473">
        <f>H323+H324</f>
        <v>100</v>
      </c>
      <c r="I322" s="19">
        <f t="shared" ref="I322:I324" si="22">(H322/G322)*100</f>
        <v>100</v>
      </c>
      <c r="J322" s="204"/>
      <c r="K322" s="368"/>
      <c r="L322" s="368"/>
      <c r="M322" s="368"/>
      <c r="N322" s="316"/>
      <c r="O322" s="317"/>
      <c r="P322" s="204"/>
      <c r="Q322" s="204"/>
    </row>
    <row r="323" spans="1:17" s="42" customFormat="1" ht="15" customHeight="1" x14ac:dyDescent="0.25">
      <c r="A323" s="123" t="s">
        <v>153</v>
      </c>
      <c r="B323" s="142"/>
      <c r="C323" s="49"/>
      <c r="D323" s="63" t="s">
        <v>316</v>
      </c>
      <c r="E323" t="s">
        <v>318</v>
      </c>
      <c r="F323" s="394"/>
      <c r="G323" s="471">
        <v>15</v>
      </c>
      <c r="H323" s="472">
        <v>15</v>
      </c>
      <c r="I323" s="1">
        <f t="shared" si="22"/>
        <v>100</v>
      </c>
      <c r="J323" s="204"/>
      <c r="K323" s="368"/>
      <c r="L323" s="368"/>
      <c r="M323" s="368"/>
      <c r="N323" s="316"/>
      <c r="O323" s="317"/>
      <c r="P323" s="204"/>
      <c r="Q323" s="204"/>
    </row>
    <row r="324" spans="1:17" s="42" customFormat="1" ht="15" customHeight="1" x14ac:dyDescent="0.25">
      <c r="A324" s="123" t="s">
        <v>153</v>
      </c>
      <c r="B324" s="142"/>
      <c r="C324" s="49"/>
      <c r="D324" s="63" t="s">
        <v>317</v>
      </c>
      <c r="E324" t="s">
        <v>318</v>
      </c>
      <c r="F324" s="394"/>
      <c r="G324" s="471">
        <v>85</v>
      </c>
      <c r="H324" s="472">
        <v>85</v>
      </c>
      <c r="I324" s="1">
        <f t="shared" si="22"/>
        <v>100</v>
      </c>
      <c r="J324" s="204"/>
      <c r="K324" s="368"/>
      <c r="L324" s="368"/>
      <c r="M324" s="368"/>
      <c r="N324" s="316"/>
      <c r="O324" s="317"/>
      <c r="P324" s="204"/>
      <c r="Q324" s="204"/>
    </row>
    <row r="325" spans="1:17" s="42" customFormat="1" ht="15" x14ac:dyDescent="0.25">
      <c r="A325" s="123" t="s">
        <v>153</v>
      </c>
      <c r="B325" s="136">
        <v>3299</v>
      </c>
      <c r="C325" s="49">
        <v>2141</v>
      </c>
      <c r="D325" s="63"/>
      <c r="E325" s="73" t="s">
        <v>11</v>
      </c>
      <c r="F325" s="394"/>
      <c r="G325" s="278"/>
      <c r="H325" s="432">
        <v>78</v>
      </c>
      <c r="I325" s="81">
        <v>0</v>
      </c>
      <c r="J325" s="204"/>
      <c r="K325" s="368"/>
      <c r="L325" s="368"/>
      <c r="M325" s="382"/>
      <c r="N325" s="316"/>
      <c r="O325" s="317"/>
      <c r="P325" s="204"/>
      <c r="Q325" s="204"/>
    </row>
    <row r="326" spans="1:17" s="42" customFormat="1" ht="15" x14ac:dyDescent="0.25">
      <c r="A326" s="123" t="s">
        <v>153</v>
      </c>
      <c r="B326" s="136">
        <v>3299</v>
      </c>
      <c r="C326" s="49">
        <v>2212</v>
      </c>
      <c r="D326" s="63"/>
      <c r="E326" s="72" t="s">
        <v>164</v>
      </c>
      <c r="F326" s="394"/>
      <c r="G326" s="277">
        <v>1</v>
      </c>
      <c r="H326" s="277">
        <v>24</v>
      </c>
      <c r="I326" s="1">
        <v>0</v>
      </c>
      <c r="J326" s="204"/>
      <c r="K326" s="368"/>
      <c r="L326" s="368"/>
      <c r="M326" s="382"/>
      <c r="N326" s="316"/>
      <c r="O326" s="317"/>
      <c r="P326" s="204"/>
      <c r="Q326" s="204"/>
    </row>
    <row r="327" spans="1:17" s="42" customFormat="1" ht="15" x14ac:dyDescent="0.25">
      <c r="A327" s="123" t="s">
        <v>153</v>
      </c>
      <c r="B327" s="136">
        <v>6402</v>
      </c>
      <c r="C327" s="49">
        <v>2229</v>
      </c>
      <c r="D327" s="63"/>
      <c r="E327" s="55" t="s">
        <v>35</v>
      </c>
      <c r="F327" s="394"/>
      <c r="G327" s="277">
        <v>4</v>
      </c>
      <c r="H327" s="277">
        <v>4</v>
      </c>
      <c r="I327" s="19">
        <f t="shared" ref="I327" si="23">(H327/G327)*100</f>
        <v>100</v>
      </c>
      <c r="J327" s="204"/>
      <c r="K327" s="368"/>
      <c r="L327" s="368"/>
      <c r="M327" s="382"/>
      <c r="N327" s="316"/>
      <c r="O327" s="317"/>
      <c r="P327" s="204"/>
      <c r="Q327" s="204"/>
    </row>
    <row r="328" spans="1:17" s="154" customFormat="1" x14ac:dyDescent="0.2">
      <c r="A328" s="165" t="s">
        <v>153</v>
      </c>
      <c r="B328" s="163"/>
      <c r="C328" s="163"/>
      <c r="D328" s="166"/>
      <c r="E328" s="148" t="s">
        <v>159</v>
      </c>
      <c r="F328" s="431">
        <v>0</v>
      </c>
      <c r="G328" s="431">
        <f>G319+G322+G325+G326+G327</f>
        <v>35491</v>
      </c>
      <c r="H328" s="431">
        <f>H319+H322+H325+H326+H327</f>
        <v>35592</v>
      </c>
      <c r="I328" s="157">
        <f t="shared" ref="I328:I343" si="24">(H328/G328)*100</f>
        <v>100.28457918909019</v>
      </c>
      <c r="J328" s="207"/>
      <c r="K328" s="533">
        <v>0</v>
      </c>
      <c r="L328" s="533">
        <v>35490564.609999999</v>
      </c>
      <c r="M328" s="533">
        <v>35591815.149999999</v>
      </c>
      <c r="N328" s="326"/>
      <c r="O328" s="327"/>
      <c r="P328" s="207"/>
      <c r="Q328" s="207"/>
    </row>
    <row r="329" spans="1:17" s="233" customFormat="1" x14ac:dyDescent="0.2">
      <c r="A329" s="239"/>
      <c r="B329" s="237"/>
      <c r="C329" s="237"/>
      <c r="D329" s="245"/>
      <c r="E329" s="232"/>
      <c r="F329" s="310">
        <f>F278+F300+F306+F311+F318+F328</f>
        <v>0</v>
      </c>
      <c r="G329" s="310">
        <f>G278+G300+G306+G311+G318+G328</f>
        <v>239429</v>
      </c>
      <c r="H329" s="310">
        <f>H278+H300+H306+H311+H318+H328</f>
        <v>239697</v>
      </c>
      <c r="I329" s="557"/>
      <c r="J329" s="218"/>
      <c r="K329" s="377">
        <f>SUM(K272:K328)</f>
        <v>0</v>
      </c>
      <c r="L329" s="377">
        <f>SUM(L272:L328)</f>
        <v>239429082.98000002</v>
      </c>
      <c r="M329" s="377">
        <f>SUM(M272:M328)</f>
        <v>239696749.52999997</v>
      </c>
      <c r="N329" s="328"/>
      <c r="O329" s="329"/>
      <c r="P329" s="218"/>
      <c r="Q329" s="218"/>
    </row>
    <row r="330" spans="1:17" s="233" customFormat="1" x14ac:dyDescent="0.2">
      <c r="A330" s="239"/>
      <c r="B330" s="237"/>
      <c r="C330" s="237"/>
      <c r="D330" s="245"/>
      <c r="E330" s="232"/>
      <c r="F330" s="480"/>
      <c r="G330" s="480"/>
      <c r="H330" s="480"/>
      <c r="I330" s="246"/>
      <c r="J330" s="218"/>
      <c r="K330" s="444"/>
      <c r="L330" s="444"/>
      <c r="M330" s="444"/>
      <c r="N330" s="328"/>
      <c r="O330" s="329"/>
      <c r="P330" s="218"/>
      <c r="Q330" s="218"/>
    </row>
    <row r="331" spans="1:17" s="233" customFormat="1" x14ac:dyDescent="0.2">
      <c r="A331" s="239"/>
      <c r="B331" s="237"/>
      <c r="C331" s="237"/>
      <c r="D331" s="245"/>
      <c r="E331" s="232"/>
      <c r="F331" s="480"/>
      <c r="G331" s="480"/>
      <c r="H331" s="480"/>
      <c r="I331" s="246"/>
      <c r="J331" s="218"/>
      <c r="K331" s="444"/>
      <c r="L331" s="444"/>
      <c r="M331" s="444"/>
      <c r="N331" s="328"/>
      <c r="O331" s="329"/>
      <c r="P331" s="218"/>
      <c r="Q331" s="218"/>
    </row>
    <row r="332" spans="1:17" s="233" customFormat="1" x14ac:dyDescent="0.2">
      <c r="A332" s="239"/>
      <c r="B332" s="237"/>
      <c r="C332" s="237"/>
      <c r="D332" s="245"/>
      <c r="E332" s="232"/>
      <c r="F332" s="480"/>
      <c r="G332" s="480"/>
      <c r="H332" s="480"/>
      <c r="I332" s="246"/>
      <c r="J332" s="218"/>
      <c r="K332" s="444"/>
      <c r="L332" s="444"/>
      <c r="M332" s="444"/>
      <c r="N332" s="328"/>
      <c r="O332" s="329"/>
      <c r="P332" s="218"/>
      <c r="Q332" s="218"/>
    </row>
    <row r="333" spans="1:17" s="233" customFormat="1" x14ac:dyDescent="0.2">
      <c r="A333" s="239"/>
      <c r="B333" s="237"/>
      <c r="C333" s="237"/>
      <c r="D333" s="245"/>
      <c r="E333" s="232"/>
      <c r="F333" s="480"/>
      <c r="G333" s="480"/>
      <c r="H333" s="480"/>
      <c r="I333" s="246"/>
      <c r="J333" s="218"/>
      <c r="K333" s="444"/>
      <c r="L333" s="444"/>
      <c r="M333" s="444"/>
      <c r="N333" s="328"/>
      <c r="O333" s="329"/>
      <c r="P333" s="218"/>
      <c r="Q333" s="218"/>
    </row>
    <row r="334" spans="1:17" s="233" customFormat="1" x14ac:dyDescent="0.2">
      <c r="A334" s="239"/>
      <c r="B334" s="237"/>
      <c r="C334" s="237"/>
      <c r="D334" s="245"/>
      <c r="E334" s="232"/>
      <c r="F334" s="480"/>
      <c r="G334" s="480"/>
      <c r="H334" s="480"/>
      <c r="I334" s="246"/>
      <c r="J334" s="218"/>
      <c r="K334" s="444"/>
      <c r="L334" s="444"/>
      <c r="M334" s="444"/>
      <c r="N334" s="328"/>
      <c r="O334" s="329"/>
      <c r="P334" s="218"/>
      <c r="Q334" s="218"/>
    </row>
    <row r="335" spans="1:17" s="233" customFormat="1" x14ac:dyDescent="0.2">
      <c r="A335" s="239"/>
      <c r="B335" s="237"/>
      <c r="C335" s="237"/>
      <c r="D335" s="245"/>
      <c r="E335" s="232"/>
      <c r="F335" s="480"/>
      <c r="G335" s="480"/>
      <c r="H335" s="480"/>
      <c r="I335" s="246"/>
      <c r="J335" s="218"/>
      <c r="K335" s="444"/>
      <c r="L335" s="444"/>
      <c r="M335" s="444"/>
      <c r="N335" s="328"/>
      <c r="O335" s="329"/>
      <c r="P335" s="218"/>
      <c r="Q335" s="218"/>
    </row>
    <row r="336" spans="1:17" ht="13.5" customHeight="1" thickBot="1" x14ac:dyDescent="0.25">
      <c r="A336" s="126"/>
      <c r="E336" s="255"/>
      <c r="F336" s="401"/>
      <c r="G336" s="406"/>
      <c r="H336" s="401"/>
      <c r="I336" s="36" t="s">
        <v>0</v>
      </c>
    </row>
    <row r="337" spans="1:17" s="42" customFormat="1" ht="20.25" customHeight="1" thickTop="1" thickBot="1" x14ac:dyDescent="0.25">
      <c r="A337" s="99" t="s">
        <v>123</v>
      </c>
      <c r="B337" s="96" t="s">
        <v>14</v>
      </c>
      <c r="C337" s="37" t="s">
        <v>2</v>
      </c>
      <c r="D337" s="38" t="s">
        <v>19</v>
      </c>
      <c r="E337" s="39" t="s">
        <v>3</v>
      </c>
      <c r="F337" s="40" t="s">
        <v>4</v>
      </c>
      <c r="G337" s="40" t="s">
        <v>5</v>
      </c>
      <c r="H337" s="40" t="s">
        <v>20</v>
      </c>
      <c r="I337" s="41" t="s">
        <v>21</v>
      </c>
      <c r="J337" s="204"/>
      <c r="K337" s="315"/>
      <c r="L337" s="315"/>
      <c r="M337" s="315"/>
      <c r="N337" s="316"/>
      <c r="O337" s="317"/>
      <c r="P337" s="204"/>
      <c r="Q337" s="204"/>
    </row>
    <row r="338" spans="1:17" s="43" customFormat="1" ht="12.75" thickTop="1" x14ac:dyDescent="0.2">
      <c r="A338" s="120">
        <v>1</v>
      </c>
      <c r="B338" s="115">
        <v>2</v>
      </c>
      <c r="C338" s="116">
        <v>3</v>
      </c>
      <c r="D338" s="115">
        <v>4</v>
      </c>
      <c r="E338" s="116">
        <v>5</v>
      </c>
      <c r="F338" s="115">
        <v>6</v>
      </c>
      <c r="G338" s="117">
        <v>7</v>
      </c>
      <c r="H338" s="118">
        <v>8</v>
      </c>
      <c r="I338" s="119" t="s">
        <v>124</v>
      </c>
      <c r="J338" s="204"/>
      <c r="K338" s="318"/>
      <c r="L338" s="318"/>
      <c r="M338" s="318"/>
      <c r="N338" s="319"/>
      <c r="O338" s="320"/>
      <c r="P338" s="206"/>
      <c r="Q338" s="206"/>
    </row>
    <row r="339" spans="1:17" s="175" customFormat="1" ht="15" x14ac:dyDescent="0.25">
      <c r="A339" s="181" t="s">
        <v>200</v>
      </c>
      <c r="B339" s="176"/>
      <c r="C339" s="49">
        <v>4116</v>
      </c>
      <c r="D339" s="63"/>
      <c r="E339" s="55" t="s">
        <v>13</v>
      </c>
      <c r="F339" s="475"/>
      <c r="G339" s="475">
        <f>G340+G341+G342+G343</f>
        <v>13948</v>
      </c>
      <c r="H339" s="475">
        <f>H340+H341+H342+H343</f>
        <v>12758</v>
      </c>
      <c r="I339" s="19">
        <f t="shared" si="24"/>
        <v>91.468310868941785</v>
      </c>
      <c r="J339" s="210"/>
      <c r="K339" s="379"/>
      <c r="L339" s="379"/>
      <c r="M339" s="379"/>
      <c r="N339" s="330"/>
      <c r="O339" s="331"/>
      <c r="P339" s="210"/>
      <c r="Q339" s="210"/>
    </row>
    <row r="340" spans="1:17" s="175" customFormat="1" x14ac:dyDescent="0.2">
      <c r="A340" s="179" t="s">
        <v>200</v>
      </c>
      <c r="B340" s="180"/>
      <c r="C340" s="176"/>
      <c r="D340" s="86" t="s">
        <v>82</v>
      </c>
      <c r="E340" s="85" t="s">
        <v>103</v>
      </c>
      <c r="F340" s="476"/>
      <c r="G340" s="477">
        <v>896</v>
      </c>
      <c r="H340" s="477">
        <v>896</v>
      </c>
      <c r="I340" s="1">
        <f t="shared" si="24"/>
        <v>100</v>
      </c>
      <c r="J340" s="210"/>
      <c r="K340" s="379"/>
      <c r="L340" s="379"/>
      <c r="M340" s="379"/>
      <c r="N340" s="330"/>
      <c r="O340" s="331"/>
      <c r="P340" s="210"/>
      <c r="Q340" s="210"/>
    </row>
    <row r="341" spans="1:17" s="175" customFormat="1" x14ac:dyDescent="0.2">
      <c r="A341" s="179" t="s">
        <v>200</v>
      </c>
      <c r="B341" s="180"/>
      <c r="C341" s="176"/>
      <c r="D341" s="86" t="s">
        <v>83</v>
      </c>
      <c r="E341" s="59" t="s">
        <v>103</v>
      </c>
      <c r="F341" s="476"/>
      <c r="G341" s="477">
        <v>5076</v>
      </c>
      <c r="H341" s="477">
        <v>5076</v>
      </c>
      <c r="I341" s="1">
        <f t="shared" si="24"/>
        <v>100</v>
      </c>
      <c r="J341" s="210"/>
      <c r="K341" s="379"/>
      <c r="L341" s="379"/>
      <c r="M341" s="379"/>
      <c r="N341" s="330"/>
      <c r="O341" s="331"/>
      <c r="P341" s="210"/>
      <c r="Q341" s="210"/>
    </row>
    <row r="342" spans="1:17" s="175" customFormat="1" x14ac:dyDescent="0.2">
      <c r="A342" s="179" t="s">
        <v>200</v>
      </c>
      <c r="B342" s="180"/>
      <c r="C342" s="177"/>
      <c r="D342" s="86" t="s">
        <v>202</v>
      </c>
      <c r="E342" s="59" t="s">
        <v>203</v>
      </c>
      <c r="F342" s="476"/>
      <c r="G342" s="477">
        <v>691</v>
      </c>
      <c r="H342" s="477">
        <v>691</v>
      </c>
      <c r="I342" s="1">
        <f>(H342/G342)*100</f>
        <v>100</v>
      </c>
      <c r="J342" s="210"/>
      <c r="K342" s="379"/>
      <c r="L342" s="379"/>
      <c r="M342" s="379"/>
      <c r="N342" s="330"/>
      <c r="O342" s="331"/>
      <c r="P342" s="210"/>
      <c r="Q342" s="210"/>
    </row>
    <row r="343" spans="1:17" s="175" customFormat="1" x14ac:dyDescent="0.2">
      <c r="A343" s="253" t="s">
        <v>200</v>
      </c>
      <c r="B343" s="180"/>
      <c r="C343" s="177"/>
      <c r="D343" s="86" t="s">
        <v>204</v>
      </c>
      <c r="E343" s="59" t="s">
        <v>336</v>
      </c>
      <c r="F343" s="476"/>
      <c r="G343" s="478">
        <v>7285</v>
      </c>
      <c r="H343" s="478">
        <v>6095</v>
      </c>
      <c r="I343" s="172">
        <f t="shared" si="24"/>
        <v>83.665065202470828</v>
      </c>
      <c r="J343" s="210"/>
      <c r="K343" s="379"/>
      <c r="L343" s="379"/>
      <c r="M343" s="379"/>
      <c r="N343" s="330"/>
      <c r="O343" s="331"/>
      <c r="P343" s="210"/>
      <c r="Q343" s="210"/>
    </row>
    <row r="344" spans="1:17" s="175" customFormat="1" ht="15" x14ac:dyDescent="0.2">
      <c r="A344" s="253" t="s">
        <v>200</v>
      </c>
      <c r="B344" s="180"/>
      <c r="C344" s="178">
        <v>4216</v>
      </c>
      <c r="D344" s="86"/>
      <c r="E344" s="70" t="s">
        <v>189</v>
      </c>
      <c r="F344" s="476"/>
      <c r="G344" s="478"/>
      <c r="H344" s="479">
        <v>1190</v>
      </c>
      <c r="I344" s="474">
        <v>0</v>
      </c>
      <c r="J344" s="210"/>
      <c r="K344" s="379"/>
      <c r="L344" s="379"/>
      <c r="M344" s="379"/>
      <c r="N344" s="330"/>
      <c r="O344" s="331"/>
      <c r="P344" s="210"/>
      <c r="Q344" s="210"/>
    </row>
    <row r="345" spans="1:17" s="175" customFormat="1" x14ac:dyDescent="0.2">
      <c r="A345" s="253"/>
      <c r="B345" s="180"/>
      <c r="C345" s="177"/>
      <c r="D345" s="86" t="s">
        <v>204</v>
      </c>
      <c r="E345" s="60" t="s">
        <v>335</v>
      </c>
      <c r="F345" s="476"/>
      <c r="G345" s="478"/>
      <c r="H345" s="478">
        <v>1190</v>
      </c>
      <c r="I345" s="172">
        <v>0</v>
      </c>
      <c r="J345" s="210"/>
      <c r="K345" s="379"/>
      <c r="L345" s="379"/>
      <c r="M345" s="379"/>
      <c r="N345" s="330"/>
      <c r="O345" s="331"/>
      <c r="P345" s="210"/>
      <c r="Q345" s="210"/>
    </row>
    <row r="346" spans="1:17" s="175" customFormat="1" ht="15" x14ac:dyDescent="0.25">
      <c r="A346" s="253" t="s">
        <v>200</v>
      </c>
      <c r="B346" s="136">
        <v>4378</v>
      </c>
      <c r="C346" s="49">
        <v>2212</v>
      </c>
      <c r="D346" s="63"/>
      <c r="E346" s="72" t="s">
        <v>164</v>
      </c>
      <c r="F346" s="476"/>
      <c r="G346" s="479">
        <v>141</v>
      </c>
      <c r="H346" s="479">
        <v>141</v>
      </c>
      <c r="I346" s="19">
        <f t="shared" ref="I346" si="25">(H346/G346)*100</f>
        <v>100</v>
      </c>
      <c r="J346" s="210"/>
      <c r="K346" s="379"/>
      <c r="L346" s="379"/>
      <c r="M346" s="379"/>
      <c r="N346" s="330"/>
      <c r="O346" s="331"/>
      <c r="P346" s="210"/>
      <c r="Q346" s="210"/>
    </row>
    <row r="347" spans="1:17" s="154" customFormat="1" x14ac:dyDescent="0.2">
      <c r="A347" s="165" t="s">
        <v>200</v>
      </c>
      <c r="B347" s="163"/>
      <c r="C347" s="163"/>
      <c r="D347" s="166"/>
      <c r="E347" s="148" t="s">
        <v>159</v>
      </c>
      <c r="F347" s="431">
        <v>0</v>
      </c>
      <c r="G347" s="431">
        <f>G339+G346</f>
        <v>14089</v>
      </c>
      <c r="H347" s="431">
        <f>H339+H346+H344</f>
        <v>14089</v>
      </c>
      <c r="I347" s="157">
        <f>(H347/G347)*100</f>
        <v>100</v>
      </c>
      <c r="J347" s="207"/>
      <c r="K347" s="533">
        <v>0</v>
      </c>
      <c r="L347" s="533">
        <v>14088959.869999999</v>
      </c>
      <c r="M347" s="533">
        <v>14088959.869999999</v>
      </c>
      <c r="N347" s="326"/>
      <c r="O347" s="327"/>
      <c r="P347" s="207"/>
      <c r="Q347" s="207"/>
    </row>
    <row r="348" spans="1:17" s="43" customFormat="1" ht="15" x14ac:dyDescent="0.25">
      <c r="A348" s="135" t="s">
        <v>201</v>
      </c>
      <c r="B348" s="107"/>
      <c r="C348" s="145">
        <v>4123</v>
      </c>
      <c r="D348" s="63"/>
      <c r="E348" s="70" t="s">
        <v>87</v>
      </c>
      <c r="F348" s="410"/>
      <c r="G348" s="296">
        <v>2095</v>
      </c>
      <c r="H348" s="296">
        <v>2095</v>
      </c>
      <c r="I348" s="19">
        <f>(H348/G348)*100</f>
        <v>100</v>
      </c>
      <c r="J348" s="204"/>
      <c r="K348" s="318"/>
      <c r="L348" s="318"/>
      <c r="M348" s="318"/>
      <c r="N348" s="319"/>
      <c r="O348" s="320"/>
      <c r="P348" s="206"/>
      <c r="Q348" s="206"/>
    </row>
    <row r="349" spans="1:17" s="43" customFormat="1" x14ac:dyDescent="0.2">
      <c r="A349" s="135" t="s">
        <v>201</v>
      </c>
      <c r="B349" s="107"/>
      <c r="C349" s="247"/>
      <c r="D349" s="87" t="s">
        <v>89</v>
      </c>
      <c r="E349" s="225" t="s">
        <v>93</v>
      </c>
      <c r="F349" s="411"/>
      <c r="G349" s="482">
        <v>2095</v>
      </c>
      <c r="H349" s="482">
        <v>2095</v>
      </c>
      <c r="I349" s="1">
        <f>(H349/G349)*100</f>
        <v>100</v>
      </c>
      <c r="J349" s="204"/>
      <c r="K349" s="370"/>
      <c r="L349" s="370"/>
      <c r="M349" s="370"/>
      <c r="N349" s="319"/>
      <c r="O349" s="320"/>
      <c r="P349" s="206"/>
      <c r="Q349" s="206"/>
    </row>
    <row r="350" spans="1:17" s="43" customFormat="1" ht="15" x14ac:dyDescent="0.25">
      <c r="A350" s="123" t="s">
        <v>201</v>
      </c>
      <c r="B350" s="136"/>
      <c r="C350" s="144">
        <v>4223</v>
      </c>
      <c r="D350" s="87"/>
      <c r="E350" s="71" t="s">
        <v>116</v>
      </c>
      <c r="F350" s="394"/>
      <c r="G350" s="277">
        <v>425</v>
      </c>
      <c r="H350" s="277">
        <v>425</v>
      </c>
      <c r="I350" s="19">
        <f t="shared" ref="I350:I351" si="26">(H350/G350)*100</f>
        <v>100</v>
      </c>
      <c r="J350" s="204"/>
      <c r="K350" s="370"/>
      <c r="L350" s="370"/>
      <c r="M350" s="370"/>
      <c r="N350" s="319"/>
      <c r="O350" s="320"/>
      <c r="P350" s="206"/>
      <c r="Q350" s="206"/>
    </row>
    <row r="351" spans="1:17" s="43" customFormat="1" ht="15" x14ac:dyDescent="0.25">
      <c r="A351" s="123" t="s">
        <v>201</v>
      </c>
      <c r="B351" s="136"/>
      <c r="C351" s="144"/>
      <c r="D351" s="87" t="s">
        <v>119</v>
      </c>
      <c r="E351" s="58" t="s">
        <v>120</v>
      </c>
      <c r="F351" s="394"/>
      <c r="G351" s="279">
        <v>425</v>
      </c>
      <c r="H351" s="250">
        <v>425</v>
      </c>
      <c r="I351" s="1">
        <f t="shared" si="26"/>
        <v>100</v>
      </c>
      <c r="J351" s="204"/>
      <c r="K351" s="370"/>
      <c r="L351" s="370"/>
      <c r="M351" s="370"/>
      <c r="N351" s="319"/>
      <c r="O351" s="320"/>
      <c r="P351" s="206"/>
      <c r="Q351" s="206"/>
    </row>
    <row r="352" spans="1:17" s="43" customFormat="1" ht="15" x14ac:dyDescent="0.25">
      <c r="A352" s="123" t="s">
        <v>201</v>
      </c>
      <c r="B352" s="136">
        <v>6409</v>
      </c>
      <c r="C352" s="49">
        <v>2328</v>
      </c>
      <c r="D352" s="63"/>
      <c r="E352" s="48" t="s">
        <v>15</v>
      </c>
      <c r="F352" s="447"/>
      <c r="G352" s="481"/>
      <c r="H352" s="448">
        <v>-1</v>
      </c>
      <c r="I352" s="81">
        <v>0</v>
      </c>
      <c r="J352" s="204"/>
      <c r="K352" s="370"/>
      <c r="L352" s="370"/>
      <c r="M352" s="370"/>
      <c r="N352" s="319"/>
      <c r="O352" s="320"/>
      <c r="P352" s="206"/>
      <c r="Q352" s="206"/>
    </row>
    <row r="353" spans="1:17" s="154" customFormat="1" ht="15" thickBot="1" x14ac:dyDescent="0.25">
      <c r="A353" s="188" t="s">
        <v>201</v>
      </c>
      <c r="B353" s="190"/>
      <c r="C353" s="190"/>
      <c r="D353" s="191"/>
      <c r="E353" s="192" t="s">
        <v>159</v>
      </c>
      <c r="F353" s="427">
        <v>0</v>
      </c>
      <c r="G353" s="427">
        <f>G348+G350</f>
        <v>2520</v>
      </c>
      <c r="H353" s="427">
        <f>H348+H350+H352</f>
        <v>2519</v>
      </c>
      <c r="I353" s="193">
        <v>0</v>
      </c>
      <c r="J353" s="207"/>
      <c r="K353" s="533">
        <v>0</v>
      </c>
      <c r="L353" s="533">
        <v>2519894.9300000002</v>
      </c>
      <c r="M353" s="533">
        <v>2518705.7799999998</v>
      </c>
      <c r="N353" s="326"/>
      <c r="O353" s="327"/>
      <c r="P353" s="207"/>
      <c r="Q353" s="207"/>
    </row>
    <row r="354" spans="1:17" s="233" customFormat="1" ht="15.75" thickTop="1" x14ac:dyDescent="0.25">
      <c r="A354" s="234" t="s">
        <v>242</v>
      </c>
      <c r="B354" s="248"/>
      <c r="C354" s="49">
        <v>4116</v>
      </c>
      <c r="D354" s="231"/>
      <c r="E354" s="55" t="s">
        <v>13</v>
      </c>
      <c r="F354" s="475"/>
      <c r="G354" s="277">
        <f>G355+G356</f>
        <v>8743</v>
      </c>
      <c r="H354" s="277">
        <f>H355+H356</f>
        <v>8743</v>
      </c>
      <c r="I354" s="19">
        <f t="shared" ref="I354:I356" si="27">(H354/G354)*100</f>
        <v>100</v>
      </c>
      <c r="J354" s="218"/>
      <c r="K354" s="383"/>
      <c r="L354" s="383"/>
      <c r="M354" s="383"/>
      <c r="N354" s="328"/>
      <c r="O354" s="329"/>
      <c r="P354" s="218"/>
      <c r="Q354" s="218"/>
    </row>
    <row r="355" spans="1:17" s="233" customFormat="1" x14ac:dyDescent="0.2">
      <c r="A355" s="234" t="s">
        <v>242</v>
      </c>
      <c r="B355" s="248"/>
      <c r="C355" s="251"/>
      <c r="D355" s="63" t="s">
        <v>243</v>
      </c>
      <c r="E355" s="249" t="s">
        <v>245</v>
      </c>
      <c r="F355" s="475"/>
      <c r="G355" s="250">
        <v>1312</v>
      </c>
      <c r="H355" s="250">
        <v>1312</v>
      </c>
      <c r="I355" s="1">
        <f t="shared" si="27"/>
        <v>100</v>
      </c>
      <c r="J355" s="218"/>
      <c r="K355" s="383"/>
      <c r="L355" s="383"/>
      <c r="M355" s="383"/>
      <c r="N355" s="328"/>
      <c r="O355" s="329"/>
      <c r="P355" s="218"/>
      <c r="Q355" s="218"/>
    </row>
    <row r="356" spans="1:17" s="233" customFormat="1" x14ac:dyDescent="0.2">
      <c r="A356" s="234" t="s">
        <v>242</v>
      </c>
      <c r="B356" s="248"/>
      <c r="C356" s="251"/>
      <c r="D356" s="63" t="s">
        <v>244</v>
      </c>
      <c r="E356" s="249" t="s">
        <v>245</v>
      </c>
      <c r="F356" s="475"/>
      <c r="G356" s="250">
        <v>7431</v>
      </c>
      <c r="H356" s="250">
        <v>7431</v>
      </c>
      <c r="I356" s="1">
        <f t="shared" si="27"/>
        <v>100</v>
      </c>
      <c r="J356" s="218"/>
      <c r="K356" s="383"/>
      <c r="L356" s="383"/>
      <c r="M356" s="383"/>
      <c r="N356" s="328"/>
      <c r="O356" s="329"/>
      <c r="P356" s="218"/>
      <c r="Q356" s="218"/>
    </row>
    <row r="357" spans="1:17" s="233" customFormat="1" ht="15" x14ac:dyDescent="0.25">
      <c r="A357" s="234" t="s">
        <v>242</v>
      </c>
      <c r="B357" s="128">
        <v>3299</v>
      </c>
      <c r="C357" s="235">
        <v>2141</v>
      </c>
      <c r="D357" s="231"/>
      <c r="E357" s="73" t="s">
        <v>11</v>
      </c>
      <c r="F357" s="475"/>
      <c r="G357" s="250"/>
      <c r="H357" s="277">
        <v>224</v>
      </c>
      <c r="I357" s="19">
        <v>0</v>
      </c>
      <c r="J357" s="218"/>
      <c r="K357" s="383"/>
      <c r="L357" s="383"/>
      <c r="M357" s="383"/>
      <c r="N357" s="328"/>
      <c r="O357" s="329"/>
      <c r="P357" s="218"/>
      <c r="Q357" s="218"/>
    </row>
    <row r="358" spans="1:17" s="154" customFormat="1" ht="15" thickBot="1" x14ac:dyDescent="0.25">
      <c r="A358" s="188" t="s">
        <v>242</v>
      </c>
      <c r="B358" s="190"/>
      <c r="C358" s="190"/>
      <c r="D358" s="191"/>
      <c r="E358" s="192" t="s">
        <v>159</v>
      </c>
      <c r="F358" s="427">
        <v>0</v>
      </c>
      <c r="G358" s="427">
        <f>G354</f>
        <v>8743</v>
      </c>
      <c r="H358" s="427">
        <f>H354+H357</f>
        <v>8967</v>
      </c>
      <c r="I358" s="193">
        <v>0</v>
      </c>
      <c r="J358" s="207"/>
      <c r="K358" s="533">
        <v>0</v>
      </c>
      <c r="L358" s="533">
        <v>8742559.0399999991</v>
      </c>
      <c r="M358" s="533">
        <v>8967008.8000000007</v>
      </c>
      <c r="N358" s="326"/>
      <c r="O358" s="327"/>
      <c r="P358" s="207"/>
      <c r="Q358" s="207"/>
    </row>
    <row r="359" spans="1:17" s="233" customFormat="1" ht="15.75" thickTop="1" x14ac:dyDescent="0.25">
      <c r="A359" s="234" t="s">
        <v>246</v>
      </c>
      <c r="B359" s="248"/>
      <c r="C359" s="49">
        <v>4116</v>
      </c>
      <c r="D359" s="231"/>
      <c r="E359" s="55" t="s">
        <v>13</v>
      </c>
      <c r="F359" s="475"/>
      <c r="G359" s="277">
        <f>G360+G361</f>
        <v>12303</v>
      </c>
      <c r="H359" s="277">
        <f>H360+H361</f>
        <v>12303</v>
      </c>
      <c r="I359" s="19">
        <f t="shared" ref="I359:I361" si="28">(H359/G359)*100</f>
        <v>100</v>
      </c>
      <c r="J359" s="218"/>
      <c r="K359" s="383"/>
      <c r="L359" s="383"/>
      <c r="M359" s="383"/>
      <c r="N359" s="328"/>
      <c r="O359" s="329"/>
      <c r="P359" s="218"/>
      <c r="Q359" s="218"/>
    </row>
    <row r="360" spans="1:17" s="233" customFormat="1" x14ac:dyDescent="0.2">
      <c r="A360" s="234" t="s">
        <v>246</v>
      </c>
      <c r="B360" s="248"/>
      <c r="C360" s="251"/>
      <c r="D360" s="63" t="s">
        <v>243</v>
      </c>
      <c r="E360" s="249" t="s">
        <v>245</v>
      </c>
      <c r="F360" s="475"/>
      <c r="G360" s="250">
        <v>1845</v>
      </c>
      <c r="H360" s="250">
        <v>1845</v>
      </c>
      <c r="I360" s="1">
        <f t="shared" si="28"/>
        <v>100</v>
      </c>
      <c r="J360" s="218"/>
      <c r="K360" s="383"/>
      <c r="L360" s="383"/>
      <c r="M360" s="383"/>
      <c r="N360" s="328"/>
      <c r="O360" s="329"/>
      <c r="P360" s="218"/>
      <c r="Q360" s="218"/>
    </row>
    <row r="361" spans="1:17" s="233" customFormat="1" x14ac:dyDescent="0.2">
      <c r="A361" s="234" t="s">
        <v>246</v>
      </c>
      <c r="B361" s="248"/>
      <c r="C361" s="251"/>
      <c r="D361" s="63" t="s">
        <v>244</v>
      </c>
      <c r="E361" s="249" t="s">
        <v>245</v>
      </c>
      <c r="F361" s="475"/>
      <c r="G361" s="250">
        <v>10458</v>
      </c>
      <c r="H361" s="250">
        <v>10458</v>
      </c>
      <c r="I361" s="1">
        <f t="shared" si="28"/>
        <v>100</v>
      </c>
      <c r="J361" s="218"/>
      <c r="K361" s="383"/>
      <c r="L361" s="383"/>
      <c r="M361" s="383"/>
      <c r="N361" s="328"/>
      <c r="O361" s="329"/>
      <c r="P361" s="218"/>
      <c r="Q361" s="218"/>
    </row>
    <row r="362" spans="1:17" s="233" customFormat="1" ht="15" x14ac:dyDescent="0.25">
      <c r="A362" s="234" t="s">
        <v>246</v>
      </c>
      <c r="B362" s="128">
        <v>3299</v>
      </c>
      <c r="C362" s="235">
        <v>2141</v>
      </c>
      <c r="D362" s="231"/>
      <c r="E362" s="73" t="s">
        <v>11</v>
      </c>
      <c r="F362" s="475"/>
      <c r="G362" s="250"/>
      <c r="H362" s="277">
        <v>67</v>
      </c>
      <c r="I362" s="19">
        <v>0</v>
      </c>
      <c r="J362" s="218"/>
      <c r="K362" s="383"/>
      <c r="L362" s="383"/>
      <c r="M362" s="383"/>
      <c r="N362" s="328"/>
      <c r="O362" s="329"/>
      <c r="P362" s="218"/>
      <c r="Q362" s="218"/>
    </row>
    <row r="363" spans="1:17" s="154" customFormat="1" ht="15" thickBot="1" x14ac:dyDescent="0.25">
      <c r="A363" s="188" t="s">
        <v>246</v>
      </c>
      <c r="B363" s="190"/>
      <c r="C363" s="190"/>
      <c r="D363" s="191"/>
      <c r="E363" s="192" t="s">
        <v>159</v>
      </c>
      <c r="F363" s="427">
        <v>0</v>
      </c>
      <c r="G363" s="427">
        <f>G359</f>
        <v>12303</v>
      </c>
      <c r="H363" s="427">
        <f>H359+H362</f>
        <v>12370</v>
      </c>
      <c r="I363" s="193">
        <v>0</v>
      </c>
      <c r="J363" s="207"/>
      <c r="K363" s="533">
        <v>0</v>
      </c>
      <c r="L363" s="533">
        <v>12303412.82</v>
      </c>
      <c r="M363" s="533">
        <v>12369977.119999999</v>
      </c>
      <c r="N363" s="326"/>
      <c r="O363" s="327"/>
      <c r="P363" s="207"/>
      <c r="Q363" s="207"/>
    </row>
    <row r="364" spans="1:17" s="233" customFormat="1" ht="15.75" thickTop="1" x14ac:dyDescent="0.25">
      <c r="A364" s="234" t="s">
        <v>247</v>
      </c>
      <c r="B364" s="128">
        <v>3299</v>
      </c>
      <c r="C364" s="235">
        <v>2141</v>
      </c>
      <c r="D364" s="231"/>
      <c r="E364" s="73" t="s">
        <v>11</v>
      </c>
      <c r="F364" s="475"/>
      <c r="G364" s="250"/>
      <c r="H364" s="277">
        <v>84</v>
      </c>
      <c r="I364" s="19">
        <v>0</v>
      </c>
      <c r="J364" s="218"/>
      <c r="K364" s="383"/>
      <c r="L364" s="383"/>
      <c r="M364" s="383"/>
      <c r="N364" s="328"/>
      <c r="O364" s="329"/>
      <c r="P364" s="218"/>
      <c r="Q364" s="218"/>
    </row>
    <row r="365" spans="1:17" s="154" customFormat="1" ht="15" thickBot="1" x14ac:dyDescent="0.25">
      <c r="A365" s="188" t="s">
        <v>247</v>
      </c>
      <c r="B365" s="190"/>
      <c r="C365" s="190"/>
      <c r="D365" s="191"/>
      <c r="E365" s="192" t="s">
        <v>159</v>
      </c>
      <c r="F365" s="427">
        <v>0</v>
      </c>
      <c r="G365" s="427">
        <v>0</v>
      </c>
      <c r="H365" s="427">
        <f>H364</f>
        <v>84</v>
      </c>
      <c r="I365" s="193">
        <v>0</v>
      </c>
      <c r="J365" s="207"/>
      <c r="K365" s="533">
        <v>0</v>
      </c>
      <c r="L365" s="533">
        <v>0</v>
      </c>
      <c r="M365" s="533">
        <v>84121.42</v>
      </c>
      <c r="N365" s="326"/>
      <c r="O365" s="327"/>
      <c r="P365" s="207"/>
      <c r="Q365" s="207"/>
    </row>
    <row r="366" spans="1:17" s="488" customFormat="1" ht="15.75" thickTop="1" x14ac:dyDescent="0.25">
      <c r="A366" s="127" t="s">
        <v>248</v>
      </c>
      <c r="B366" s="489"/>
      <c r="C366" s="49">
        <v>4116</v>
      </c>
      <c r="D366" s="231"/>
      <c r="E366" s="55" t="s">
        <v>13</v>
      </c>
      <c r="F366" s="484"/>
      <c r="G366" s="484">
        <f>G367+G368</f>
        <v>5051</v>
      </c>
      <c r="H366" s="484">
        <f>H367+H368</f>
        <v>5051</v>
      </c>
      <c r="I366" s="19">
        <f t="shared" ref="I366" si="29">(H366/G366)*100</f>
        <v>100</v>
      </c>
      <c r="J366" s="485"/>
      <c r="K366" s="542"/>
      <c r="L366" s="542"/>
      <c r="M366" s="542"/>
      <c r="N366" s="486"/>
      <c r="O366" s="487"/>
      <c r="P366" s="485"/>
      <c r="Q366" s="485"/>
    </row>
    <row r="367" spans="1:17" s="488" customFormat="1" x14ac:dyDescent="0.2">
      <c r="A367" s="127" t="s">
        <v>248</v>
      </c>
      <c r="B367" s="489"/>
      <c r="C367" s="483"/>
      <c r="D367" s="490" t="s">
        <v>111</v>
      </c>
      <c r="E367" s="491" t="s">
        <v>319</v>
      </c>
      <c r="F367" s="484"/>
      <c r="G367" s="101">
        <v>758</v>
      </c>
      <c r="H367" s="101">
        <v>758</v>
      </c>
      <c r="I367" s="1">
        <f t="shared" ref="I367:I369" si="30">(H367/G367)*100</f>
        <v>100</v>
      </c>
      <c r="J367" s="485"/>
      <c r="K367" s="542"/>
      <c r="L367" s="542"/>
      <c r="M367" s="542"/>
      <c r="N367" s="486"/>
      <c r="O367" s="487"/>
      <c r="P367" s="485"/>
      <c r="Q367" s="485"/>
    </row>
    <row r="368" spans="1:17" s="488" customFormat="1" x14ac:dyDescent="0.2">
      <c r="A368" s="127" t="s">
        <v>248</v>
      </c>
      <c r="B368" s="489"/>
      <c r="C368" s="483"/>
      <c r="D368" s="490" t="s">
        <v>113</v>
      </c>
      <c r="E368" s="491" t="s">
        <v>319</v>
      </c>
      <c r="F368" s="484"/>
      <c r="G368" s="101">
        <v>4293</v>
      </c>
      <c r="H368" s="101">
        <v>4293</v>
      </c>
      <c r="I368" s="1">
        <f t="shared" si="30"/>
        <v>100</v>
      </c>
      <c r="J368" s="485"/>
      <c r="K368" s="542"/>
      <c r="L368" s="542"/>
      <c r="M368" s="542"/>
      <c r="N368" s="486"/>
      <c r="O368" s="487"/>
      <c r="P368" s="485"/>
      <c r="Q368" s="485"/>
    </row>
    <row r="369" spans="1:17" s="488" customFormat="1" ht="15" x14ac:dyDescent="0.25">
      <c r="A369" s="127" t="s">
        <v>248</v>
      </c>
      <c r="B369" s="128">
        <v>3299</v>
      </c>
      <c r="C369" s="235">
        <v>2141</v>
      </c>
      <c r="D369" s="231"/>
      <c r="E369" s="73" t="s">
        <v>11</v>
      </c>
      <c r="F369" s="475"/>
      <c r="G369" s="277">
        <v>11</v>
      </c>
      <c r="H369" s="277">
        <v>13</v>
      </c>
      <c r="I369" s="19">
        <f t="shared" si="30"/>
        <v>118.18181818181819</v>
      </c>
      <c r="J369" s="485"/>
      <c r="K369" s="542"/>
      <c r="L369" s="542"/>
      <c r="M369" s="542"/>
      <c r="N369" s="486"/>
      <c r="O369" s="487"/>
      <c r="P369" s="485"/>
      <c r="Q369" s="485"/>
    </row>
    <row r="370" spans="1:17" s="154" customFormat="1" ht="15" thickBot="1" x14ac:dyDescent="0.25">
      <c r="A370" s="188" t="s">
        <v>248</v>
      </c>
      <c r="B370" s="190"/>
      <c r="C370" s="190"/>
      <c r="D370" s="191"/>
      <c r="E370" s="192" t="s">
        <v>159</v>
      </c>
      <c r="F370" s="427">
        <v>0</v>
      </c>
      <c r="G370" s="427">
        <f>G366+G369</f>
        <v>5062</v>
      </c>
      <c r="H370" s="427">
        <f>H366+H369</f>
        <v>5064</v>
      </c>
      <c r="I370" s="193">
        <v>0</v>
      </c>
      <c r="J370" s="207"/>
      <c r="K370" s="533">
        <v>0</v>
      </c>
      <c r="L370" s="533">
        <v>5061978.9800000004</v>
      </c>
      <c r="M370" s="533">
        <v>5063642.92</v>
      </c>
      <c r="N370" s="326"/>
      <c r="O370" s="327"/>
      <c r="P370" s="207"/>
      <c r="Q370" s="207"/>
    </row>
    <row r="371" spans="1:17" s="233" customFormat="1" ht="15.75" thickTop="1" x14ac:dyDescent="0.25">
      <c r="A371" s="234" t="s">
        <v>249</v>
      </c>
      <c r="B371" s="492"/>
      <c r="C371" s="145">
        <v>4123</v>
      </c>
      <c r="D371" s="63"/>
      <c r="E371" s="70" t="s">
        <v>87</v>
      </c>
      <c r="F371" s="410"/>
      <c r="G371" s="296">
        <v>71</v>
      </c>
      <c r="H371" s="296">
        <v>71</v>
      </c>
      <c r="I371" s="19">
        <f>(H371/G371)*100</f>
        <v>100</v>
      </c>
      <c r="J371" s="218"/>
      <c r="K371" s="444"/>
      <c r="L371" s="444"/>
      <c r="M371" s="444"/>
      <c r="N371" s="328"/>
      <c r="O371" s="329"/>
      <c r="P371" s="218"/>
      <c r="Q371" s="218"/>
    </row>
    <row r="372" spans="1:17" s="233" customFormat="1" x14ac:dyDescent="0.2">
      <c r="A372" s="234" t="s">
        <v>249</v>
      </c>
      <c r="B372" s="492"/>
      <c r="C372" s="247"/>
      <c r="D372" s="87" t="s">
        <v>89</v>
      </c>
      <c r="E372" s="225" t="s">
        <v>93</v>
      </c>
      <c r="F372" s="411"/>
      <c r="G372" s="482">
        <v>71</v>
      </c>
      <c r="H372" s="482">
        <v>71</v>
      </c>
      <c r="I372" s="1">
        <f>(H372/G372)*100</f>
        <v>100</v>
      </c>
      <c r="J372" s="218"/>
      <c r="K372" s="444"/>
      <c r="L372" s="444"/>
      <c r="M372" s="444"/>
      <c r="N372" s="328"/>
      <c r="O372" s="329"/>
      <c r="P372" s="218"/>
      <c r="Q372" s="218"/>
    </row>
    <row r="373" spans="1:17" s="233" customFormat="1" ht="15" x14ac:dyDescent="0.25">
      <c r="A373" s="234" t="s">
        <v>249</v>
      </c>
      <c r="B373" s="128">
        <v>6409</v>
      </c>
      <c r="C373" s="235">
        <v>2328</v>
      </c>
      <c r="D373" s="231"/>
      <c r="E373" s="55" t="s">
        <v>15</v>
      </c>
      <c r="F373" s="475"/>
      <c r="G373" s="475"/>
      <c r="H373" s="277">
        <v>-1</v>
      </c>
      <c r="I373" s="252">
        <v>0</v>
      </c>
      <c r="J373" s="218"/>
      <c r="K373" s="444"/>
      <c r="L373" s="383"/>
      <c r="M373" s="383"/>
      <c r="N373" s="328"/>
      <c r="O373" s="329"/>
      <c r="P373" s="218"/>
      <c r="Q373" s="218"/>
    </row>
    <row r="374" spans="1:17" s="154" customFormat="1" ht="15" thickBot="1" x14ac:dyDescent="0.25">
      <c r="A374" s="188" t="s">
        <v>249</v>
      </c>
      <c r="B374" s="190"/>
      <c r="C374" s="190"/>
      <c r="D374" s="191"/>
      <c r="E374" s="192" t="s">
        <v>159</v>
      </c>
      <c r="F374" s="427">
        <v>0</v>
      </c>
      <c r="G374" s="427">
        <f>G371</f>
        <v>71</v>
      </c>
      <c r="H374" s="427">
        <f>H371+H373</f>
        <v>70</v>
      </c>
      <c r="I374" s="193">
        <v>0</v>
      </c>
      <c r="J374" s="207"/>
      <c r="K374" s="533">
        <v>0</v>
      </c>
      <c r="L374" s="533">
        <v>71119.5</v>
      </c>
      <c r="M374" s="533">
        <v>70124.240000000005</v>
      </c>
      <c r="N374" s="326"/>
      <c r="O374" s="327"/>
      <c r="P374" s="207"/>
      <c r="Q374" s="207"/>
    </row>
    <row r="375" spans="1:17" s="233" customFormat="1" ht="15.75" thickTop="1" x14ac:dyDescent="0.25">
      <c r="A375" s="234" t="s">
        <v>250</v>
      </c>
      <c r="B375" s="492"/>
      <c r="C375" s="49">
        <v>4116</v>
      </c>
      <c r="D375" s="231"/>
      <c r="E375" s="55" t="s">
        <v>13</v>
      </c>
      <c r="F375" s="475"/>
      <c r="G375" s="277">
        <f>G376+G377</f>
        <v>5194</v>
      </c>
      <c r="H375" s="277">
        <f>H376+H377</f>
        <v>5194</v>
      </c>
      <c r="I375" s="19">
        <f t="shared" ref="I375:I377" si="31">(H375/G375)*100</f>
        <v>100</v>
      </c>
      <c r="J375" s="218"/>
      <c r="K375" s="383"/>
      <c r="L375" s="383"/>
      <c r="M375" s="383"/>
      <c r="N375" s="328"/>
      <c r="O375" s="329"/>
      <c r="P375" s="218"/>
      <c r="Q375" s="218"/>
    </row>
    <row r="376" spans="1:17" s="233" customFormat="1" x14ac:dyDescent="0.2">
      <c r="A376" s="234" t="s">
        <v>250</v>
      </c>
      <c r="B376" s="492"/>
      <c r="C376" s="235"/>
      <c r="D376" s="452" t="s">
        <v>320</v>
      </c>
      <c r="E376" s="249" t="s">
        <v>322</v>
      </c>
      <c r="F376" s="475"/>
      <c r="G376" s="250">
        <v>779</v>
      </c>
      <c r="H376" s="250">
        <v>779</v>
      </c>
      <c r="I376" s="1">
        <f t="shared" si="31"/>
        <v>100</v>
      </c>
      <c r="J376" s="218"/>
      <c r="K376" s="383"/>
      <c r="L376" s="383"/>
      <c r="M376" s="383"/>
      <c r="N376" s="328"/>
      <c r="O376" s="329"/>
      <c r="P376" s="218"/>
      <c r="Q376" s="218"/>
    </row>
    <row r="377" spans="1:17" s="233" customFormat="1" x14ac:dyDescent="0.2">
      <c r="A377" s="234" t="s">
        <v>250</v>
      </c>
      <c r="B377" s="492"/>
      <c r="C377" s="235"/>
      <c r="D377" s="452" t="s">
        <v>321</v>
      </c>
      <c r="E377" s="249" t="s">
        <v>322</v>
      </c>
      <c r="F377" s="475"/>
      <c r="G377" s="250">
        <v>4415</v>
      </c>
      <c r="H377" s="250">
        <v>4415</v>
      </c>
      <c r="I377" s="1">
        <f t="shared" si="31"/>
        <v>100</v>
      </c>
      <c r="J377" s="218"/>
      <c r="K377" s="383"/>
      <c r="L377" s="383"/>
      <c r="M377" s="383"/>
      <c r="N377" s="328"/>
      <c r="O377" s="329"/>
      <c r="P377" s="218"/>
      <c r="Q377" s="218"/>
    </row>
    <row r="378" spans="1:17" s="233" customFormat="1" ht="15" x14ac:dyDescent="0.25">
      <c r="A378" s="234" t="s">
        <v>250</v>
      </c>
      <c r="B378" s="128">
        <v>3299</v>
      </c>
      <c r="C378" s="235">
        <v>2141</v>
      </c>
      <c r="D378" s="231"/>
      <c r="E378" s="73" t="s">
        <v>11</v>
      </c>
      <c r="F378" s="475"/>
      <c r="G378" s="277"/>
      <c r="H378" s="277">
        <v>12</v>
      </c>
      <c r="I378" s="19">
        <v>0</v>
      </c>
      <c r="J378" s="218"/>
      <c r="K378" s="383"/>
      <c r="L378" s="383"/>
      <c r="M378" s="383"/>
      <c r="N378" s="328"/>
      <c r="O378" s="329"/>
      <c r="P378" s="218"/>
      <c r="Q378" s="218"/>
    </row>
    <row r="379" spans="1:17" s="154" customFormat="1" ht="15" thickBot="1" x14ac:dyDescent="0.25">
      <c r="A379" s="188" t="s">
        <v>250</v>
      </c>
      <c r="B379" s="190"/>
      <c r="C379" s="190"/>
      <c r="D379" s="191"/>
      <c r="E379" s="192" t="s">
        <v>159</v>
      </c>
      <c r="F379" s="427">
        <v>0</v>
      </c>
      <c r="G379" s="427">
        <f>G375</f>
        <v>5194</v>
      </c>
      <c r="H379" s="427">
        <f>H375+H378</f>
        <v>5206</v>
      </c>
      <c r="I379" s="193">
        <v>0</v>
      </c>
      <c r="J379" s="207"/>
      <c r="K379" s="533">
        <v>0</v>
      </c>
      <c r="L379" s="533">
        <v>5194577</v>
      </c>
      <c r="M379" s="533">
        <v>5206316.2300000004</v>
      </c>
      <c r="N379" s="326"/>
      <c r="O379" s="327"/>
      <c r="P379" s="207"/>
      <c r="Q379" s="207"/>
    </row>
    <row r="380" spans="1:17" s="233" customFormat="1" ht="15.75" thickTop="1" x14ac:dyDescent="0.25">
      <c r="A380" s="234" t="s">
        <v>323</v>
      </c>
      <c r="B380" s="492"/>
      <c r="C380" s="49">
        <v>4116</v>
      </c>
      <c r="D380" s="231"/>
      <c r="E380" s="55" t="s">
        <v>13</v>
      </c>
      <c r="F380" s="475"/>
      <c r="G380" s="277">
        <f>G381+G382</f>
        <v>100</v>
      </c>
      <c r="H380" s="277">
        <f>H381+H382</f>
        <v>100</v>
      </c>
      <c r="I380" s="19">
        <f t="shared" ref="I380:I382" si="32">(H380/G380)*100</f>
        <v>100</v>
      </c>
      <c r="J380" s="218"/>
      <c r="K380" s="444"/>
      <c r="L380" s="444"/>
      <c r="M380" s="444"/>
      <c r="N380" s="328"/>
      <c r="O380" s="329"/>
      <c r="P380" s="218"/>
      <c r="Q380" s="218"/>
    </row>
    <row r="381" spans="1:17" s="233" customFormat="1" x14ac:dyDescent="0.2">
      <c r="A381" s="234" t="s">
        <v>323</v>
      </c>
      <c r="B381" s="492"/>
      <c r="C381" s="235"/>
      <c r="D381" s="452" t="s">
        <v>320</v>
      </c>
      <c r="E381" s="249" t="s">
        <v>322</v>
      </c>
      <c r="F381" s="475"/>
      <c r="G381" s="250">
        <v>15</v>
      </c>
      <c r="H381" s="250">
        <v>15</v>
      </c>
      <c r="I381" s="1">
        <f t="shared" si="32"/>
        <v>100</v>
      </c>
      <c r="J381" s="218"/>
      <c r="K381" s="444"/>
      <c r="L381" s="444"/>
      <c r="M381" s="444"/>
      <c r="N381" s="328"/>
      <c r="O381" s="329"/>
      <c r="P381" s="218"/>
      <c r="Q381" s="218"/>
    </row>
    <row r="382" spans="1:17" s="233" customFormat="1" x14ac:dyDescent="0.2">
      <c r="A382" s="234" t="s">
        <v>323</v>
      </c>
      <c r="B382" s="492"/>
      <c r="C382" s="235"/>
      <c r="D382" s="452" t="s">
        <v>321</v>
      </c>
      <c r="E382" s="249" t="s">
        <v>322</v>
      </c>
      <c r="F382" s="475"/>
      <c r="G382" s="250">
        <v>85</v>
      </c>
      <c r="H382" s="250">
        <v>85</v>
      </c>
      <c r="I382" s="1">
        <f t="shared" si="32"/>
        <v>100</v>
      </c>
      <c r="J382" s="218"/>
      <c r="K382" s="444"/>
      <c r="L382" s="444"/>
      <c r="M382" s="444"/>
      <c r="N382" s="328"/>
      <c r="O382" s="329"/>
      <c r="P382" s="218"/>
      <c r="Q382" s="218"/>
    </row>
    <row r="383" spans="1:17" s="233" customFormat="1" ht="15" x14ac:dyDescent="0.25">
      <c r="A383" s="234" t="s">
        <v>323</v>
      </c>
      <c r="B383" s="492">
        <v>6409</v>
      </c>
      <c r="C383" s="235">
        <v>2328</v>
      </c>
      <c r="D383" s="452"/>
      <c r="E383" s="55" t="s">
        <v>15</v>
      </c>
      <c r="F383" s="475"/>
      <c r="G383" s="250"/>
      <c r="H383" s="250">
        <v>1</v>
      </c>
      <c r="I383" s="1">
        <v>0</v>
      </c>
      <c r="J383" s="218"/>
      <c r="K383" s="444"/>
      <c r="L383" s="444"/>
      <c r="M383" s="444"/>
      <c r="N383" s="328"/>
      <c r="O383" s="329"/>
      <c r="P383" s="218"/>
      <c r="Q383" s="218"/>
    </row>
    <row r="384" spans="1:17" s="154" customFormat="1" ht="15" thickBot="1" x14ac:dyDescent="0.25">
      <c r="A384" s="188" t="s">
        <v>323</v>
      </c>
      <c r="B384" s="190"/>
      <c r="C384" s="190"/>
      <c r="D384" s="191"/>
      <c r="E384" s="192" t="s">
        <v>159</v>
      </c>
      <c r="F384" s="427">
        <v>0</v>
      </c>
      <c r="G384" s="427">
        <f>G380</f>
        <v>100</v>
      </c>
      <c r="H384" s="427">
        <f>H380+H383</f>
        <v>101</v>
      </c>
      <c r="I384" s="193">
        <v>0</v>
      </c>
      <c r="J384" s="207"/>
      <c r="K384" s="533">
        <v>0</v>
      </c>
      <c r="L384" s="533">
        <v>100014</v>
      </c>
      <c r="M384" s="533">
        <v>101105.17</v>
      </c>
      <c r="N384" s="326"/>
      <c r="O384" s="327"/>
      <c r="P384" s="207"/>
      <c r="Q384" s="207"/>
    </row>
    <row r="385" spans="1:21" s="233" customFormat="1" ht="15.75" thickTop="1" x14ac:dyDescent="0.25">
      <c r="A385" s="234" t="s">
        <v>324</v>
      </c>
      <c r="B385" s="248"/>
      <c r="C385" s="49">
        <v>4116</v>
      </c>
      <c r="D385" s="231"/>
      <c r="E385" s="55" t="s">
        <v>13</v>
      </c>
      <c r="F385" s="475"/>
      <c r="G385" s="277">
        <f>G386+G387</f>
        <v>91</v>
      </c>
      <c r="H385" s="277">
        <f>H386+H387</f>
        <v>91</v>
      </c>
      <c r="I385" s="19">
        <f t="shared" ref="I385:I387" si="33">(H385/G385)*100</f>
        <v>100</v>
      </c>
      <c r="J385" s="218"/>
      <c r="K385" s="444"/>
      <c r="L385" s="444"/>
      <c r="M385" s="444"/>
      <c r="N385" s="328"/>
      <c r="O385" s="329"/>
      <c r="P385" s="218"/>
      <c r="Q385" s="218"/>
    </row>
    <row r="386" spans="1:21" s="233" customFormat="1" x14ac:dyDescent="0.2">
      <c r="A386" s="234" t="s">
        <v>324</v>
      </c>
      <c r="B386" s="248"/>
      <c r="C386" s="235"/>
      <c r="D386" s="452" t="s">
        <v>320</v>
      </c>
      <c r="E386" s="249" t="s">
        <v>322</v>
      </c>
      <c r="F386" s="475"/>
      <c r="G386" s="250">
        <v>14</v>
      </c>
      <c r="H386" s="250">
        <v>14</v>
      </c>
      <c r="I386" s="1">
        <f t="shared" si="33"/>
        <v>100</v>
      </c>
      <c r="J386" s="218"/>
      <c r="K386" s="444"/>
      <c r="L386" s="444"/>
      <c r="M386" s="444"/>
      <c r="N386" s="328"/>
      <c r="O386" s="329"/>
      <c r="P386" s="218"/>
      <c r="Q386" s="218"/>
    </row>
    <row r="387" spans="1:21" s="233" customFormat="1" x14ac:dyDescent="0.2">
      <c r="A387" s="234" t="s">
        <v>324</v>
      </c>
      <c r="B387" s="248"/>
      <c r="C387" s="235"/>
      <c r="D387" s="452" t="s">
        <v>321</v>
      </c>
      <c r="E387" s="249" t="s">
        <v>322</v>
      </c>
      <c r="F387" s="475"/>
      <c r="G387" s="250">
        <v>77</v>
      </c>
      <c r="H387" s="250">
        <v>77</v>
      </c>
      <c r="I387" s="1">
        <f t="shared" si="33"/>
        <v>100</v>
      </c>
      <c r="J387" s="218"/>
      <c r="K387" s="444"/>
      <c r="L387" s="444"/>
      <c r="M387" s="444"/>
      <c r="N387" s="328"/>
      <c r="O387" s="329"/>
      <c r="P387" s="218"/>
      <c r="Q387" s="218"/>
    </row>
    <row r="388" spans="1:21" s="233" customFormat="1" ht="15" x14ac:dyDescent="0.25">
      <c r="A388" s="234" t="s">
        <v>324</v>
      </c>
      <c r="B388" s="136">
        <v>6409</v>
      </c>
      <c r="C388" s="49">
        <v>2328</v>
      </c>
      <c r="D388" s="63"/>
      <c r="E388" s="48" t="s">
        <v>15</v>
      </c>
      <c r="F388" s="447"/>
      <c r="G388" s="481"/>
      <c r="H388" s="453">
        <v>1</v>
      </c>
      <c r="I388" s="81">
        <v>0</v>
      </c>
      <c r="J388" s="218"/>
      <c r="K388" s="444"/>
      <c r="L388" s="444"/>
      <c r="M388" s="444"/>
      <c r="N388" s="328"/>
      <c r="O388" s="329"/>
      <c r="P388" s="218"/>
      <c r="Q388" s="218"/>
    </row>
    <row r="389" spans="1:21" s="154" customFormat="1" ht="15" thickBot="1" x14ac:dyDescent="0.25">
      <c r="A389" s="188" t="s">
        <v>324</v>
      </c>
      <c r="B389" s="190"/>
      <c r="C389" s="190"/>
      <c r="D389" s="191"/>
      <c r="E389" s="192" t="s">
        <v>159</v>
      </c>
      <c r="F389" s="427">
        <v>0</v>
      </c>
      <c r="G389" s="427">
        <f>G385</f>
        <v>91</v>
      </c>
      <c r="H389" s="427">
        <f>H385+H388</f>
        <v>92</v>
      </c>
      <c r="I389" s="193">
        <v>0</v>
      </c>
      <c r="J389" s="207"/>
      <c r="K389" s="533">
        <v>0</v>
      </c>
      <c r="L389" s="533">
        <v>90940</v>
      </c>
      <c r="M389" s="533">
        <v>92016.35</v>
      </c>
      <c r="N389" s="326"/>
      <c r="O389" s="327"/>
      <c r="P389" s="207"/>
      <c r="Q389" s="207"/>
    </row>
    <row r="390" spans="1:21" s="233" customFormat="1" ht="15.75" thickTop="1" x14ac:dyDescent="0.25">
      <c r="A390" s="234" t="s">
        <v>325</v>
      </c>
      <c r="B390" s="248"/>
      <c r="C390" s="49">
        <v>4121</v>
      </c>
      <c r="D390" s="231"/>
      <c r="E390" s="55" t="s">
        <v>326</v>
      </c>
      <c r="F390" s="475"/>
      <c r="G390" s="277">
        <v>500</v>
      </c>
      <c r="H390" s="277">
        <v>500</v>
      </c>
      <c r="I390" s="19">
        <f t="shared" ref="I390" si="34">(H390/G390)*100</f>
        <v>100</v>
      </c>
      <c r="J390" s="218"/>
      <c r="K390" s="444"/>
      <c r="L390" s="444"/>
      <c r="M390" s="444"/>
      <c r="N390" s="328"/>
      <c r="O390" s="329"/>
      <c r="P390" s="218"/>
      <c r="Q390" s="218"/>
    </row>
    <row r="391" spans="1:21" s="233" customFormat="1" ht="15" x14ac:dyDescent="0.25">
      <c r="A391" s="234" t="s">
        <v>325</v>
      </c>
      <c r="B391" s="136">
        <v>6409</v>
      </c>
      <c r="C391" s="49">
        <v>2328</v>
      </c>
      <c r="D391" s="63"/>
      <c r="E391" s="48" t="s">
        <v>15</v>
      </c>
      <c r="F391" s="447"/>
      <c r="G391" s="481"/>
      <c r="H391" s="453">
        <v>1</v>
      </c>
      <c r="I391" s="81">
        <v>0</v>
      </c>
      <c r="J391" s="218"/>
      <c r="K391" s="444"/>
      <c r="L391" s="444"/>
      <c r="M391" s="444"/>
      <c r="N391" s="328"/>
      <c r="O391" s="329"/>
      <c r="P391" s="218"/>
      <c r="Q391" s="218"/>
    </row>
    <row r="392" spans="1:21" s="154" customFormat="1" ht="15" thickBot="1" x14ac:dyDescent="0.25">
      <c r="A392" s="188" t="s">
        <v>325</v>
      </c>
      <c r="B392" s="190"/>
      <c r="C392" s="190"/>
      <c r="D392" s="191"/>
      <c r="E392" s="192" t="s">
        <v>159</v>
      </c>
      <c r="F392" s="427">
        <v>0</v>
      </c>
      <c r="G392" s="427">
        <f>G390</f>
        <v>500</v>
      </c>
      <c r="H392" s="427">
        <f>H390+H391</f>
        <v>501</v>
      </c>
      <c r="I392" s="193">
        <v>0</v>
      </c>
      <c r="J392" s="207"/>
      <c r="K392" s="533">
        <v>0</v>
      </c>
      <c r="L392" s="533">
        <v>500000</v>
      </c>
      <c r="M392" s="533">
        <v>501204.6</v>
      </c>
      <c r="N392" s="326"/>
      <c r="O392" s="527">
        <f>F220+F222+F224+F226+F228+F230+F232+F234+F236+F244+F249+F251+F253+F255+F260+F267+F278+F300+F306+F311+F318+F328+F347+F353+F358+F363+F365+F370+F374+F379+F384+F389+F392</f>
        <v>0</v>
      </c>
      <c r="P392" s="327">
        <f>G220+G222+G224+G226+G228+G230+G232+G234+G236+G244+G249+G251+G253+G255+G260+G267+G278+G300+G306+G311+G318+G328+G347+G353+G358+G363+G365+G370+G374+G379+G384+G389+G392</f>
        <v>396283</v>
      </c>
      <c r="Q392" s="526">
        <f>H220+H222+H224+H226+H228+H230+H232+H234+H236+H244+H249+H251+H253+H255+H260+H267+H278+H300+H306+H311+H318+H328+H347+H353+H358+H363+H365+H370+H374+H379+H384+H389+H392</f>
        <v>396949</v>
      </c>
      <c r="R392" s="525">
        <f>K220+K222+K224+K226+K228+K230+K232+K234+K236+K244+K249+K251+K253+K255+K260+K267+K278+K300+K306+K311+K318+K328+K347+K353+K358+K363+K365+K370+K374+K379+K384+K389+K392</f>
        <v>0</v>
      </c>
      <c r="S392" s="525">
        <f>L220+L222+L224+L226+L228+L230+L232+L234+L236+L244+L249+L251+L253+L255+L260+L267+L278+L300+L306+L311+L318+L328+L347+L353+L358+L363+L365+L370+L374+L379+L384+L389+L392</f>
        <v>396283356.22000009</v>
      </c>
      <c r="T392" s="528">
        <f>M220+M222+M224+M226+M228+M230+M232+M234+M236+M244+M249+M251+M253+M255+M260+M267+M278+M300+M306+M311+M318+M328+M347+M353+M358+M363+M365+M370+M374+M379+M384+M389+M392</f>
        <v>396948926.01000011</v>
      </c>
      <c r="U392" s="154" t="s">
        <v>334</v>
      </c>
    </row>
    <row r="393" spans="1:21" ht="15.75" thickTop="1" x14ac:dyDescent="0.25">
      <c r="A393" s="127" t="s">
        <v>155</v>
      </c>
      <c r="B393" s="124"/>
      <c r="C393" s="144">
        <v>4132</v>
      </c>
      <c r="D393" s="89"/>
      <c r="E393" s="83" t="s">
        <v>31</v>
      </c>
      <c r="F393" s="275"/>
      <c r="G393" s="276"/>
      <c r="H393" s="283">
        <v>731</v>
      </c>
      <c r="I393" s="19">
        <v>0</v>
      </c>
      <c r="K393" s="378"/>
      <c r="L393" s="378"/>
      <c r="M393" s="378"/>
    </row>
    <row r="394" spans="1:21" ht="15" x14ac:dyDescent="0.25">
      <c r="A394" s="127" t="s">
        <v>155</v>
      </c>
      <c r="B394" s="124"/>
      <c r="C394" s="144">
        <v>4134</v>
      </c>
      <c r="D394" s="89"/>
      <c r="E394" s="84" t="s">
        <v>22</v>
      </c>
      <c r="F394" s="272">
        <v>6223</v>
      </c>
      <c r="G394" s="276">
        <v>6223</v>
      </c>
      <c r="H394" s="283">
        <v>5605</v>
      </c>
      <c r="I394" s="19">
        <f>(H394/G394)*100</f>
        <v>90.069098505543948</v>
      </c>
      <c r="K394" s="378"/>
      <c r="L394" s="378"/>
      <c r="M394" s="184">
        <v>5605200</v>
      </c>
      <c r="N394" s="495" t="s">
        <v>328</v>
      </c>
    </row>
    <row r="395" spans="1:21" ht="15" x14ac:dyDescent="0.25">
      <c r="A395" s="127" t="s">
        <v>155</v>
      </c>
      <c r="B395" s="128">
        <v>6172</v>
      </c>
      <c r="C395" s="144">
        <v>2324</v>
      </c>
      <c r="D395" s="89"/>
      <c r="E395" s="79" t="s">
        <v>24</v>
      </c>
      <c r="F395" s="275"/>
      <c r="G395" s="276"/>
      <c r="H395" s="283">
        <v>19</v>
      </c>
      <c r="I395" s="19">
        <v>0</v>
      </c>
      <c r="K395" s="378"/>
      <c r="L395" s="378"/>
      <c r="M395" s="378"/>
    </row>
    <row r="396" spans="1:21" ht="15" x14ac:dyDescent="0.25">
      <c r="A396" s="127" t="s">
        <v>155</v>
      </c>
      <c r="B396" s="128">
        <v>6310</v>
      </c>
      <c r="C396" s="144">
        <v>2141</v>
      </c>
      <c r="D396" s="89"/>
      <c r="E396" s="73" t="s">
        <v>11</v>
      </c>
      <c r="F396" s="272"/>
      <c r="G396" s="276"/>
      <c r="H396" s="283">
        <v>5</v>
      </c>
      <c r="I396" s="19">
        <v>0</v>
      </c>
      <c r="K396" s="378"/>
      <c r="L396" s="378"/>
      <c r="M396" s="378"/>
    </row>
    <row r="397" spans="1:21" s="154" customFormat="1" x14ac:dyDescent="0.2">
      <c r="A397" s="165" t="s">
        <v>155</v>
      </c>
      <c r="B397" s="163"/>
      <c r="C397" s="163"/>
      <c r="D397" s="166"/>
      <c r="E397" s="148" t="s">
        <v>159</v>
      </c>
      <c r="F397" s="416">
        <f>SUM(F393:F396)</f>
        <v>6223</v>
      </c>
      <c r="G397" s="416">
        <f>SUM(G393:G396)</f>
        <v>6223</v>
      </c>
      <c r="H397" s="416">
        <f>SUM(H393:H396)</f>
        <v>6360</v>
      </c>
      <c r="I397" s="157">
        <f>(H397/G397)*100</f>
        <v>102.20151052547004</v>
      </c>
      <c r="J397" s="207"/>
      <c r="K397" s="533">
        <v>6223000</v>
      </c>
      <c r="L397" s="533">
        <v>6223000</v>
      </c>
      <c r="M397" s="533">
        <v>6360234.1299999999</v>
      </c>
      <c r="N397" s="326"/>
      <c r="O397" s="327"/>
      <c r="P397" s="207"/>
      <c r="Q397" s="207"/>
    </row>
    <row r="398" spans="1:21" ht="15" x14ac:dyDescent="0.25">
      <c r="A398" s="127" t="s">
        <v>156</v>
      </c>
      <c r="B398" s="128">
        <v>2399</v>
      </c>
      <c r="C398" s="144">
        <v>2342</v>
      </c>
      <c r="D398" s="89"/>
      <c r="E398" s="78" t="s">
        <v>157</v>
      </c>
      <c r="F398" s="272">
        <v>40000</v>
      </c>
      <c r="G398" s="273">
        <v>40000</v>
      </c>
      <c r="H398" s="435">
        <v>61337</v>
      </c>
      <c r="I398" s="81">
        <f>(H398/G398)*100</f>
        <v>153.3425</v>
      </c>
      <c r="K398" s="378"/>
      <c r="L398" s="378"/>
      <c r="M398" s="378"/>
    </row>
    <row r="399" spans="1:21" ht="15" x14ac:dyDescent="0.25">
      <c r="A399" s="127" t="s">
        <v>156</v>
      </c>
      <c r="B399" s="128">
        <v>6402</v>
      </c>
      <c r="C399" s="144">
        <v>2223</v>
      </c>
      <c r="D399" s="89"/>
      <c r="E399" s="79" t="s">
        <v>41</v>
      </c>
      <c r="F399" s="272"/>
      <c r="G399" s="274">
        <v>139</v>
      </c>
      <c r="H399" s="435">
        <v>139</v>
      </c>
      <c r="I399" s="81">
        <f>(H399/G399)*100</f>
        <v>100</v>
      </c>
      <c r="K399" s="378"/>
      <c r="L399" s="378"/>
      <c r="M399" s="378"/>
    </row>
    <row r="400" spans="1:21" ht="15" x14ac:dyDescent="0.25">
      <c r="A400" s="127" t="s">
        <v>156</v>
      </c>
      <c r="B400" s="128">
        <v>6409</v>
      </c>
      <c r="C400" s="144">
        <v>2223</v>
      </c>
      <c r="D400" s="89"/>
      <c r="E400" s="79" t="s">
        <v>41</v>
      </c>
      <c r="F400" s="272"/>
      <c r="G400" s="274"/>
      <c r="H400" s="435">
        <v>240</v>
      </c>
      <c r="I400" s="81">
        <v>0</v>
      </c>
      <c r="K400" s="378"/>
      <c r="L400" s="378"/>
      <c r="M400" s="378"/>
    </row>
    <row r="401" spans="1:32" ht="15" x14ac:dyDescent="0.25">
      <c r="A401" s="127" t="s">
        <v>156</v>
      </c>
      <c r="B401" s="128">
        <v>6409</v>
      </c>
      <c r="C401" s="144">
        <v>2328</v>
      </c>
      <c r="D401" s="89"/>
      <c r="E401" s="55" t="s">
        <v>15</v>
      </c>
      <c r="F401" s="272"/>
      <c r="G401" s="274"/>
      <c r="H401" s="435">
        <v>2</v>
      </c>
      <c r="I401" s="81">
        <v>0</v>
      </c>
      <c r="K401" s="378"/>
      <c r="L401" s="378"/>
      <c r="M401" s="378"/>
    </row>
    <row r="402" spans="1:32" s="154" customFormat="1" x14ac:dyDescent="0.2">
      <c r="A402" s="165" t="s">
        <v>156</v>
      </c>
      <c r="B402" s="163"/>
      <c r="C402" s="163"/>
      <c r="D402" s="166"/>
      <c r="E402" s="148" t="s">
        <v>159</v>
      </c>
      <c r="F402" s="416">
        <f>SUM(F398:F401)</f>
        <v>40000</v>
      </c>
      <c r="G402" s="416">
        <f>SUM(G398:G401)</f>
        <v>40139</v>
      </c>
      <c r="H402" s="416">
        <f>SUM(H398:H401)</f>
        <v>61718</v>
      </c>
      <c r="I402" s="157">
        <f>(H402/G402)*100</f>
        <v>153.76068163133112</v>
      </c>
      <c r="J402" s="207"/>
      <c r="K402" s="533">
        <v>40000000</v>
      </c>
      <c r="L402" s="533">
        <v>40139438</v>
      </c>
      <c r="M402" s="533">
        <v>61718136.479999997</v>
      </c>
      <c r="N402" s="326"/>
      <c r="O402" s="327"/>
      <c r="P402" s="207"/>
      <c r="Q402" s="207"/>
    </row>
    <row r="403" spans="1:32" ht="15" x14ac:dyDescent="0.25">
      <c r="A403" s="129"/>
      <c r="B403" s="130"/>
      <c r="C403" s="130"/>
      <c r="D403" s="130"/>
      <c r="E403" s="130"/>
      <c r="F403" s="558">
        <f>F353+F397+F402+F358+F363+F365+F370+F374+F379+F347+F384+F389+F392</f>
        <v>46223</v>
      </c>
      <c r="G403" s="558">
        <f>G353+G397+G402+G358+G363+G365+G370+G374+G379+G347+G384+G389+G392</f>
        <v>95035</v>
      </c>
      <c r="H403" s="558">
        <f>H347+H353+H358+H363+H365+H370+H374+H379+H384+H389+H392+H397+H402</f>
        <v>117141</v>
      </c>
      <c r="I403" s="254"/>
      <c r="K403" s="381">
        <f>K353+K397+K402+K358+K363+K365+K370+K374+K379+K392+K389+K384+K347</f>
        <v>46223000</v>
      </c>
      <c r="L403" s="381">
        <f>L353+L397+L402+L358+L363+L365+L370+L374+L379+L392+L389+L384+L347</f>
        <v>95035894.140000001</v>
      </c>
      <c r="M403" s="381">
        <f>M353+M397+M402+M358+M363+M365+M370+M374+M379+M392+M389+M384+M347</f>
        <v>117141553.11</v>
      </c>
    </row>
    <row r="404" spans="1:32" ht="15" x14ac:dyDescent="0.25">
      <c r="A404" s="129"/>
      <c r="B404" s="130"/>
      <c r="C404" s="130"/>
      <c r="D404" s="130"/>
      <c r="E404" s="130"/>
      <c r="F404" s="559"/>
      <c r="G404" s="559"/>
      <c r="H404" s="559"/>
      <c r="I404" s="254"/>
      <c r="K404" s="381"/>
      <c r="L404" s="381"/>
      <c r="M404" s="381"/>
    </row>
    <row r="405" spans="1:32" ht="15" x14ac:dyDescent="0.25">
      <c r="A405" s="129"/>
      <c r="B405" s="130"/>
      <c r="C405" s="130"/>
      <c r="D405" s="130"/>
      <c r="E405" s="130"/>
      <c r="F405" s="412"/>
      <c r="G405" s="412"/>
      <c r="H405" s="412"/>
      <c r="I405" s="254"/>
      <c r="K405" s="381"/>
      <c r="L405" s="381"/>
      <c r="M405" s="381"/>
    </row>
    <row r="406" spans="1:32" s="17" customFormat="1" ht="25.5" customHeight="1" x14ac:dyDescent="0.25">
      <c r="A406" s="131" t="s">
        <v>6</v>
      </c>
      <c r="B406" s="131"/>
      <c r="C406" s="132"/>
      <c r="D406" s="133"/>
      <c r="E406" s="132"/>
      <c r="F406" s="504">
        <f>F65+F123+F195+F268+F329+F403</f>
        <v>3525182</v>
      </c>
      <c r="G406" s="504">
        <f>G65+G123+G195+G268+G329+G403</f>
        <v>9438407</v>
      </c>
      <c r="H406" s="504">
        <f>H65+H123+H195+H268+H329+H403</f>
        <v>9650580</v>
      </c>
      <c r="I406" s="560">
        <f>(H406/G406)*100</f>
        <v>102.2479746847111</v>
      </c>
      <c r="J406" s="543"/>
      <c r="K406" s="546">
        <f>K65+K123+K195+K268+K329+K403</f>
        <v>3525182000</v>
      </c>
      <c r="L406" s="546">
        <f>L65+L123+L195+L268+L329+L403</f>
        <v>9438407343.5499992</v>
      </c>
      <c r="M406" s="546">
        <f>M65+M123+M195+M268+M329+M403</f>
        <v>9650580114.5900021</v>
      </c>
      <c r="N406" s="369"/>
      <c r="O406" s="325"/>
      <c r="P406" s="211"/>
      <c r="Q406" s="211"/>
    </row>
    <row r="407" spans="1:32" s="17" customFormat="1" ht="21.75" customHeight="1" x14ac:dyDescent="0.2">
      <c r="A407" s="56" t="s">
        <v>25</v>
      </c>
      <c r="B407" s="56"/>
      <c r="C407" s="32"/>
      <c r="D407" s="33"/>
      <c r="E407" s="57"/>
      <c r="F407" s="496">
        <f>SUM(F394)</f>
        <v>6223</v>
      </c>
      <c r="G407" s="496">
        <f>SUM(G394)</f>
        <v>6223</v>
      </c>
      <c r="H407" s="496">
        <f>SUM(H394,H86)</f>
        <v>217907</v>
      </c>
      <c r="I407" s="561">
        <f>(H407/G407)*100</f>
        <v>3501.6390808291826</v>
      </c>
      <c r="J407" s="543"/>
      <c r="K407" s="374">
        <v>6223000</v>
      </c>
      <c r="L407" s="374">
        <v>6223000</v>
      </c>
      <c r="M407" s="374">
        <f>SUM(M394,P407)</f>
        <v>217906940.09999999</v>
      </c>
      <c r="N407" s="369"/>
      <c r="O407" s="332"/>
      <c r="P407" s="494">
        <v>212301740.09999999</v>
      </c>
      <c r="Q407" s="493" t="s">
        <v>327</v>
      </c>
    </row>
    <row r="408" spans="1:32" s="17" customFormat="1" ht="35.25" customHeight="1" thickBot="1" x14ac:dyDescent="0.3">
      <c r="A408" s="134" t="s">
        <v>158</v>
      </c>
      <c r="B408" s="134"/>
      <c r="C408" s="134"/>
      <c r="D408" s="134"/>
      <c r="E408" s="134"/>
      <c r="F408" s="524">
        <f>SUM(F406-F407)</f>
        <v>3518959</v>
      </c>
      <c r="G408" s="524">
        <f>SUM(G406-G407)</f>
        <v>9432184</v>
      </c>
      <c r="H408" s="524">
        <f>SUM(H406-H407)</f>
        <v>9432673</v>
      </c>
      <c r="I408" s="562">
        <f>(H408/G408)*100</f>
        <v>100.00518437723439</v>
      </c>
      <c r="J408" s="211"/>
      <c r="K408" s="544">
        <f>K406-K407</f>
        <v>3518959000</v>
      </c>
      <c r="L408" s="544">
        <f>L406-L407</f>
        <v>9432184343.5499992</v>
      </c>
      <c r="M408" s="544">
        <f>M406-M407</f>
        <v>9432673174.4900017</v>
      </c>
      <c r="N408" s="374"/>
      <c r="O408" s="325"/>
      <c r="P408" s="211"/>
      <c r="Q408" s="211"/>
    </row>
    <row r="409" spans="1:32" ht="15.75" thickTop="1" x14ac:dyDescent="0.25">
      <c r="A409" s="337"/>
      <c r="B409" s="338"/>
      <c r="C409" s="338"/>
      <c r="D409" s="338"/>
      <c r="E409" s="338"/>
      <c r="F409" s="563"/>
      <c r="G409" s="78"/>
      <c r="H409" s="564"/>
      <c r="I409" s="565"/>
    </row>
    <row r="410" spans="1:32" s="17" customFormat="1" ht="15.75" customHeight="1" x14ac:dyDescent="0.25">
      <c r="A410" s="339"/>
      <c r="B410" s="339"/>
      <c r="C410" s="339"/>
      <c r="D410" s="339"/>
      <c r="E410" s="339"/>
      <c r="F410" s="566"/>
      <c r="G410" s="566"/>
      <c r="H410" s="566"/>
      <c r="I410" s="567"/>
      <c r="J410" s="211"/>
      <c r="K410" s="315"/>
      <c r="L410" s="315"/>
      <c r="M410" s="315"/>
      <c r="N410" s="316"/>
      <c r="O410" s="332"/>
      <c r="P410" s="211"/>
      <c r="Q410" s="211"/>
    </row>
    <row r="411" spans="1:32" s="17" customFormat="1" ht="18" x14ac:dyDescent="0.25">
      <c r="A411" s="340" t="s">
        <v>28</v>
      </c>
      <c r="B411" s="340"/>
      <c r="C411" s="341"/>
      <c r="D411" s="342"/>
      <c r="E411" s="343"/>
      <c r="F411" s="343"/>
      <c r="G411" s="344"/>
      <c r="H411" s="345"/>
      <c r="I411" s="2"/>
      <c r="J411" s="211"/>
      <c r="K411" s="315"/>
      <c r="L411" s="315"/>
      <c r="M411" s="315"/>
      <c r="N411" s="316"/>
      <c r="O411" s="332"/>
      <c r="P411" s="211"/>
      <c r="Q411" s="211"/>
    </row>
    <row r="412" spans="1:32" x14ac:dyDescent="0.2">
      <c r="A412" s="346" t="s">
        <v>29</v>
      </c>
      <c r="B412" s="346"/>
      <c r="C412" s="346"/>
      <c r="D412" s="347"/>
      <c r="E412" s="346"/>
      <c r="F412" s="346"/>
      <c r="G412" s="348"/>
      <c r="H412" s="349"/>
    </row>
    <row r="413" spans="1:32" x14ac:dyDescent="0.2">
      <c r="A413" s="350"/>
      <c r="B413" s="346"/>
      <c r="C413" s="346"/>
      <c r="D413" s="347"/>
      <c r="E413" s="346"/>
      <c r="F413" s="346"/>
      <c r="G413" s="348"/>
      <c r="H413" s="348"/>
    </row>
    <row r="414" spans="1:32" x14ac:dyDescent="0.2">
      <c r="A414" s="350"/>
      <c r="B414" s="351"/>
      <c r="C414" s="352"/>
      <c r="D414" s="353"/>
      <c r="E414" s="314"/>
      <c r="F414" s="349"/>
      <c r="G414" s="348"/>
      <c r="H414" s="349"/>
    </row>
    <row r="415" spans="1:32" x14ac:dyDescent="0.2">
      <c r="A415" s="350"/>
      <c r="B415" s="351"/>
      <c r="C415" s="352"/>
      <c r="D415" s="353"/>
      <c r="E415" s="353"/>
      <c r="F415" s="349"/>
      <c r="G415" s="349"/>
      <c r="H415" s="349"/>
      <c r="I415" s="305"/>
      <c r="J415" s="306"/>
      <c r="P415" s="306"/>
      <c r="Q415" s="306"/>
      <c r="R415" s="306"/>
      <c r="S415" s="306"/>
      <c r="T415" s="306"/>
      <c r="U415" s="306"/>
      <c r="V415" s="306"/>
      <c r="W415" s="306"/>
      <c r="X415" s="306"/>
      <c r="Y415" s="306"/>
      <c r="Z415" s="306"/>
      <c r="AA415" s="306"/>
      <c r="AB415" s="306"/>
      <c r="AC415" s="306"/>
      <c r="AD415" s="306"/>
      <c r="AE415" s="306"/>
      <c r="AF415" s="306"/>
    </row>
    <row r="416" spans="1:32" s="268" customFormat="1" hidden="1" x14ac:dyDescent="0.2">
      <c r="A416" s="354"/>
      <c r="B416" s="355"/>
      <c r="C416" s="356"/>
      <c r="D416" s="357"/>
      <c r="E416" s="357"/>
      <c r="F416" s="336"/>
      <c r="G416" s="336"/>
      <c r="H416" s="336"/>
      <c r="I416" s="308"/>
      <c r="J416" s="309"/>
      <c r="K416" s="333"/>
      <c r="L416" s="333"/>
      <c r="M416" s="333"/>
      <c r="N416" s="334"/>
      <c r="O416" s="335"/>
      <c r="P416" s="309"/>
      <c r="Q416" s="309"/>
      <c r="R416" s="309"/>
      <c r="S416" s="309"/>
      <c r="T416" s="309"/>
      <c r="U416" s="309"/>
      <c r="V416" s="309"/>
      <c r="W416" s="309"/>
      <c r="X416" s="309"/>
      <c r="Y416" s="309"/>
      <c r="Z416" s="309"/>
      <c r="AA416" s="309"/>
      <c r="AB416" s="309"/>
      <c r="AC416" s="309"/>
      <c r="AD416" s="309"/>
      <c r="AE416" s="309"/>
      <c r="AF416" s="309"/>
    </row>
    <row r="417" spans="1:32" s="269" customFormat="1" hidden="1" x14ac:dyDescent="0.2">
      <c r="A417" s="354"/>
      <c r="B417" s="355"/>
      <c r="C417" s="356"/>
      <c r="D417" s="545" t="s">
        <v>257</v>
      </c>
      <c r="E417" s="358"/>
      <c r="F417" s="359">
        <f>SUM(F397)</f>
        <v>6223</v>
      </c>
      <c r="G417" s="359">
        <f t="shared" ref="G417:H417" si="35">SUM(G397)</f>
        <v>6223</v>
      </c>
      <c r="H417" s="359">
        <f t="shared" si="35"/>
        <v>6360</v>
      </c>
      <c r="I417" s="359"/>
      <c r="J417" s="359">
        <f>SUM(J397)</f>
        <v>0</v>
      </c>
      <c r="K417" s="547">
        <f>SUM(K397)</f>
        <v>6223000</v>
      </c>
      <c r="L417" s="547">
        <f t="shared" ref="L417:M417" si="36">SUM(L397)</f>
        <v>6223000</v>
      </c>
      <c r="M417" s="547">
        <f t="shared" si="36"/>
        <v>6360234.1299999999</v>
      </c>
      <c r="N417" s="505"/>
      <c r="O417" s="335"/>
      <c r="P417" s="309"/>
      <c r="Q417" s="309"/>
      <c r="R417" s="309"/>
      <c r="S417" s="309"/>
      <c r="T417" s="309"/>
      <c r="U417" s="309"/>
      <c r="V417" s="309"/>
      <c r="W417" s="309"/>
      <c r="X417" s="309"/>
      <c r="Y417" s="309"/>
      <c r="Z417" s="309"/>
      <c r="AA417" s="309"/>
      <c r="AB417" s="309"/>
      <c r="AC417" s="309"/>
      <c r="AD417" s="309"/>
      <c r="AE417" s="309"/>
      <c r="AF417" s="309"/>
    </row>
    <row r="418" spans="1:32" s="268" customFormat="1" hidden="1" x14ac:dyDescent="0.2">
      <c r="A418" s="354"/>
      <c r="B418" s="355"/>
      <c r="C418" s="356"/>
      <c r="D418" s="545" t="s">
        <v>258</v>
      </c>
      <c r="E418" s="358"/>
      <c r="F418" s="359">
        <f>SUM(F402)</f>
        <v>40000</v>
      </c>
      <c r="G418" s="359">
        <f t="shared" ref="G418:H418" si="37">SUM(G402)</f>
        <v>40139</v>
      </c>
      <c r="H418" s="359">
        <f t="shared" si="37"/>
        <v>61718</v>
      </c>
      <c r="I418" s="359"/>
      <c r="J418" s="359">
        <f>SUM(J402)</f>
        <v>0</v>
      </c>
      <c r="K418" s="547">
        <f>SUM(K402)</f>
        <v>40000000</v>
      </c>
      <c r="L418" s="547">
        <f t="shared" ref="L418:M418" si="38">SUM(L402)</f>
        <v>40139438</v>
      </c>
      <c r="M418" s="547">
        <f t="shared" si="38"/>
        <v>61718136.479999997</v>
      </c>
      <c r="N418" s="505"/>
      <c r="O418" s="335"/>
      <c r="P418" s="309"/>
      <c r="Q418" s="309"/>
      <c r="R418" s="309"/>
      <c r="S418" s="309"/>
      <c r="T418" s="309"/>
      <c r="U418" s="309"/>
      <c r="V418" s="309"/>
      <c r="W418" s="309"/>
      <c r="X418" s="309"/>
      <c r="Y418" s="309"/>
      <c r="Z418" s="309"/>
      <c r="AA418" s="309"/>
      <c r="AB418" s="309"/>
      <c r="AC418" s="309"/>
      <c r="AD418" s="309"/>
      <c r="AE418" s="309"/>
      <c r="AF418" s="309"/>
    </row>
    <row r="419" spans="1:32" s="268" customFormat="1" hidden="1" x14ac:dyDescent="0.2">
      <c r="A419" s="354"/>
      <c r="B419" s="355"/>
      <c r="C419" s="356"/>
      <c r="D419" s="545" t="s">
        <v>252</v>
      </c>
      <c r="E419" s="358"/>
      <c r="F419" s="359">
        <f>SUM(F213,F210,F207,F194,F186,F179,F176,F122,F115,F111,F36,F34,F27,F17,F8)</f>
        <v>3478959</v>
      </c>
      <c r="G419" s="359">
        <f>SUM(G213,G210,G207,G194,G186,G179,G176,G122,G115,G111,G36,G34,G27,G17,G8)</f>
        <v>8995762</v>
      </c>
      <c r="H419" s="359">
        <f>SUM(H213,H210,H207,H194,H186,H179,H176,H122,H115,H111,H36,H34,H27,H17,H8)</f>
        <v>9185553</v>
      </c>
      <c r="I419" s="359"/>
      <c r="J419" s="359" t="e">
        <f>SUM(J213,J210,J207,J194,J186,J179,J176,J122,J115,J111,#REF!,J36,J34,J27,J17,J8)</f>
        <v>#REF!</v>
      </c>
      <c r="K419" s="547">
        <f>SUM(K8,K17,K27,K34,K36,K111,K115,K122,K176,K179,K186,K194,K207,K210,K213)</f>
        <v>3478959000</v>
      </c>
      <c r="L419" s="547">
        <f>SUM(L8,L17,L27,L34,L36,L111,L115,L122,L176,L179,L186,L194,L207,L210,L213)</f>
        <v>8995761549.3299999</v>
      </c>
      <c r="M419" s="547">
        <f>SUM(M8,M17,M27,M34,M36,M111,M115,M122,M176,M179,M186,M194,M207,M210,M213)</f>
        <v>9185552817.9699993</v>
      </c>
      <c r="N419" s="505"/>
      <c r="O419" s="335"/>
      <c r="P419" s="309"/>
      <c r="Q419" s="309"/>
      <c r="R419" s="309"/>
      <c r="S419" s="309"/>
      <c r="T419" s="309"/>
      <c r="U419" s="309"/>
      <c r="V419" s="309"/>
      <c r="W419" s="309"/>
      <c r="X419" s="309"/>
      <c r="Y419" s="309"/>
      <c r="Z419" s="309"/>
      <c r="AA419" s="309"/>
      <c r="AB419" s="309"/>
      <c r="AC419" s="309"/>
      <c r="AD419" s="309"/>
      <c r="AE419" s="309"/>
      <c r="AF419" s="309"/>
    </row>
    <row r="420" spans="1:32" s="268" customFormat="1" hidden="1" x14ac:dyDescent="0.2">
      <c r="A420" s="354"/>
      <c r="B420" s="355"/>
      <c r="C420" s="356"/>
      <c r="D420" s="545" t="s">
        <v>251</v>
      </c>
      <c r="E420" s="269"/>
      <c r="F420" s="359">
        <f>SUM(F220,F222,F224,F244,F249,F251,F253,F255,F260,F278,F300,F306,F311,F318,F328,F347,F353,F358,F363,F365,F370,F374,F379,F226,F228,F230,F232,F234,F236,F267,F384,F389,F392)</f>
        <v>0</v>
      </c>
      <c r="G420" s="359">
        <f>SUM(G220,G222,G224,G244,G249,G251,G253,G255,G260,G278,G300,G306,G311,G318,G328,G347,G353,G358,G363,G365,G370,G374,G379,G226,G228,G230,G232,G234,G236,G267,G384,G389,G392)</f>
        <v>396283</v>
      </c>
      <c r="H420" s="359">
        <f>SUM(H220,H222,H224,H244,H249,H251,H253,H255,H260,H278,H300,H306,H311,H318,H328,H347,H353,H358,H363,H365,H370,H374,H379,H226,H228,H230,H232,H234,H236,H267,H384,H389,H392)</f>
        <v>396949</v>
      </c>
      <c r="I420" s="359"/>
      <c r="J420" s="359" t="e">
        <f>SUM(J220,J222,J224,J244,#REF!,J249,J251,J253,J255,J260,#REF!,J278,J300,J306,J311,J318,J328,J347,J353,J358,J363,J365,J370,J374,J379)</f>
        <v>#REF!</v>
      </c>
      <c r="K420" s="547">
        <f>SUM(K220,K222,K224,K226,K228,K230,K232,K234,K236,K244,K249,K251,K253,K255,K260,K267,K278,K300,K306,K311,K318,K328,K347,K353,K358,K363,K365,K370,K374,K379,K384,K389,K392)</f>
        <v>0</v>
      </c>
      <c r="L420" s="547">
        <f>SUM(L220,L222,L224,L226,L228,L230,L232,L234,L236,L244,L249,L251,L253,L255,L260,L267,L278,L300,L306,L311,L318,L328,L347,L353,L358,L363,L365,L370,L374,L379,L384,L389,L392)</f>
        <v>396283356.22000009</v>
      </c>
      <c r="M420" s="547">
        <f>SUM(M220,M222,M224,M226,M228,M230,M232,M234,M236,M244,M249,M251,M253,M255,M260,M267,M278,M300,M306,M311,M318,M328,M347,M353,M358,M363,M365,M370,M374,M379,M384,M389,M392)</f>
        <v>396948926.01000011</v>
      </c>
      <c r="N420" s="505"/>
      <c r="O420" s="335"/>
      <c r="P420" s="309"/>
      <c r="Q420" s="309"/>
      <c r="R420" s="309"/>
      <c r="S420" s="309"/>
      <c r="T420" s="309"/>
      <c r="U420" s="309"/>
      <c r="V420" s="309"/>
      <c r="W420" s="309"/>
      <c r="X420" s="309"/>
      <c r="Y420" s="309"/>
      <c r="Z420" s="309"/>
      <c r="AA420" s="309"/>
      <c r="AB420" s="309"/>
      <c r="AC420" s="309"/>
      <c r="AD420" s="309"/>
      <c r="AE420" s="309"/>
      <c r="AF420" s="309"/>
    </row>
    <row r="421" spans="1:32" s="268" customFormat="1" ht="15" hidden="1" thickBot="1" x14ac:dyDescent="0.25">
      <c r="A421" s="354"/>
      <c r="B421" s="355"/>
      <c r="C421" s="356"/>
      <c r="D421" s="360"/>
      <c r="E421" s="361"/>
      <c r="F421" s="362">
        <f>F417+F418+F419+F420</f>
        <v>3525182</v>
      </c>
      <c r="G421" s="362">
        <f>G417+G418+G419+G420</f>
        <v>9438407</v>
      </c>
      <c r="H421" s="362">
        <f>H417+H418+H419+H420</f>
        <v>9650580</v>
      </c>
      <c r="I421" s="363"/>
      <c r="J421" s="362" t="e">
        <f t="shared" ref="J421:M421" si="39">J417+J418+J419+J420</f>
        <v>#REF!</v>
      </c>
      <c r="K421" s="548">
        <f t="shared" si="39"/>
        <v>3525182000</v>
      </c>
      <c r="L421" s="548">
        <f t="shared" si="39"/>
        <v>9438407343.5499992</v>
      </c>
      <c r="M421" s="548">
        <f t="shared" si="39"/>
        <v>9650580114.5900002</v>
      </c>
      <c r="N421" s="505"/>
      <c r="O421" s="335"/>
      <c r="P421" s="309"/>
      <c r="Q421" s="309"/>
      <c r="R421" s="309"/>
      <c r="S421" s="309"/>
      <c r="T421" s="309"/>
      <c r="U421" s="309"/>
      <c r="V421" s="309"/>
      <c r="W421" s="309"/>
      <c r="X421" s="309"/>
      <c r="Y421" s="309"/>
      <c r="Z421" s="309"/>
      <c r="AA421" s="309"/>
      <c r="AB421" s="309"/>
      <c r="AC421" s="309"/>
      <c r="AD421" s="309"/>
      <c r="AE421" s="309"/>
      <c r="AF421" s="309"/>
    </row>
    <row r="422" spans="1:32" s="268" customFormat="1" ht="15" hidden="1" thickTop="1" x14ac:dyDescent="0.2">
      <c r="A422" s="354"/>
      <c r="B422" s="355"/>
      <c r="C422" s="356"/>
      <c r="D422" s="513"/>
      <c r="E422" s="364"/>
      <c r="F422" s="359"/>
      <c r="G422" s="365"/>
      <c r="H422" s="359"/>
      <c r="I422" s="363"/>
      <c r="J422" s="269"/>
      <c r="K422" s="366"/>
      <c r="L422" s="366"/>
      <c r="M422" s="366"/>
      <c r="N422" s="505"/>
      <c r="O422" s="335"/>
      <c r="P422" s="309"/>
      <c r="Q422" s="309"/>
      <c r="R422" s="309"/>
      <c r="S422" s="309"/>
      <c r="T422" s="309"/>
      <c r="U422" s="309"/>
      <c r="V422" s="309"/>
      <c r="W422" s="309"/>
      <c r="X422" s="309"/>
      <c r="Y422" s="309"/>
      <c r="Z422" s="309"/>
      <c r="AA422" s="309"/>
      <c r="AB422" s="309"/>
      <c r="AC422" s="309"/>
      <c r="AD422" s="309"/>
      <c r="AE422" s="309"/>
      <c r="AF422" s="309"/>
    </row>
    <row r="423" spans="1:32" s="268" customFormat="1" hidden="1" x14ac:dyDescent="0.2">
      <c r="A423" s="354"/>
      <c r="B423" s="355"/>
      <c r="C423" s="356"/>
      <c r="D423" s="519" t="s">
        <v>253</v>
      </c>
      <c r="E423" s="364"/>
      <c r="F423" s="359">
        <f>SUM(F208,F204,F187,F180:F181,F136,F116,F37:F44,F35,F18)</f>
        <v>3190623</v>
      </c>
      <c r="G423" s="359">
        <f>SUM(G208,G204,G187,G180:G181,G136,G116,G37:G44,G35,G18)</f>
        <v>3201652</v>
      </c>
      <c r="H423" s="359">
        <f>SUM(H208,H204,H187,H180:H181,H136,H116,H37:H44,H35,H18)</f>
        <v>3165015</v>
      </c>
      <c r="I423" s="363"/>
      <c r="J423" s="269"/>
      <c r="K423" s="547">
        <v>3190623000</v>
      </c>
      <c r="L423" s="547">
        <v>3201652500</v>
      </c>
      <c r="M423" s="547">
        <v>3165015249.3800001</v>
      </c>
      <c r="N423" s="505"/>
      <c r="O423" s="335"/>
      <c r="P423" s="309"/>
      <c r="Q423" s="309"/>
      <c r="R423" s="309"/>
      <c r="S423" s="309"/>
      <c r="T423" s="309"/>
      <c r="U423" s="309"/>
      <c r="V423" s="309"/>
      <c r="W423" s="309"/>
      <c r="X423" s="309"/>
      <c r="Y423" s="309"/>
      <c r="Z423" s="309"/>
      <c r="AA423" s="309"/>
      <c r="AB423" s="309"/>
      <c r="AC423" s="309"/>
      <c r="AD423" s="309"/>
      <c r="AE423" s="309"/>
      <c r="AF423" s="309"/>
    </row>
    <row r="424" spans="1:32" s="268" customFormat="1" hidden="1" x14ac:dyDescent="0.2">
      <c r="A424" s="354"/>
      <c r="B424" s="355"/>
      <c r="C424" s="356"/>
      <c r="D424" s="519" t="s">
        <v>254</v>
      </c>
      <c r="E424" s="364"/>
      <c r="F424" s="359">
        <f>SUM(F7,F17,F19:F26,F28:F31,F98:F99,F101:F110,F115,F117:F121,F171:F174,F179,F182:F183,F184:F185,F190:F193,F205:F206,F209,F211:F212,F220,F222,F250:F250,F253,F256:F257,F275:F276,F304:F305,F325,F357:F357,F362:F362,F364:F364,F370,F374,F379,F395:F396,F402)</f>
        <v>240867</v>
      </c>
      <c r="G424" s="359">
        <f>SUM(G7,G9:G10,G12:G16,G19:G26,G28:G31,G98:G99,G101:G105,G107:G110,G112:G114,G117:G121,G137,G170:G175,G177:G178,G182:G185,G190:G193,G205:G206,G209,G211:G212,G218:G219,G222,G224,G226,G228,G230,G232,G234,G236,G383,G243,G251,G253,G255,G260,G264:G266,G275:G277,G304:G305,G325:G327,G346,G352,G357,G362,G364,G369,G373,G378,G388,G391,G395:G396,G402)</f>
        <v>306442</v>
      </c>
      <c r="H424" s="359">
        <f>SUM(H7,H9:H10,H12:H16,H19:H26,H28:H31,H98:H99,H101:H105,H107:H110,H112:H114,H117:H121,H137,H170:H175,H177:H178,H182:H185,H190:H193,H205:H206,H209,H211:H212,H218:H219,H222,H224,H226,H228,H230,H232,H234,H236,H383,H243,H251,H253,H255,H260,H264:H266,H275:H277,H304:H305,H325:H327,H346,H352,H357,H362,H364,H369,H373,H378,H388,H391,H395:H396,H402,H317)</f>
        <v>331637</v>
      </c>
      <c r="I424" s="363"/>
      <c r="J424" s="269"/>
      <c r="K424" s="547">
        <v>240867000</v>
      </c>
      <c r="L424" s="547">
        <v>306442425.18000001</v>
      </c>
      <c r="M424" s="547">
        <v>331636351.11000001</v>
      </c>
      <c r="N424" s="505"/>
      <c r="O424" s="335"/>
      <c r="P424" s="309"/>
      <c r="Q424" s="309"/>
      <c r="R424" s="309"/>
      <c r="S424" s="309"/>
      <c r="T424" s="309"/>
      <c r="U424" s="309"/>
      <c r="V424" s="309"/>
      <c r="W424" s="309"/>
      <c r="X424" s="309"/>
      <c r="Y424" s="309"/>
      <c r="Z424" s="309"/>
      <c r="AA424" s="309"/>
      <c r="AB424" s="309"/>
      <c r="AC424" s="309"/>
      <c r="AD424" s="309"/>
      <c r="AE424" s="309"/>
      <c r="AF424" s="309"/>
    </row>
    <row r="425" spans="1:32" s="268" customFormat="1" hidden="1" x14ac:dyDescent="0.2">
      <c r="A425" s="354"/>
      <c r="B425" s="355"/>
      <c r="C425" s="356"/>
      <c r="D425" s="519" t="s">
        <v>255</v>
      </c>
      <c r="E425" s="364"/>
      <c r="F425" s="359">
        <f>SUM(F26,F32:F33)</f>
        <v>13800</v>
      </c>
      <c r="G425" s="359">
        <f>SUM(G32:G33,G106)</f>
        <v>14334</v>
      </c>
      <c r="H425" s="359">
        <f>SUM(H32:H33,H106)</f>
        <v>25171</v>
      </c>
      <c r="I425" s="363"/>
      <c r="J425" s="269"/>
      <c r="K425" s="547">
        <v>13800000</v>
      </c>
      <c r="L425" s="547">
        <v>14334000</v>
      </c>
      <c r="M425" s="547">
        <v>25171239</v>
      </c>
      <c r="N425" s="505"/>
      <c r="O425" s="335"/>
      <c r="P425" s="309"/>
      <c r="Q425" s="309"/>
      <c r="R425" s="309"/>
      <c r="S425" s="309"/>
      <c r="T425" s="309"/>
      <c r="U425" s="309"/>
      <c r="V425" s="309"/>
      <c r="W425" s="309"/>
      <c r="X425" s="309"/>
      <c r="Y425" s="309"/>
      <c r="Z425" s="309"/>
      <c r="AA425" s="309"/>
      <c r="AB425" s="309"/>
      <c r="AC425" s="309"/>
      <c r="AD425" s="309"/>
      <c r="AE425" s="309"/>
      <c r="AF425" s="309"/>
    </row>
    <row r="426" spans="1:32" s="268" customFormat="1" hidden="1" x14ac:dyDescent="0.2">
      <c r="A426" s="354"/>
      <c r="B426" s="355"/>
      <c r="C426" s="356"/>
      <c r="D426" s="519" t="s">
        <v>256</v>
      </c>
      <c r="E426" s="364"/>
      <c r="F426" s="359">
        <f>SUM(F393:F394,F359,F354,F348,F339,F319,F318,F311,F301,F281,F289,F291,F297,F272,F245,F247,F244,F224,F188,F140,F95,F90,F87:F88,F85,F77,F54,F53,F45)</f>
        <v>79892</v>
      </c>
      <c r="G426" s="359">
        <f>SUM(G45,G77,G54,G53,G85,G86,G87,G88,G90,G95,G138,G140,G188,G214,G216,G237,G240,G245,G247,G261,G272,G279,G281,G285,G289,G291,G297,G301,G307,G309,G312,G314,G319,G322,G339,G344,G348,G350,G354,G359,G366,G371,G375,G380,G385,G390,G393,G394,G11)</f>
        <v>5915979</v>
      </c>
      <c r="H426" s="359">
        <f>SUM(H45,H77,H54,H53,H85,H86,H87,H88,H90,H95,H138,H140,H188,H214,H216,H237,H240,H245,H247,H261,H272,H279,H281,H285,H289,H291,H297,H301,H307,H309,H312,H314,H319,H322,H339,H344,H348,H350,H354,H359,H366,H371,H375,H380,H385,H390,H393,H394,H11)</f>
        <v>6128757</v>
      </c>
      <c r="I426" s="363"/>
      <c r="J426" s="269"/>
      <c r="K426" s="547">
        <v>79892000</v>
      </c>
      <c r="L426" s="547">
        <v>5915978418.3699999</v>
      </c>
      <c r="M426" s="547">
        <v>6128757275.1000004</v>
      </c>
      <c r="N426" s="505"/>
      <c r="O426" s="510">
        <f>G45+G54+G77+G88+G90+G95+G138+G140+G188+G214+G216+G237+G240+G245+G247+G261+G272+G279+G281+G285+G289+G291+G297+G301+G307+G309+G312+G314+G319+G322+G339+G344+G348+G350+G359+G366+G371+G375+G380+G385+G354</f>
        <v>5831866</v>
      </c>
      <c r="P426" s="510">
        <f>H45+H54+H77+H88+H90+H95+H138+H140+H188+H214+H216+H237+H240+H245+H247+H261+H272+H279+H281+H285+H289+H291+H297+H301+H307+H309+H312+H314+H319+H322+H339+H344+H348+H350+H359+H366+H371+H375+H380+H385+H354</f>
        <v>5831866</v>
      </c>
      <c r="Q426" s="511" t="s">
        <v>333</v>
      </c>
      <c r="R426" s="309"/>
      <c r="S426" s="309"/>
      <c r="T426" s="309"/>
      <c r="U426" s="309"/>
      <c r="V426" s="309"/>
      <c r="W426" s="309"/>
      <c r="X426" s="309"/>
      <c r="Y426" s="309"/>
      <c r="Z426" s="309"/>
      <c r="AA426" s="309"/>
      <c r="AB426" s="309"/>
      <c r="AC426" s="309"/>
      <c r="AD426" s="309"/>
      <c r="AE426" s="309"/>
      <c r="AF426" s="309"/>
    </row>
    <row r="427" spans="1:32" s="268" customFormat="1" ht="15" hidden="1" thickBot="1" x14ac:dyDescent="0.25">
      <c r="A427" s="354"/>
      <c r="B427" s="355"/>
      <c r="C427" s="356"/>
      <c r="D427" s="360"/>
      <c r="E427" s="361"/>
      <c r="F427" s="362">
        <f>F423+F424+F425+F426</f>
        <v>3525182</v>
      </c>
      <c r="G427" s="362">
        <f>G423+G424+G425+G426</f>
        <v>9438407</v>
      </c>
      <c r="H427" s="362">
        <f>H423+H424+H425+H426</f>
        <v>9650580</v>
      </c>
      <c r="I427" s="363"/>
      <c r="J427" s="362">
        <f t="shared" ref="J427:L427" si="40">J423+J424+J425+J426</f>
        <v>0</v>
      </c>
      <c r="K427" s="548">
        <f t="shared" si="40"/>
        <v>3525182000</v>
      </c>
      <c r="L427" s="548">
        <f t="shared" si="40"/>
        <v>9438407343.5499992</v>
      </c>
      <c r="M427" s="548">
        <f>M423+M424+M425+M426</f>
        <v>9650580114.5900002</v>
      </c>
      <c r="N427" s="505"/>
      <c r="O427" s="335"/>
      <c r="P427" s="309"/>
      <c r="Q427" s="511"/>
      <c r="R427" s="309"/>
      <c r="S427" s="309"/>
      <c r="T427" s="309"/>
      <c r="U427" s="309"/>
      <c r="V427" s="309"/>
      <c r="W427" s="309"/>
      <c r="X427" s="309"/>
      <c r="Y427" s="309"/>
      <c r="Z427" s="309"/>
      <c r="AA427" s="309"/>
      <c r="AB427" s="309"/>
      <c r="AC427" s="309"/>
      <c r="AD427" s="309"/>
      <c r="AE427" s="309"/>
      <c r="AF427" s="309"/>
    </row>
    <row r="428" spans="1:32" s="268" customFormat="1" ht="15" hidden="1" thickTop="1" x14ac:dyDescent="0.2">
      <c r="A428" s="354"/>
      <c r="B428" s="355"/>
      <c r="C428" s="356"/>
      <c r="D428" s="513"/>
      <c r="E428" s="514"/>
      <c r="F428" s="506"/>
      <c r="G428" s="515"/>
      <c r="H428" s="506"/>
      <c r="I428" s="363"/>
      <c r="J428" s="269"/>
      <c r="K428" s="509"/>
      <c r="L428" s="509"/>
      <c r="M428" s="509"/>
      <c r="N428" s="505"/>
      <c r="O428" s="335"/>
      <c r="P428" s="309"/>
      <c r="Q428" s="511"/>
      <c r="R428" s="309"/>
      <c r="S428" s="309"/>
      <c r="T428" s="309"/>
      <c r="U428" s="309"/>
      <c r="V428" s="309"/>
      <c r="W428" s="309"/>
      <c r="X428" s="309"/>
      <c r="Y428" s="309"/>
      <c r="Z428" s="309"/>
      <c r="AA428" s="309"/>
      <c r="AB428" s="309"/>
      <c r="AC428" s="309"/>
      <c r="AD428" s="309"/>
      <c r="AE428" s="309"/>
      <c r="AF428" s="309"/>
    </row>
    <row r="429" spans="1:32" s="268" customFormat="1" hidden="1" x14ac:dyDescent="0.2">
      <c r="A429" s="354"/>
      <c r="B429" s="355"/>
      <c r="C429" s="356"/>
      <c r="D429" s="513" t="s">
        <v>329</v>
      </c>
      <c r="E429" s="520">
        <v>8115</v>
      </c>
      <c r="F429" s="506">
        <v>161414</v>
      </c>
      <c r="G429" s="515">
        <v>868925</v>
      </c>
      <c r="H429" s="506">
        <v>868925</v>
      </c>
      <c r="I429" s="310"/>
      <c r="J429" s="309"/>
      <c r="K429" s="522">
        <v>161414000</v>
      </c>
      <c r="L429" s="522">
        <v>868924733.30999994</v>
      </c>
      <c r="M429" s="522">
        <v>868924733.30999994</v>
      </c>
      <c r="N429" s="505"/>
      <c r="O429" s="335"/>
      <c r="P429" s="309"/>
      <c r="Q429" s="309"/>
      <c r="R429" s="309"/>
      <c r="S429" s="309"/>
      <c r="T429" s="309"/>
      <c r="U429" s="309"/>
      <c r="V429" s="309"/>
      <c r="W429" s="309"/>
      <c r="X429" s="309"/>
      <c r="Y429" s="309"/>
      <c r="Z429" s="309"/>
      <c r="AA429" s="309"/>
      <c r="AB429" s="309"/>
      <c r="AC429" s="309"/>
      <c r="AD429" s="309"/>
      <c r="AE429" s="309"/>
      <c r="AF429" s="309"/>
    </row>
    <row r="430" spans="1:32" s="268" customFormat="1" hidden="1" x14ac:dyDescent="0.2">
      <c r="A430" s="270"/>
      <c r="B430" s="271"/>
      <c r="C430" s="307"/>
      <c r="D430" s="513"/>
      <c r="E430" s="520">
        <v>8123</v>
      </c>
      <c r="F430" s="506">
        <v>238381</v>
      </c>
      <c r="G430" s="515">
        <v>238381</v>
      </c>
      <c r="H430" s="506">
        <v>238381</v>
      </c>
      <c r="I430" s="310"/>
      <c r="J430" s="309"/>
      <c r="K430" s="522">
        <v>238381000</v>
      </c>
      <c r="L430" s="522">
        <v>238381000</v>
      </c>
      <c r="M430" s="522">
        <v>238381000</v>
      </c>
      <c r="N430" s="505"/>
      <c r="O430" s="335"/>
      <c r="P430" s="309"/>
      <c r="Q430" s="309"/>
      <c r="R430" s="309"/>
      <c r="S430" s="309"/>
      <c r="T430" s="309"/>
      <c r="U430" s="309"/>
      <c r="V430" s="309"/>
      <c r="W430" s="309"/>
      <c r="X430" s="309"/>
      <c r="Y430" s="309"/>
      <c r="Z430" s="309"/>
      <c r="AA430" s="309"/>
      <c r="AB430" s="309"/>
      <c r="AC430" s="309"/>
      <c r="AD430" s="309"/>
      <c r="AE430" s="309"/>
      <c r="AF430" s="309"/>
    </row>
    <row r="431" spans="1:32" s="268" customFormat="1" hidden="1" x14ac:dyDescent="0.2">
      <c r="A431" s="270"/>
      <c r="B431" s="271"/>
      <c r="C431" s="307"/>
      <c r="D431" s="513"/>
      <c r="E431" s="520">
        <v>8223</v>
      </c>
      <c r="F431" s="517">
        <v>398373</v>
      </c>
      <c r="G431" s="518">
        <v>500000</v>
      </c>
      <c r="H431" s="517">
        <v>500000</v>
      </c>
      <c r="I431" s="310"/>
      <c r="J431" s="309"/>
      <c r="K431" s="523">
        <v>398373000</v>
      </c>
      <c r="L431" s="523">
        <v>500000000</v>
      </c>
      <c r="M431" s="523">
        <v>500000000</v>
      </c>
      <c r="N431" s="505"/>
      <c r="O431" s="335"/>
      <c r="P431" s="309"/>
      <c r="Q431" s="309"/>
      <c r="R431" s="309"/>
      <c r="S431" s="309"/>
      <c r="T431" s="309"/>
      <c r="U431" s="309"/>
      <c r="V431" s="309"/>
      <c r="W431" s="309"/>
      <c r="X431" s="309"/>
      <c r="Y431" s="309"/>
      <c r="Z431" s="309"/>
      <c r="AA431" s="309"/>
      <c r="AB431" s="309"/>
      <c r="AC431" s="309"/>
      <c r="AD431" s="309"/>
      <c r="AE431" s="309"/>
      <c r="AF431" s="309"/>
    </row>
    <row r="432" spans="1:32" s="268" customFormat="1" hidden="1" x14ac:dyDescent="0.2">
      <c r="A432" s="270"/>
      <c r="B432" s="271"/>
      <c r="C432" s="307"/>
      <c r="D432" s="519" t="s">
        <v>330</v>
      </c>
      <c r="E432" s="514"/>
      <c r="F432" s="506">
        <f>F427+F430+F431+F429</f>
        <v>4323350</v>
      </c>
      <c r="G432" s="506">
        <f>G427+G430+G431+G429</f>
        <v>11045713</v>
      </c>
      <c r="H432" s="506">
        <f>H427+H430+H431+H429</f>
        <v>11257886</v>
      </c>
      <c r="I432" s="506"/>
      <c r="J432" s="506">
        <f t="shared" ref="J432:M432" si="41">J427+J430+J431+J429</f>
        <v>0</v>
      </c>
      <c r="K432" s="508">
        <f t="shared" si="41"/>
        <v>4323350000</v>
      </c>
      <c r="L432" s="508">
        <f t="shared" si="41"/>
        <v>11045713076.859999</v>
      </c>
      <c r="M432" s="508">
        <f t="shared" si="41"/>
        <v>11257885847.9</v>
      </c>
      <c r="N432" s="334"/>
      <c r="O432" s="335"/>
      <c r="P432" s="309"/>
      <c r="Q432" s="309"/>
      <c r="R432" s="309"/>
      <c r="S432" s="309"/>
      <c r="T432" s="309"/>
      <c r="U432" s="309"/>
      <c r="V432" s="309"/>
      <c r="W432" s="309"/>
      <c r="X432" s="309"/>
      <c r="Y432" s="309"/>
      <c r="Z432" s="309"/>
      <c r="AA432" s="309"/>
      <c r="AB432" s="309"/>
      <c r="AC432" s="309"/>
      <c r="AD432" s="309"/>
      <c r="AE432" s="309"/>
      <c r="AF432" s="309"/>
    </row>
    <row r="433" spans="1:32" s="268" customFormat="1" hidden="1" x14ac:dyDescent="0.2">
      <c r="A433" s="270"/>
      <c r="B433" s="271"/>
      <c r="C433" s="307"/>
      <c r="D433" s="513" t="s">
        <v>331</v>
      </c>
      <c r="E433" s="514"/>
      <c r="F433" s="517">
        <v>6223</v>
      </c>
      <c r="G433" s="518">
        <v>6223</v>
      </c>
      <c r="H433" s="517">
        <v>217907</v>
      </c>
      <c r="I433" s="310"/>
      <c r="J433" s="309"/>
      <c r="K433" s="522">
        <v>6223000</v>
      </c>
      <c r="L433" s="522">
        <v>6223000</v>
      </c>
      <c r="M433" s="522">
        <f>M407</f>
        <v>217906940.09999999</v>
      </c>
      <c r="N433" s="334"/>
      <c r="O433" s="335"/>
      <c r="P433" s="309"/>
      <c r="Q433" s="309"/>
      <c r="R433" s="309"/>
      <c r="S433" s="309"/>
      <c r="T433" s="309"/>
      <c r="U433" s="309"/>
      <c r="V433" s="309"/>
      <c r="W433" s="309"/>
      <c r="X433" s="309"/>
      <c r="Y433" s="309"/>
      <c r="Z433" s="309"/>
      <c r="AA433" s="309"/>
      <c r="AB433" s="309"/>
      <c r="AC433" s="309"/>
      <c r="AD433" s="309"/>
      <c r="AE433" s="309"/>
      <c r="AF433" s="309"/>
    </row>
    <row r="434" spans="1:32" s="268" customFormat="1" ht="15" hidden="1" thickBot="1" x14ac:dyDescent="0.25">
      <c r="A434" s="270"/>
      <c r="B434" s="271"/>
      <c r="C434" s="307"/>
      <c r="D434" s="519" t="s">
        <v>332</v>
      </c>
      <c r="E434" s="511"/>
      <c r="F434" s="507">
        <f>F432-F433</f>
        <v>4317127</v>
      </c>
      <c r="G434" s="507">
        <f>G432-G433</f>
        <v>11039490</v>
      </c>
      <c r="H434" s="507">
        <f>H432-H433</f>
        <v>11039979</v>
      </c>
      <c r="I434" s="279"/>
      <c r="J434" s="507">
        <f t="shared" ref="J434:M434" si="42">J432-J433</f>
        <v>0</v>
      </c>
      <c r="K434" s="521">
        <f t="shared" si="42"/>
        <v>4317127000</v>
      </c>
      <c r="L434" s="521">
        <f t="shared" si="42"/>
        <v>11039490076.859999</v>
      </c>
      <c r="M434" s="521">
        <f t="shared" si="42"/>
        <v>11039978907.799999</v>
      </c>
      <c r="N434" s="334"/>
      <c r="O434" s="335"/>
      <c r="P434" s="309"/>
      <c r="Q434" s="309"/>
      <c r="R434" s="309"/>
      <c r="S434" s="309"/>
      <c r="T434" s="309"/>
      <c r="U434" s="309"/>
      <c r="V434" s="309"/>
      <c r="W434" s="309"/>
      <c r="X434" s="309"/>
      <c r="Y434" s="309"/>
      <c r="Z434" s="309"/>
      <c r="AA434" s="309"/>
      <c r="AB434" s="309"/>
      <c r="AC434" s="309"/>
      <c r="AD434" s="309"/>
      <c r="AE434" s="309"/>
      <c r="AF434" s="309"/>
    </row>
    <row r="435" spans="1:32" s="268" customFormat="1" ht="15" hidden="1" thickTop="1" x14ac:dyDescent="0.2">
      <c r="A435" s="270"/>
      <c r="B435" s="271"/>
      <c r="C435" s="307"/>
      <c r="D435" s="513"/>
      <c r="E435" s="511"/>
      <c r="F435" s="506"/>
      <c r="G435" s="515"/>
      <c r="H435" s="506"/>
      <c r="I435" s="308"/>
      <c r="J435" s="309"/>
      <c r="K435" s="333"/>
      <c r="L435" s="333"/>
      <c r="M435" s="333"/>
      <c r="N435" s="334"/>
      <c r="O435" s="335"/>
      <c r="P435" s="309"/>
      <c r="Q435" s="309"/>
      <c r="R435" s="309"/>
      <c r="S435" s="309"/>
      <c r="T435" s="309"/>
      <c r="U435" s="309"/>
      <c r="V435" s="309"/>
      <c r="W435" s="309"/>
      <c r="X435" s="309"/>
      <c r="Y435" s="309"/>
      <c r="Z435" s="309"/>
      <c r="AA435" s="309"/>
      <c r="AB435" s="309"/>
      <c r="AC435" s="309"/>
      <c r="AD435" s="309"/>
      <c r="AE435" s="309"/>
      <c r="AF435" s="309"/>
    </row>
    <row r="436" spans="1:32" s="268" customFormat="1" hidden="1" x14ac:dyDescent="0.2">
      <c r="A436" s="270"/>
      <c r="B436" s="271"/>
      <c r="C436" s="307"/>
      <c r="D436" s="513"/>
      <c r="E436" s="511"/>
      <c r="F436" s="506"/>
      <c r="G436" s="515"/>
      <c r="H436" s="506"/>
      <c r="I436" s="308"/>
      <c r="J436" s="309"/>
      <c r="K436" s="333"/>
      <c r="L436" s="333"/>
      <c r="M436" s="333"/>
      <c r="N436" s="334"/>
      <c r="O436" s="335"/>
      <c r="P436" s="309"/>
      <c r="Q436" s="309"/>
      <c r="R436" s="309"/>
      <c r="S436" s="309"/>
      <c r="T436" s="309"/>
      <c r="U436" s="309"/>
      <c r="V436" s="309"/>
      <c r="W436" s="309"/>
      <c r="X436" s="309"/>
      <c r="Y436" s="309"/>
      <c r="Z436" s="309"/>
      <c r="AA436" s="309"/>
      <c r="AB436" s="309"/>
      <c r="AC436" s="309"/>
      <c r="AD436" s="309"/>
      <c r="AE436" s="309"/>
      <c r="AF436" s="309"/>
    </row>
    <row r="437" spans="1:32" s="268" customFormat="1" hidden="1" x14ac:dyDescent="0.2">
      <c r="A437" s="270"/>
      <c r="B437" s="271"/>
      <c r="C437" s="307"/>
      <c r="D437" s="513"/>
      <c r="E437" s="511"/>
      <c r="F437" s="506"/>
      <c r="G437" s="515"/>
      <c r="H437" s="506"/>
      <c r="I437" s="308"/>
      <c r="J437" s="309"/>
      <c r="K437" s="333"/>
      <c r="L437" s="333"/>
      <c r="M437" s="333"/>
      <c r="N437" s="334"/>
      <c r="O437" s="335"/>
      <c r="P437" s="309"/>
      <c r="Q437" s="309"/>
      <c r="R437" s="309"/>
      <c r="S437" s="309"/>
      <c r="T437" s="309"/>
      <c r="U437" s="309"/>
      <c r="V437" s="309"/>
      <c r="W437" s="309"/>
      <c r="X437" s="309"/>
      <c r="Y437" s="309"/>
      <c r="Z437" s="309"/>
      <c r="AA437" s="309"/>
      <c r="AB437" s="309"/>
      <c r="AC437" s="309"/>
      <c r="AD437" s="309"/>
      <c r="AE437" s="309"/>
      <c r="AF437" s="309"/>
    </row>
    <row r="438" spans="1:32" s="268" customFormat="1" x14ac:dyDescent="0.2">
      <c r="A438" s="270"/>
      <c r="B438" s="271"/>
      <c r="C438" s="307"/>
      <c r="D438" s="513"/>
      <c r="E438" s="511"/>
      <c r="F438" s="506"/>
      <c r="G438" s="515"/>
      <c r="H438" s="506"/>
      <c r="I438" s="308"/>
      <c r="J438" s="309"/>
      <c r="K438" s="333"/>
      <c r="L438" s="333"/>
      <c r="M438" s="333"/>
      <c r="N438" s="334"/>
      <c r="O438" s="335"/>
      <c r="P438" s="309"/>
      <c r="Q438" s="309"/>
      <c r="R438" s="309"/>
      <c r="S438" s="309"/>
      <c r="T438" s="309"/>
      <c r="U438" s="309"/>
      <c r="V438" s="309"/>
      <c r="W438" s="309"/>
      <c r="X438" s="309"/>
      <c r="Y438" s="309"/>
      <c r="Z438" s="309"/>
      <c r="AA438" s="309"/>
      <c r="AB438" s="309"/>
      <c r="AC438" s="309"/>
      <c r="AD438" s="309"/>
      <c r="AE438" s="309"/>
      <c r="AF438" s="309"/>
    </row>
    <row r="439" spans="1:32" s="268" customFormat="1" x14ac:dyDescent="0.2">
      <c r="A439" s="270"/>
      <c r="B439" s="271"/>
      <c r="C439" s="307"/>
      <c r="D439" s="513"/>
      <c r="E439" s="511"/>
      <c r="F439" s="506"/>
      <c r="G439" s="515"/>
      <c r="H439" s="506"/>
      <c r="I439" s="308"/>
      <c r="J439" s="309"/>
      <c r="K439" s="333"/>
      <c r="L439" s="333"/>
      <c r="M439" s="333"/>
      <c r="N439" s="334"/>
      <c r="O439" s="335"/>
      <c r="P439" s="309"/>
      <c r="Q439" s="309"/>
      <c r="R439" s="309"/>
      <c r="S439" s="309"/>
      <c r="T439" s="309"/>
      <c r="U439" s="309"/>
      <c r="V439" s="309"/>
      <c r="W439" s="309"/>
      <c r="X439" s="309"/>
      <c r="Y439" s="309"/>
      <c r="Z439" s="309"/>
      <c r="AA439" s="309"/>
      <c r="AB439" s="309"/>
      <c r="AC439" s="309"/>
      <c r="AD439" s="309"/>
      <c r="AE439" s="309"/>
      <c r="AF439" s="309"/>
    </row>
    <row r="440" spans="1:32" x14ac:dyDescent="0.2">
      <c r="C440" s="303"/>
      <c r="D440" s="516"/>
      <c r="E440" s="255"/>
      <c r="I440" s="305"/>
      <c r="J440" s="306"/>
      <c r="P440" s="306"/>
      <c r="Q440" s="306"/>
      <c r="R440" s="306"/>
      <c r="S440" s="306"/>
      <c r="T440" s="306"/>
      <c r="U440" s="306"/>
      <c r="V440" s="306"/>
      <c r="W440" s="306"/>
      <c r="X440" s="306"/>
      <c r="Y440" s="306"/>
      <c r="Z440" s="306"/>
      <c r="AA440" s="306"/>
      <c r="AB440" s="306"/>
      <c r="AC440" s="306"/>
      <c r="AD440" s="306"/>
      <c r="AE440" s="306"/>
      <c r="AF440" s="306"/>
    </row>
    <row r="441" spans="1:32" x14ac:dyDescent="0.2">
      <c r="C441" s="303"/>
      <c r="D441" s="516"/>
      <c r="E441" s="255"/>
      <c r="I441" s="305"/>
      <c r="J441" s="306"/>
      <c r="P441" s="306"/>
      <c r="Q441" s="306"/>
      <c r="R441" s="306"/>
      <c r="S441" s="306"/>
      <c r="T441" s="306"/>
      <c r="U441" s="306"/>
      <c r="V441" s="306"/>
      <c r="W441" s="306"/>
      <c r="X441" s="306"/>
      <c r="Y441" s="306"/>
      <c r="Z441" s="306"/>
      <c r="AA441" s="306"/>
      <c r="AB441" s="306"/>
      <c r="AC441" s="306"/>
      <c r="AD441" s="306"/>
      <c r="AE441" s="306"/>
      <c r="AF441" s="306"/>
    </row>
    <row r="442" spans="1:32" x14ac:dyDescent="0.2">
      <c r="C442" s="303"/>
      <c r="D442" s="516"/>
      <c r="E442" s="255"/>
      <c r="I442" s="305"/>
      <c r="J442" s="306"/>
      <c r="P442" s="306"/>
      <c r="Q442" s="306"/>
      <c r="R442" s="306"/>
      <c r="S442" s="306"/>
      <c r="T442" s="306"/>
      <c r="U442" s="306"/>
      <c r="V442" s="306"/>
      <c r="W442" s="306"/>
      <c r="X442" s="306"/>
      <c r="Y442" s="306"/>
      <c r="Z442" s="306"/>
      <c r="AA442" s="306"/>
      <c r="AB442" s="306"/>
      <c r="AC442" s="306"/>
      <c r="AD442" s="306"/>
      <c r="AE442" s="306"/>
      <c r="AF442" s="306"/>
    </row>
    <row r="443" spans="1:32" x14ac:dyDescent="0.2">
      <c r="C443" s="303"/>
      <c r="D443" s="516"/>
      <c r="E443" s="255"/>
      <c r="I443" s="305"/>
      <c r="J443" s="306"/>
      <c r="P443" s="306"/>
      <c r="Q443" s="306"/>
      <c r="R443" s="306"/>
      <c r="S443" s="306"/>
      <c r="T443" s="306"/>
      <c r="U443" s="306"/>
      <c r="V443" s="306"/>
      <c r="W443" s="306"/>
      <c r="X443" s="306"/>
      <c r="Y443" s="306"/>
      <c r="Z443" s="306"/>
      <c r="AA443" s="306"/>
      <c r="AB443" s="306"/>
      <c r="AC443" s="306"/>
      <c r="AD443" s="306"/>
      <c r="AE443" s="306"/>
      <c r="AF443" s="306"/>
    </row>
    <row r="444" spans="1:32" x14ac:dyDescent="0.2">
      <c r="C444" s="303"/>
      <c r="D444" s="304"/>
      <c r="E444" s="306"/>
      <c r="F444" s="305"/>
      <c r="G444" s="311"/>
      <c r="H444" s="305"/>
      <c r="I444" s="305"/>
      <c r="J444" s="306"/>
      <c r="P444" s="306"/>
      <c r="Q444" s="306"/>
      <c r="R444" s="306"/>
      <c r="S444" s="306"/>
      <c r="T444" s="306"/>
      <c r="U444" s="306"/>
      <c r="V444" s="306"/>
      <c r="W444" s="306"/>
      <c r="X444" s="306"/>
      <c r="Y444" s="306"/>
      <c r="Z444" s="306"/>
      <c r="AA444" s="306"/>
      <c r="AB444" s="306"/>
      <c r="AC444" s="306"/>
      <c r="AD444" s="306"/>
      <c r="AE444" s="306"/>
      <c r="AF444" s="306"/>
    </row>
    <row r="445" spans="1:32" x14ac:dyDescent="0.2">
      <c r="C445" s="303"/>
      <c r="D445" s="304"/>
      <c r="E445" s="306"/>
      <c r="F445" s="305"/>
      <c r="G445" s="311"/>
      <c r="H445" s="305"/>
      <c r="I445" s="305"/>
      <c r="J445" s="306"/>
      <c r="P445" s="306"/>
      <c r="Q445" s="306"/>
      <c r="R445" s="306"/>
      <c r="S445" s="306"/>
      <c r="T445" s="306"/>
      <c r="U445" s="306"/>
      <c r="V445" s="306"/>
      <c r="W445" s="306"/>
      <c r="X445" s="306"/>
      <c r="Y445" s="306"/>
      <c r="Z445" s="306"/>
      <c r="AA445" s="306"/>
      <c r="AB445" s="306"/>
      <c r="AC445" s="306"/>
      <c r="AD445" s="306"/>
      <c r="AE445" s="306"/>
      <c r="AF445" s="306"/>
    </row>
    <row r="446" spans="1:32" x14ac:dyDescent="0.2">
      <c r="C446" s="303"/>
      <c r="D446" s="304"/>
      <c r="E446" s="306"/>
      <c r="F446" s="305"/>
      <c r="G446" s="311"/>
      <c r="H446" s="305"/>
      <c r="I446" s="305"/>
      <c r="J446" s="306"/>
      <c r="P446" s="306"/>
      <c r="Q446" s="306"/>
      <c r="R446" s="306"/>
      <c r="S446" s="306"/>
      <c r="T446" s="306"/>
      <c r="U446" s="306"/>
      <c r="V446" s="306"/>
      <c r="W446" s="306"/>
      <c r="X446" s="306"/>
      <c r="Y446" s="306"/>
      <c r="Z446" s="306"/>
      <c r="AA446" s="306"/>
      <c r="AB446" s="306"/>
      <c r="AC446" s="306"/>
      <c r="AD446" s="306"/>
      <c r="AE446" s="306"/>
      <c r="AF446" s="306"/>
    </row>
    <row r="447" spans="1:32" x14ac:dyDescent="0.2">
      <c r="C447" s="303"/>
      <c r="D447" s="304"/>
      <c r="E447" s="306"/>
      <c r="F447" s="305"/>
      <c r="G447" s="311"/>
      <c r="H447" s="305"/>
      <c r="I447" s="305"/>
      <c r="J447" s="306"/>
      <c r="P447" s="306"/>
      <c r="Q447" s="306"/>
      <c r="R447" s="306"/>
      <c r="S447" s="306"/>
      <c r="T447" s="306"/>
      <c r="U447" s="306"/>
      <c r="V447" s="306"/>
      <c r="W447" s="306"/>
      <c r="X447" s="306"/>
      <c r="Y447" s="306"/>
      <c r="Z447" s="306"/>
      <c r="AA447" s="306"/>
      <c r="AB447" s="306"/>
      <c r="AC447" s="306"/>
      <c r="AD447" s="306"/>
      <c r="AE447" s="306"/>
      <c r="AF447" s="306"/>
    </row>
    <row r="448" spans="1:32" x14ac:dyDescent="0.2">
      <c r="C448" s="303"/>
      <c r="D448" s="304"/>
      <c r="E448" s="306"/>
      <c r="F448" s="305"/>
      <c r="G448" s="311"/>
      <c r="H448" s="305"/>
      <c r="I448" s="305"/>
      <c r="J448" s="306"/>
      <c r="P448" s="306"/>
      <c r="Q448" s="306"/>
      <c r="R448" s="306"/>
      <c r="S448" s="306"/>
      <c r="T448" s="306"/>
      <c r="U448" s="306"/>
      <c r="V448" s="306"/>
      <c r="W448" s="306"/>
      <c r="X448" s="306"/>
      <c r="Y448" s="306"/>
      <c r="Z448" s="306"/>
      <c r="AA448" s="306"/>
      <c r="AB448" s="306"/>
      <c r="AC448" s="306"/>
      <c r="AD448" s="306"/>
      <c r="AE448" s="306"/>
      <c r="AF448" s="306"/>
    </row>
    <row r="449" spans="3:32" x14ac:dyDescent="0.2">
      <c r="C449" s="303"/>
      <c r="D449" s="304"/>
      <c r="E449" s="306"/>
      <c r="F449" s="305"/>
      <c r="G449" s="311"/>
      <c r="H449" s="305"/>
      <c r="I449" s="305"/>
      <c r="J449" s="306"/>
      <c r="P449" s="306"/>
      <c r="Q449" s="306"/>
      <c r="R449" s="306"/>
      <c r="S449" s="306"/>
      <c r="T449" s="306"/>
      <c r="U449" s="306"/>
      <c r="V449" s="306"/>
      <c r="W449" s="306"/>
      <c r="X449" s="306"/>
      <c r="Y449" s="306"/>
      <c r="Z449" s="306"/>
      <c r="AA449" s="306"/>
      <c r="AB449" s="306"/>
      <c r="AC449" s="306"/>
      <c r="AD449" s="306"/>
      <c r="AE449" s="306"/>
      <c r="AF449" s="306"/>
    </row>
    <row r="450" spans="3:32" x14ac:dyDescent="0.2">
      <c r="C450" s="303"/>
      <c r="D450" s="304"/>
      <c r="E450" s="306"/>
      <c r="F450" s="305"/>
      <c r="G450" s="311"/>
      <c r="H450" s="305"/>
      <c r="I450" s="305"/>
      <c r="J450" s="306"/>
      <c r="P450" s="306"/>
      <c r="Q450" s="306"/>
      <c r="R450" s="306"/>
      <c r="S450" s="306"/>
      <c r="T450" s="306"/>
      <c r="U450" s="306"/>
      <c r="V450" s="306"/>
      <c r="W450" s="306"/>
      <c r="X450" s="306"/>
      <c r="Y450" s="306"/>
      <c r="Z450" s="306"/>
      <c r="AA450" s="306"/>
      <c r="AB450" s="306"/>
      <c r="AC450" s="306"/>
      <c r="AD450" s="306"/>
      <c r="AE450" s="306"/>
      <c r="AF450" s="306"/>
    </row>
    <row r="451" spans="3:32" x14ac:dyDescent="0.2">
      <c r="C451" s="303"/>
      <c r="D451" s="304"/>
      <c r="E451" s="306"/>
      <c r="F451" s="305"/>
      <c r="G451" s="311"/>
      <c r="H451" s="305"/>
      <c r="I451" s="305"/>
      <c r="J451" s="306"/>
      <c r="P451" s="306"/>
      <c r="Q451" s="306"/>
      <c r="R451" s="306"/>
      <c r="S451" s="306"/>
      <c r="T451" s="306"/>
      <c r="U451" s="306"/>
      <c r="V451" s="306"/>
      <c r="W451" s="306"/>
      <c r="X451" s="306"/>
      <c r="Y451" s="306"/>
      <c r="Z451" s="306"/>
      <c r="AA451" s="306"/>
      <c r="AB451" s="306"/>
      <c r="AC451" s="306"/>
      <c r="AD451" s="306"/>
      <c r="AE451" s="306"/>
      <c r="AF451" s="306"/>
    </row>
    <row r="452" spans="3:32" x14ac:dyDescent="0.2">
      <c r="C452" s="303"/>
      <c r="D452" s="304"/>
      <c r="E452" s="306"/>
      <c r="F452" s="305"/>
      <c r="G452" s="311"/>
      <c r="H452" s="305"/>
      <c r="I452" s="305"/>
      <c r="J452" s="306"/>
      <c r="P452" s="306"/>
      <c r="Q452" s="306"/>
      <c r="R452" s="306"/>
      <c r="S452" s="306"/>
      <c r="T452" s="306"/>
      <c r="U452" s="306"/>
      <c r="V452" s="306"/>
      <c r="W452" s="306"/>
      <c r="X452" s="306"/>
      <c r="Y452" s="306"/>
      <c r="Z452" s="306"/>
      <c r="AA452" s="306"/>
      <c r="AB452" s="306"/>
      <c r="AC452" s="306"/>
      <c r="AD452" s="306"/>
      <c r="AE452" s="306"/>
      <c r="AF452" s="306"/>
    </row>
    <row r="453" spans="3:32" x14ac:dyDescent="0.2">
      <c r="C453" s="303"/>
      <c r="D453" s="304"/>
      <c r="E453" s="306"/>
      <c r="F453" s="305"/>
      <c r="G453" s="311"/>
      <c r="H453" s="305"/>
      <c r="I453" s="305"/>
      <c r="J453" s="306"/>
      <c r="P453" s="306"/>
      <c r="Q453" s="306"/>
      <c r="R453" s="306"/>
      <c r="S453" s="306"/>
      <c r="T453" s="306"/>
      <c r="U453" s="306"/>
      <c r="V453" s="306"/>
      <c r="W453" s="306"/>
      <c r="X453" s="306"/>
      <c r="Y453" s="306"/>
      <c r="Z453" s="306"/>
      <c r="AA453" s="306"/>
      <c r="AB453" s="306"/>
      <c r="AC453" s="306"/>
      <c r="AD453" s="306"/>
      <c r="AE453" s="306"/>
      <c r="AF453" s="306"/>
    </row>
    <row r="454" spans="3:32" x14ac:dyDescent="0.2">
      <c r="C454" s="303"/>
      <c r="D454" s="304"/>
      <c r="E454" s="306"/>
      <c r="F454" s="305"/>
      <c r="G454" s="311"/>
      <c r="H454" s="305"/>
      <c r="I454" s="305"/>
      <c r="J454" s="306"/>
      <c r="P454" s="306"/>
      <c r="Q454" s="306"/>
      <c r="R454" s="306"/>
      <c r="S454" s="306"/>
      <c r="T454" s="306"/>
      <c r="U454" s="306"/>
      <c r="V454" s="306"/>
      <c r="W454" s="306"/>
      <c r="X454" s="306"/>
      <c r="Y454" s="306"/>
      <c r="Z454" s="306"/>
      <c r="AA454" s="306"/>
      <c r="AB454" s="306"/>
      <c r="AC454" s="306"/>
      <c r="AD454" s="306"/>
      <c r="AE454" s="306"/>
      <c r="AF454" s="306"/>
    </row>
    <row r="455" spans="3:32" x14ac:dyDescent="0.2">
      <c r="C455" s="303"/>
      <c r="D455" s="304"/>
      <c r="E455" s="306"/>
      <c r="F455" s="305"/>
      <c r="G455" s="311"/>
      <c r="H455" s="305"/>
      <c r="I455" s="305"/>
      <c r="J455" s="306"/>
      <c r="P455" s="306"/>
      <c r="Q455" s="306"/>
      <c r="R455" s="306"/>
      <c r="S455" s="306"/>
      <c r="T455" s="306"/>
      <c r="U455" s="306"/>
      <c r="V455" s="306"/>
      <c r="W455" s="306"/>
      <c r="X455" s="306"/>
      <c r="Y455" s="306"/>
      <c r="Z455" s="306"/>
      <c r="AA455" s="306"/>
      <c r="AB455" s="306"/>
      <c r="AC455" s="306"/>
      <c r="AD455" s="306"/>
      <c r="AE455" s="306"/>
      <c r="AF455" s="306"/>
    </row>
    <row r="456" spans="3:32" x14ac:dyDescent="0.2">
      <c r="C456" s="303"/>
      <c r="D456" s="304"/>
      <c r="E456" s="306"/>
      <c r="F456" s="305"/>
      <c r="G456" s="311"/>
      <c r="H456" s="305"/>
      <c r="I456" s="305"/>
      <c r="J456" s="306"/>
      <c r="P456" s="306"/>
      <c r="Q456" s="306"/>
      <c r="R456" s="306"/>
      <c r="S456" s="306"/>
      <c r="T456" s="306"/>
      <c r="U456" s="306"/>
      <c r="V456" s="306"/>
      <c r="W456" s="306"/>
      <c r="X456" s="306"/>
      <c r="Y456" s="306"/>
      <c r="Z456" s="306"/>
      <c r="AA456" s="306"/>
      <c r="AB456" s="306"/>
      <c r="AC456" s="306"/>
      <c r="AD456" s="306"/>
      <c r="AE456" s="306"/>
      <c r="AF456" s="306"/>
    </row>
    <row r="457" spans="3:32" x14ac:dyDescent="0.2">
      <c r="C457" s="303"/>
      <c r="D457" s="304"/>
      <c r="E457" s="306"/>
      <c r="F457" s="305"/>
      <c r="G457" s="311"/>
      <c r="H457" s="305"/>
      <c r="I457" s="305"/>
      <c r="J457" s="306"/>
      <c r="P457" s="306"/>
      <c r="Q457" s="306"/>
      <c r="R457" s="306"/>
      <c r="S457" s="306"/>
      <c r="T457" s="306"/>
      <c r="U457" s="306"/>
      <c r="V457" s="306"/>
      <c r="W457" s="306"/>
      <c r="X457" s="306"/>
      <c r="Y457" s="306"/>
      <c r="Z457" s="306"/>
      <c r="AA457" s="306"/>
      <c r="AB457" s="306"/>
      <c r="AC457" s="306"/>
      <c r="AD457" s="306"/>
      <c r="AE457" s="306"/>
      <c r="AF457" s="306"/>
    </row>
    <row r="458" spans="3:32" x14ac:dyDescent="0.2">
      <c r="C458" s="303"/>
      <c r="D458" s="304"/>
      <c r="E458" s="306"/>
      <c r="F458" s="305"/>
      <c r="G458" s="311"/>
      <c r="H458" s="305"/>
      <c r="I458" s="305"/>
      <c r="J458" s="306"/>
      <c r="P458" s="306"/>
      <c r="Q458" s="306"/>
      <c r="R458" s="306"/>
      <c r="S458" s="306"/>
      <c r="T458" s="306"/>
      <c r="U458" s="306"/>
      <c r="V458" s="306"/>
      <c r="W458" s="306"/>
      <c r="X458" s="306"/>
      <c r="Y458" s="306"/>
      <c r="Z458" s="306"/>
      <c r="AA458" s="306"/>
      <c r="AB458" s="306"/>
      <c r="AC458" s="306"/>
      <c r="AD458" s="306"/>
      <c r="AE458" s="306"/>
      <c r="AF458" s="306"/>
    </row>
    <row r="459" spans="3:32" x14ac:dyDescent="0.2">
      <c r="C459" s="303"/>
      <c r="D459" s="304"/>
      <c r="E459" s="306"/>
      <c r="F459" s="305"/>
      <c r="G459" s="311"/>
      <c r="H459" s="305"/>
      <c r="I459" s="305"/>
      <c r="J459" s="306"/>
      <c r="P459" s="306"/>
      <c r="Q459" s="306"/>
      <c r="R459" s="306"/>
      <c r="S459" s="306"/>
      <c r="T459" s="306"/>
      <c r="U459" s="306"/>
      <c r="V459" s="306"/>
      <c r="W459" s="306"/>
      <c r="X459" s="306"/>
      <c r="Y459" s="306"/>
      <c r="Z459" s="306"/>
      <c r="AA459" s="306"/>
      <c r="AB459" s="306"/>
      <c r="AC459" s="306"/>
      <c r="AD459" s="306"/>
      <c r="AE459" s="306"/>
      <c r="AF459" s="306"/>
    </row>
    <row r="460" spans="3:32" x14ac:dyDescent="0.2">
      <c r="C460" s="303"/>
      <c r="D460" s="304"/>
      <c r="E460" s="306"/>
      <c r="F460" s="305"/>
      <c r="G460" s="311"/>
      <c r="H460" s="305"/>
      <c r="I460" s="305"/>
      <c r="J460" s="306"/>
      <c r="P460" s="306"/>
      <c r="Q460" s="306"/>
      <c r="R460" s="306"/>
      <c r="S460" s="306"/>
      <c r="T460" s="306"/>
      <c r="U460" s="306"/>
      <c r="V460" s="306"/>
      <c r="W460" s="306"/>
      <c r="X460" s="306"/>
      <c r="Y460" s="306"/>
      <c r="Z460" s="306"/>
      <c r="AA460" s="306"/>
      <c r="AB460" s="306"/>
      <c r="AC460" s="306"/>
      <c r="AD460" s="306"/>
      <c r="AE460" s="306"/>
      <c r="AF460" s="306"/>
    </row>
    <row r="461" spans="3:32" x14ac:dyDescent="0.2">
      <c r="C461" s="303"/>
      <c r="D461" s="304"/>
      <c r="E461" s="306"/>
      <c r="F461" s="305"/>
      <c r="G461" s="311"/>
      <c r="H461" s="305"/>
      <c r="I461" s="305"/>
      <c r="J461" s="306"/>
      <c r="P461" s="306"/>
      <c r="Q461" s="306"/>
      <c r="R461" s="306"/>
      <c r="S461" s="306"/>
      <c r="T461" s="306"/>
      <c r="U461" s="306"/>
      <c r="V461" s="306"/>
      <c r="W461" s="306"/>
      <c r="X461" s="306"/>
      <c r="Y461" s="306"/>
      <c r="Z461" s="306"/>
      <c r="AA461" s="306"/>
      <c r="AB461" s="306"/>
      <c r="AC461" s="306"/>
      <c r="AD461" s="306"/>
      <c r="AE461" s="306"/>
      <c r="AF461" s="306"/>
    </row>
    <row r="462" spans="3:32" x14ac:dyDescent="0.2">
      <c r="C462" s="303"/>
      <c r="D462" s="304"/>
      <c r="E462" s="306"/>
      <c r="F462" s="305"/>
      <c r="G462" s="311"/>
      <c r="H462" s="305"/>
      <c r="I462" s="305"/>
      <c r="J462" s="306"/>
      <c r="P462" s="306"/>
      <c r="Q462" s="306"/>
      <c r="R462" s="306"/>
      <c r="S462" s="306"/>
      <c r="T462" s="306"/>
      <c r="U462" s="306"/>
      <c r="V462" s="306"/>
      <c r="W462" s="306"/>
      <c r="X462" s="306"/>
      <c r="Y462" s="306"/>
      <c r="Z462" s="306"/>
      <c r="AA462" s="306"/>
      <c r="AB462" s="306"/>
      <c r="AC462" s="306"/>
      <c r="AD462" s="306"/>
      <c r="AE462" s="306"/>
      <c r="AF462" s="306"/>
    </row>
    <row r="463" spans="3:32" x14ac:dyDescent="0.2">
      <c r="C463" s="303"/>
      <c r="D463" s="304"/>
      <c r="E463" s="306"/>
      <c r="F463" s="305"/>
      <c r="G463" s="311"/>
      <c r="H463" s="305"/>
      <c r="I463" s="305"/>
      <c r="J463" s="306"/>
      <c r="P463" s="306"/>
      <c r="Q463" s="306"/>
      <c r="R463" s="306"/>
      <c r="S463" s="306"/>
      <c r="T463" s="306"/>
      <c r="U463" s="306"/>
      <c r="V463" s="306"/>
      <c r="W463" s="306"/>
      <c r="X463" s="306"/>
      <c r="Y463" s="306"/>
      <c r="Z463" s="306"/>
      <c r="AA463" s="306"/>
      <c r="AB463" s="306"/>
      <c r="AC463" s="306"/>
      <c r="AD463" s="306"/>
      <c r="AE463" s="306"/>
      <c r="AF463" s="306"/>
    </row>
    <row r="464" spans="3:32" x14ac:dyDescent="0.2">
      <c r="C464" s="303"/>
      <c r="D464" s="304"/>
      <c r="E464" s="306"/>
      <c r="F464" s="305"/>
      <c r="G464" s="311"/>
      <c r="H464" s="305"/>
      <c r="I464" s="305"/>
      <c r="J464" s="306"/>
      <c r="P464" s="306"/>
      <c r="Q464" s="306"/>
      <c r="R464" s="306"/>
      <c r="S464" s="306"/>
      <c r="T464" s="306"/>
      <c r="U464" s="306"/>
      <c r="V464" s="306"/>
      <c r="W464" s="306"/>
      <c r="X464" s="306"/>
      <c r="Y464" s="306"/>
      <c r="Z464" s="306"/>
      <c r="AA464" s="306"/>
      <c r="AB464" s="306"/>
      <c r="AC464" s="306"/>
      <c r="AD464" s="306"/>
      <c r="AE464" s="306"/>
      <c r="AF464" s="306"/>
    </row>
    <row r="465" spans="3:32" x14ac:dyDescent="0.2">
      <c r="C465" s="303"/>
      <c r="D465" s="304"/>
      <c r="E465" s="306"/>
      <c r="F465" s="305"/>
      <c r="G465" s="311"/>
      <c r="H465" s="305"/>
      <c r="I465" s="305"/>
      <c r="J465" s="306"/>
      <c r="P465" s="306"/>
      <c r="Q465" s="306"/>
      <c r="R465" s="306"/>
      <c r="S465" s="306"/>
      <c r="T465" s="306"/>
      <c r="U465" s="306"/>
      <c r="V465" s="306"/>
      <c r="W465" s="306"/>
      <c r="X465" s="306"/>
      <c r="Y465" s="306"/>
      <c r="Z465" s="306"/>
      <c r="AA465" s="306"/>
      <c r="AB465" s="306"/>
      <c r="AC465" s="306"/>
      <c r="AD465" s="306"/>
      <c r="AE465" s="306"/>
      <c r="AF465" s="306"/>
    </row>
    <row r="466" spans="3:32" x14ac:dyDescent="0.2">
      <c r="C466" s="303"/>
      <c r="D466" s="304"/>
      <c r="E466" s="306"/>
      <c r="F466" s="305"/>
      <c r="G466" s="311"/>
      <c r="H466" s="305"/>
      <c r="I466" s="305"/>
      <c r="J466" s="306"/>
      <c r="P466" s="306"/>
      <c r="Q466" s="306"/>
      <c r="R466" s="306"/>
      <c r="S466" s="306"/>
      <c r="T466" s="306"/>
      <c r="U466" s="306"/>
      <c r="V466" s="306"/>
      <c r="W466" s="306"/>
      <c r="X466" s="306"/>
      <c r="Y466" s="306"/>
      <c r="Z466" s="306"/>
      <c r="AA466" s="306"/>
      <c r="AB466" s="306"/>
      <c r="AC466" s="306"/>
      <c r="AD466" s="306"/>
      <c r="AE466" s="306"/>
      <c r="AF466" s="306"/>
    </row>
    <row r="467" spans="3:32" x14ac:dyDescent="0.2">
      <c r="C467" s="303"/>
      <c r="D467" s="304"/>
      <c r="E467" s="306"/>
      <c r="F467" s="305"/>
      <c r="G467" s="311"/>
      <c r="H467" s="305"/>
      <c r="I467" s="305"/>
      <c r="J467" s="306"/>
      <c r="P467" s="306"/>
      <c r="Q467" s="306"/>
      <c r="R467" s="306"/>
      <c r="S467" s="306"/>
      <c r="T467" s="306"/>
      <c r="U467" s="306"/>
      <c r="V467" s="306"/>
      <c r="W467" s="306"/>
      <c r="X467" s="306"/>
      <c r="Y467" s="306"/>
      <c r="Z467" s="306"/>
      <c r="AA467" s="306"/>
      <c r="AB467" s="306"/>
      <c r="AC467" s="306"/>
      <c r="AD467" s="306"/>
      <c r="AE467" s="306"/>
      <c r="AF467" s="306"/>
    </row>
    <row r="468" spans="3:32" x14ac:dyDescent="0.2">
      <c r="C468" s="303"/>
      <c r="D468" s="304"/>
      <c r="E468" s="306"/>
      <c r="F468" s="305"/>
      <c r="G468" s="311"/>
      <c r="H468" s="305"/>
      <c r="I468" s="305"/>
      <c r="J468" s="306"/>
      <c r="P468" s="306"/>
      <c r="Q468" s="306"/>
      <c r="R468" s="306"/>
      <c r="S468" s="306"/>
      <c r="T468" s="306"/>
      <c r="U468" s="306"/>
      <c r="V468" s="306"/>
      <c r="W468" s="306"/>
      <c r="X468" s="306"/>
      <c r="Y468" s="306"/>
      <c r="Z468" s="306"/>
      <c r="AA468" s="306"/>
      <c r="AB468" s="306"/>
      <c r="AC468" s="306"/>
      <c r="AD468" s="306"/>
      <c r="AE468" s="306"/>
      <c r="AF468" s="306"/>
    </row>
    <row r="469" spans="3:32" x14ac:dyDescent="0.2">
      <c r="C469" s="303"/>
      <c r="D469" s="304"/>
      <c r="E469" s="306"/>
      <c r="F469" s="305"/>
      <c r="G469" s="311"/>
      <c r="H469" s="305"/>
      <c r="I469" s="305"/>
      <c r="J469" s="306"/>
      <c r="P469" s="306"/>
      <c r="Q469" s="306"/>
      <c r="R469" s="306"/>
      <c r="S469" s="306"/>
      <c r="T469" s="306"/>
      <c r="U469" s="306"/>
      <c r="V469" s="306"/>
      <c r="W469" s="306"/>
      <c r="X469" s="306"/>
      <c r="Y469" s="306"/>
      <c r="Z469" s="306"/>
      <c r="AA469" s="306"/>
      <c r="AB469" s="306"/>
      <c r="AC469" s="306"/>
      <c r="AD469" s="306"/>
      <c r="AE469" s="306"/>
      <c r="AF469" s="306"/>
    </row>
    <row r="470" spans="3:32" x14ac:dyDescent="0.2">
      <c r="C470" s="303"/>
      <c r="D470" s="304"/>
      <c r="E470" s="306"/>
      <c r="F470" s="305"/>
      <c r="G470" s="311"/>
      <c r="H470" s="305"/>
      <c r="I470" s="305"/>
      <c r="J470" s="306"/>
      <c r="P470" s="306"/>
      <c r="Q470" s="306"/>
      <c r="R470" s="306"/>
      <c r="S470" s="306"/>
      <c r="T470" s="306"/>
      <c r="U470" s="306"/>
      <c r="V470" s="306"/>
      <c r="W470" s="306"/>
      <c r="X470" s="306"/>
      <c r="Y470" s="306"/>
      <c r="Z470" s="306"/>
      <c r="AA470" s="306"/>
      <c r="AB470" s="306"/>
      <c r="AC470" s="306"/>
      <c r="AD470" s="306"/>
      <c r="AE470" s="306"/>
      <c r="AF470" s="306"/>
    </row>
    <row r="471" spans="3:32" x14ac:dyDescent="0.2">
      <c r="C471" s="303"/>
      <c r="D471" s="304"/>
      <c r="E471" s="306"/>
      <c r="F471" s="305"/>
      <c r="G471" s="311"/>
      <c r="H471" s="305"/>
      <c r="I471" s="305"/>
      <c r="J471" s="306"/>
      <c r="P471" s="306"/>
      <c r="Q471" s="306"/>
      <c r="R471" s="306"/>
      <c r="S471" s="306"/>
      <c r="T471" s="306"/>
      <c r="U471" s="306"/>
      <c r="V471" s="306"/>
      <c r="W471" s="306"/>
      <c r="X471" s="306"/>
      <c r="Y471" s="306"/>
      <c r="Z471" s="306"/>
      <c r="AA471" s="306"/>
      <c r="AB471" s="306"/>
      <c r="AC471" s="306"/>
      <c r="AD471" s="306"/>
      <c r="AE471" s="306"/>
      <c r="AF471" s="306"/>
    </row>
    <row r="472" spans="3:32" x14ac:dyDescent="0.2">
      <c r="C472" s="303"/>
      <c r="D472" s="304"/>
      <c r="E472" s="306"/>
      <c r="F472" s="305"/>
      <c r="G472" s="311"/>
      <c r="H472" s="305"/>
      <c r="I472" s="305"/>
      <c r="J472" s="306"/>
      <c r="P472" s="306"/>
      <c r="Q472" s="306"/>
      <c r="R472" s="306"/>
      <c r="S472" s="306"/>
      <c r="T472" s="306"/>
      <c r="U472" s="306"/>
      <c r="V472" s="306"/>
      <c r="W472" s="306"/>
      <c r="X472" s="306"/>
      <c r="Y472" s="306"/>
      <c r="Z472" s="306"/>
      <c r="AA472" s="306"/>
      <c r="AB472" s="306"/>
      <c r="AC472" s="306"/>
      <c r="AD472" s="306"/>
      <c r="AE472" s="306"/>
      <c r="AF472" s="306"/>
    </row>
    <row r="473" spans="3:32" x14ac:dyDescent="0.2">
      <c r="C473" s="303"/>
      <c r="D473" s="304"/>
      <c r="E473" s="306"/>
      <c r="F473" s="305"/>
      <c r="G473" s="311"/>
      <c r="H473" s="305"/>
      <c r="I473" s="305"/>
      <c r="J473" s="306"/>
      <c r="P473" s="306"/>
      <c r="Q473" s="306"/>
      <c r="R473" s="306"/>
      <c r="S473" s="306"/>
      <c r="T473" s="306"/>
      <c r="U473" s="306"/>
      <c r="V473" s="306"/>
      <c r="W473" s="306"/>
      <c r="X473" s="306"/>
      <c r="Y473" s="306"/>
      <c r="Z473" s="306"/>
      <c r="AA473" s="306"/>
      <c r="AB473" s="306"/>
      <c r="AC473" s="306"/>
      <c r="AD473" s="306"/>
      <c r="AE473" s="306"/>
      <c r="AF473" s="306"/>
    </row>
    <row r="474" spans="3:32" x14ac:dyDescent="0.2">
      <c r="C474" s="303"/>
      <c r="D474" s="304"/>
      <c r="E474" s="306"/>
      <c r="F474" s="305"/>
      <c r="G474" s="311"/>
      <c r="H474" s="305"/>
      <c r="I474" s="305"/>
      <c r="J474" s="306"/>
      <c r="P474" s="306"/>
      <c r="Q474" s="306"/>
      <c r="R474" s="306"/>
      <c r="S474" s="306"/>
      <c r="T474" s="306"/>
      <c r="U474" s="306"/>
      <c r="V474" s="306"/>
      <c r="W474" s="306"/>
      <c r="X474" s="306"/>
      <c r="Y474" s="306"/>
      <c r="Z474" s="306"/>
      <c r="AA474" s="306"/>
      <c r="AB474" s="306"/>
      <c r="AC474" s="306"/>
      <c r="AD474" s="306"/>
      <c r="AE474" s="306"/>
      <c r="AF474" s="306"/>
    </row>
    <row r="475" spans="3:32" x14ac:dyDescent="0.2">
      <c r="C475" s="303"/>
      <c r="D475" s="304"/>
      <c r="E475" s="306"/>
      <c r="F475" s="305"/>
      <c r="G475" s="311"/>
      <c r="H475" s="305"/>
      <c r="I475" s="305"/>
      <c r="J475" s="306"/>
      <c r="P475" s="306"/>
      <c r="Q475" s="306"/>
      <c r="R475" s="306"/>
      <c r="S475" s="306"/>
      <c r="T475" s="306"/>
      <c r="U475" s="306"/>
      <c r="V475" s="306"/>
      <c r="W475" s="306"/>
      <c r="X475" s="306"/>
      <c r="Y475" s="306"/>
      <c r="Z475" s="306"/>
      <c r="AA475" s="306"/>
      <c r="AB475" s="306"/>
      <c r="AC475" s="306"/>
      <c r="AD475" s="306"/>
      <c r="AE475" s="306"/>
      <c r="AF475" s="306"/>
    </row>
    <row r="476" spans="3:32" x14ac:dyDescent="0.2">
      <c r="C476" s="303"/>
      <c r="D476" s="304"/>
      <c r="E476" s="306"/>
      <c r="F476" s="305"/>
      <c r="G476" s="311"/>
      <c r="H476" s="305"/>
      <c r="I476" s="305"/>
      <c r="J476" s="306"/>
      <c r="P476" s="306"/>
      <c r="Q476" s="306"/>
      <c r="R476" s="306"/>
      <c r="S476" s="306"/>
      <c r="T476" s="306"/>
      <c r="U476" s="306"/>
      <c r="V476" s="306"/>
      <c r="W476" s="306"/>
      <c r="X476" s="306"/>
      <c r="Y476" s="306"/>
      <c r="Z476" s="306"/>
      <c r="AA476" s="306"/>
      <c r="AB476" s="306"/>
      <c r="AC476" s="306"/>
      <c r="AD476" s="306"/>
      <c r="AE476" s="306"/>
      <c r="AF476" s="306"/>
    </row>
    <row r="477" spans="3:32" x14ac:dyDescent="0.2">
      <c r="C477" s="303"/>
      <c r="D477" s="304"/>
      <c r="E477" s="306"/>
      <c r="F477" s="305"/>
      <c r="G477" s="311"/>
      <c r="H477" s="305"/>
      <c r="I477" s="305"/>
      <c r="J477" s="306"/>
      <c r="P477" s="306"/>
      <c r="Q477" s="306"/>
      <c r="R477" s="306"/>
      <c r="S477" s="306"/>
      <c r="T477" s="306"/>
      <c r="U477" s="306"/>
      <c r="V477" s="306"/>
      <c r="W477" s="306"/>
      <c r="X477" s="306"/>
      <c r="Y477" s="306"/>
      <c r="Z477" s="306"/>
      <c r="AA477" s="306"/>
      <c r="AB477" s="306"/>
      <c r="AC477" s="306"/>
      <c r="AD477" s="306"/>
      <c r="AE477" s="306"/>
      <c r="AF477" s="306"/>
    </row>
    <row r="478" spans="3:32" x14ac:dyDescent="0.2">
      <c r="C478" s="303"/>
      <c r="D478" s="304"/>
      <c r="E478" s="306"/>
      <c r="F478" s="305"/>
      <c r="G478" s="311"/>
      <c r="H478" s="305"/>
      <c r="I478" s="305"/>
      <c r="J478" s="306"/>
      <c r="P478" s="306"/>
      <c r="Q478" s="306"/>
      <c r="R478" s="306"/>
      <c r="S478" s="306"/>
      <c r="T478" s="306"/>
      <c r="U478" s="306"/>
      <c r="V478" s="306"/>
      <c r="W478" s="306"/>
      <c r="X478" s="306"/>
      <c r="Y478" s="306"/>
      <c r="Z478" s="306"/>
      <c r="AA478" s="306"/>
      <c r="AB478" s="306"/>
      <c r="AC478" s="306"/>
      <c r="AD478" s="306"/>
      <c r="AE478" s="306"/>
      <c r="AF478" s="306"/>
    </row>
    <row r="479" spans="3:32" x14ac:dyDescent="0.2">
      <c r="C479" s="303"/>
      <c r="D479" s="304"/>
      <c r="E479" s="306"/>
      <c r="F479" s="305"/>
      <c r="G479" s="311"/>
      <c r="H479" s="305"/>
      <c r="I479" s="305"/>
      <c r="J479" s="306"/>
      <c r="P479" s="306"/>
      <c r="Q479" s="306"/>
      <c r="R479" s="306"/>
      <c r="S479" s="306"/>
      <c r="T479" s="306"/>
      <c r="U479" s="306"/>
      <c r="V479" s="306"/>
      <c r="W479" s="306"/>
      <c r="X479" s="306"/>
      <c r="Y479" s="306"/>
      <c r="Z479" s="306"/>
      <c r="AA479" s="306"/>
      <c r="AB479" s="306"/>
      <c r="AC479" s="306"/>
      <c r="AD479" s="306"/>
      <c r="AE479" s="306"/>
      <c r="AF479" s="306"/>
    </row>
    <row r="480" spans="3:32" x14ac:dyDescent="0.2">
      <c r="C480" s="303"/>
      <c r="D480" s="304"/>
      <c r="E480" s="306"/>
      <c r="F480" s="305"/>
      <c r="G480" s="311"/>
      <c r="H480" s="305"/>
      <c r="I480" s="305"/>
      <c r="J480" s="306"/>
      <c r="P480" s="306"/>
      <c r="Q480" s="306"/>
      <c r="R480" s="306"/>
      <c r="S480" s="306"/>
      <c r="T480" s="306"/>
      <c r="U480" s="306"/>
      <c r="V480" s="306"/>
      <c r="W480" s="306"/>
      <c r="X480" s="306"/>
      <c r="Y480" s="306"/>
      <c r="Z480" s="306"/>
      <c r="AA480" s="306"/>
      <c r="AB480" s="306"/>
      <c r="AC480" s="306"/>
      <c r="AD480" s="306"/>
      <c r="AE480" s="306"/>
      <c r="AF480" s="306"/>
    </row>
    <row r="481" spans="3:32" x14ac:dyDescent="0.2">
      <c r="C481" s="303"/>
      <c r="D481" s="304"/>
      <c r="E481" s="306"/>
      <c r="F481" s="305"/>
      <c r="G481" s="311"/>
      <c r="H481" s="305"/>
      <c r="I481" s="305"/>
      <c r="J481" s="306"/>
      <c r="P481" s="306"/>
      <c r="Q481" s="306"/>
      <c r="R481" s="306"/>
      <c r="S481" s="306"/>
      <c r="T481" s="306"/>
      <c r="U481" s="306"/>
      <c r="V481" s="306"/>
      <c r="W481" s="306"/>
      <c r="X481" s="306"/>
      <c r="Y481" s="306"/>
      <c r="Z481" s="306"/>
      <c r="AA481" s="306"/>
      <c r="AB481" s="306"/>
      <c r="AC481" s="306"/>
      <c r="AD481" s="306"/>
      <c r="AE481" s="306"/>
      <c r="AF481" s="306"/>
    </row>
    <row r="482" spans="3:32" x14ac:dyDescent="0.2">
      <c r="C482" s="303"/>
      <c r="D482" s="304"/>
      <c r="E482" s="306"/>
      <c r="F482" s="305"/>
      <c r="G482" s="311"/>
      <c r="H482" s="305"/>
      <c r="I482" s="305"/>
      <c r="J482" s="306"/>
      <c r="P482" s="306"/>
      <c r="Q482" s="306"/>
      <c r="R482" s="306"/>
      <c r="S482" s="306"/>
      <c r="T482" s="306"/>
      <c r="U482" s="306"/>
      <c r="V482" s="306"/>
      <c r="W482" s="306"/>
      <c r="X482" s="306"/>
      <c r="Y482" s="306"/>
      <c r="Z482" s="306"/>
      <c r="AA482" s="306"/>
      <c r="AB482" s="306"/>
      <c r="AC482" s="306"/>
      <c r="AD482" s="306"/>
      <c r="AE482" s="306"/>
      <c r="AF482" s="306"/>
    </row>
    <row r="483" spans="3:32" x14ac:dyDescent="0.2">
      <c r="C483" s="303"/>
      <c r="D483" s="304"/>
      <c r="E483" s="306"/>
      <c r="F483" s="305"/>
      <c r="G483" s="311"/>
      <c r="H483" s="305"/>
      <c r="I483" s="305"/>
      <c r="J483" s="306"/>
      <c r="P483" s="306"/>
      <c r="Q483" s="306"/>
      <c r="R483" s="306"/>
      <c r="S483" s="306"/>
      <c r="T483" s="306"/>
      <c r="U483" s="306"/>
      <c r="V483" s="306"/>
      <c r="W483" s="306"/>
      <c r="X483" s="306"/>
      <c r="Y483" s="306"/>
      <c r="Z483" s="306"/>
      <c r="AA483" s="306"/>
      <c r="AB483" s="306"/>
      <c r="AC483" s="306"/>
      <c r="AD483" s="306"/>
      <c r="AE483" s="306"/>
      <c r="AF483" s="306"/>
    </row>
    <row r="484" spans="3:32" x14ac:dyDescent="0.2">
      <c r="C484" s="303"/>
      <c r="D484" s="304"/>
      <c r="E484" s="306"/>
      <c r="F484" s="305"/>
      <c r="G484" s="311"/>
      <c r="H484" s="305"/>
      <c r="I484" s="305"/>
      <c r="J484" s="306"/>
      <c r="P484" s="306"/>
      <c r="Q484" s="306"/>
      <c r="R484" s="306"/>
      <c r="S484" s="306"/>
      <c r="T484" s="306"/>
      <c r="U484" s="306"/>
      <c r="V484" s="306"/>
      <c r="W484" s="306"/>
      <c r="X484" s="306"/>
      <c r="Y484" s="306"/>
      <c r="Z484" s="306"/>
      <c r="AA484" s="306"/>
      <c r="AB484" s="306"/>
      <c r="AC484" s="306"/>
      <c r="AD484" s="306"/>
      <c r="AE484" s="306"/>
      <c r="AF484" s="306"/>
    </row>
    <row r="485" spans="3:32" x14ac:dyDescent="0.2">
      <c r="C485" s="303"/>
      <c r="D485" s="304"/>
      <c r="E485" s="306"/>
      <c r="F485" s="305"/>
      <c r="G485" s="311"/>
      <c r="H485" s="305"/>
      <c r="I485" s="305"/>
      <c r="J485" s="306"/>
      <c r="P485" s="306"/>
      <c r="Q485" s="306"/>
      <c r="R485" s="306"/>
      <c r="S485" s="306"/>
      <c r="T485" s="306"/>
      <c r="U485" s="306"/>
      <c r="V485" s="306"/>
      <c r="W485" s="306"/>
      <c r="X485" s="306"/>
      <c r="Y485" s="306"/>
      <c r="Z485" s="306"/>
      <c r="AA485" s="306"/>
      <c r="AB485" s="306"/>
      <c r="AC485" s="306"/>
      <c r="AD485" s="306"/>
      <c r="AE485" s="306"/>
      <c r="AF485" s="306"/>
    </row>
    <row r="486" spans="3:32" x14ac:dyDescent="0.2">
      <c r="C486" s="303"/>
      <c r="D486" s="304"/>
      <c r="E486" s="306"/>
      <c r="F486" s="305"/>
      <c r="G486" s="311"/>
      <c r="H486" s="305"/>
      <c r="I486" s="305"/>
      <c r="J486" s="306"/>
      <c r="P486" s="306"/>
      <c r="Q486" s="306"/>
      <c r="R486" s="306"/>
      <c r="S486" s="306"/>
      <c r="T486" s="306"/>
      <c r="U486" s="306"/>
      <c r="V486" s="306"/>
      <c r="W486" s="306"/>
      <c r="X486" s="306"/>
      <c r="Y486" s="306"/>
      <c r="Z486" s="306"/>
      <c r="AA486" s="306"/>
      <c r="AB486" s="306"/>
      <c r="AC486" s="306"/>
      <c r="AD486" s="306"/>
      <c r="AE486" s="306"/>
      <c r="AF486" s="306"/>
    </row>
    <row r="487" spans="3:32" x14ac:dyDescent="0.2">
      <c r="C487" s="303"/>
      <c r="D487" s="304"/>
      <c r="E487" s="306"/>
      <c r="F487" s="305"/>
      <c r="G487" s="311"/>
      <c r="H487" s="305"/>
      <c r="I487" s="305"/>
      <c r="J487" s="306"/>
      <c r="P487" s="306"/>
      <c r="Q487" s="306"/>
      <c r="R487" s="306"/>
      <c r="S487" s="306"/>
      <c r="T487" s="306"/>
      <c r="U487" s="306"/>
      <c r="V487" s="306"/>
      <c r="W487" s="306"/>
      <c r="X487" s="306"/>
      <c r="Y487" s="306"/>
      <c r="Z487" s="306"/>
      <c r="AA487" s="306"/>
      <c r="AB487" s="306"/>
      <c r="AC487" s="306"/>
      <c r="AD487" s="306"/>
      <c r="AE487" s="306"/>
      <c r="AF487" s="306"/>
    </row>
    <row r="488" spans="3:32" x14ac:dyDescent="0.2">
      <c r="C488" s="303"/>
      <c r="D488" s="304"/>
      <c r="E488" s="306"/>
      <c r="F488" s="305"/>
      <c r="G488" s="311"/>
      <c r="H488" s="305"/>
      <c r="I488" s="305"/>
      <c r="J488" s="306"/>
      <c r="P488" s="306"/>
      <c r="Q488" s="306"/>
      <c r="R488" s="306"/>
      <c r="S488" s="306"/>
      <c r="T488" s="306"/>
      <c r="U488" s="306"/>
      <c r="V488" s="306"/>
      <c r="W488" s="306"/>
      <c r="X488" s="306"/>
      <c r="Y488" s="306"/>
      <c r="Z488" s="306"/>
      <c r="AA488" s="306"/>
      <c r="AB488" s="306"/>
      <c r="AC488" s="306"/>
      <c r="AD488" s="306"/>
      <c r="AE488" s="306"/>
      <c r="AF488" s="306"/>
    </row>
    <row r="489" spans="3:32" x14ac:dyDescent="0.2">
      <c r="C489" s="303"/>
      <c r="D489" s="304"/>
      <c r="E489" s="306"/>
      <c r="F489" s="305"/>
      <c r="G489" s="311"/>
      <c r="H489" s="305"/>
      <c r="I489" s="305"/>
      <c r="J489" s="306"/>
      <c r="P489" s="306"/>
      <c r="Q489" s="306"/>
      <c r="R489" s="306"/>
      <c r="S489" s="306"/>
      <c r="T489" s="306"/>
      <c r="U489" s="306"/>
      <c r="V489" s="306"/>
      <c r="W489" s="306"/>
      <c r="X489" s="306"/>
      <c r="Y489" s="306"/>
      <c r="Z489" s="306"/>
      <c r="AA489" s="306"/>
      <c r="AB489" s="306"/>
      <c r="AC489" s="306"/>
      <c r="AD489" s="306"/>
      <c r="AE489" s="306"/>
      <c r="AF489" s="306"/>
    </row>
    <row r="490" spans="3:32" x14ac:dyDescent="0.2">
      <c r="C490" s="303"/>
      <c r="D490" s="304"/>
      <c r="E490" s="306"/>
      <c r="F490" s="305"/>
      <c r="G490" s="311"/>
      <c r="H490" s="305"/>
      <c r="I490" s="305"/>
      <c r="J490" s="306"/>
      <c r="P490" s="306"/>
      <c r="Q490" s="306"/>
      <c r="R490" s="306"/>
      <c r="S490" s="306"/>
      <c r="T490" s="306"/>
      <c r="U490" s="306"/>
      <c r="V490" s="306"/>
      <c r="W490" s="306"/>
      <c r="X490" s="306"/>
      <c r="Y490" s="306"/>
      <c r="Z490" s="306"/>
      <c r="AA490" s="306"/>
      <c r="AB490" s="306"/>
      <c r="AC490" s="306"/>
      <c r="AD490" s="306"/>
      <c r="AE490" s="306"/>
      <c r="AF490" s="306"/>
    </row>
    <row r="491" spans="3:32" x14ac:dyDescent="0.2">
      <c r="C491" s="303"/>
      <c r="D491" s="304"/>
      <c r="E491" s="306"/>
      <c r="F491" s="305"/>
      <c r="G491" s="311"/>
      <c r="H491" s="305"/>
      <c r="I491" s="305"/>
      <c r="J491" s="306"/>
      <c r="P491" s="306"/>
      <c r="Q491" s="306"/>
      <c r="R491" s="306"/>
      <c r="S491" s="306"/>
      <c r="T491" s="306"/>
      <c r="U491" s="306"/>
      <c r="V491" s="306"/>
      <c r="W491" s="306"/>
      <c r="X491" s="306"/>
      <c r="Y491" s="306"/>
      <c r="Z491" s="306"/>
      <c r="AA491" s="306"/>
      <c r="AB491" s="306"/>
      <c r="AC491" s="306"/>
      <c r="AD491" s="306"/>
      <c r="AE491" s="306"/>
      <c r="AF491" s="306"/>
    </row>
    <row r="492" spans="3:32" x14ac:dyDescent="0.2">
      <c r="C492" s="303"/>
      <c r="D492" s="304"/>
      <c r="E492" s="306"/>
      <c r="F492" s="305"/>
      <c r="G492" s="311"/>
      <c r="H492" s="305"/>
      <c r="I492" s="305"/>
      <c r="J492" s="306"/>
      <c r="P492" s="306"/>
      <c r="Q492" s="306"/>
      <c r="R492" s="306"/>
      <c r="S492" s="306"/>
      <c r="T492" s="306"/>
      <c r="U492" s="306"/>
      <c r="V492" s="306"/>
      <c r="W492" s="306"/>
      <c r="X492" s="306"/>
      <c r="Y492" s="306"/>
      <c r="Z492" s="306"/>
      <c r="AA492" s="306"/>
      <c r="AB492" s="306"/>
      <c r="AC492" s="306"/>
      <c r="AD492" s="306"/>
      <c r="AE492" s="306"/>
      <c r="AF492" s="306"/>
    </row>
    <row r="493" spans="3:32" x14ac:dyDescent="0.2">
      <c r="C493" s="303"/>
      <c r="D493" s="304"/>
      <c r="E493" s="306"/>
      <c r="F493" s="305"/>
      <c r="G493" s="311"/>
      <c r="H493" s="305"/>
      <c r="I493" s="305"/>
      <c r="J493" s="306"/>
      <c r="P493" s="306"/>
      <c r="Q493" s="306"/>
      <c r="R493" s="306"/>
      <c r="S493" s="306"/>
      <c r="T493" s="306"/>
      <c r="U493" s="306"/>
      <c r="V493" s="306"/>
      <c r="W493" s="306"/>
      <c r="X493" s="306"/>
      <c r="Y493" s="306"/>
      <c r="Z493" s="306"/>
      <c r="AA493" s="306"/>
      <c r="AB493" s="306"/>
      <c r="AC493" s="306"/>
      <c r="AD493" s="306"/>
      <c r="AE493" s="306"/>
      <c r="AF493" s="306"/>
    </row>
    <row r="494" spans="3:32" x14ac:dyDescent="0.2">
      <c r="C494" s="303"/>
      <c r="D494" s="304"/>
      <c r="E494" s="306"/>
      <c r="F494" s="305"/>
      <c r="G494" s="311"/>
      <c r="H494" s="305"/>
      <c r="I494" s="305"/>
      <c r="J494" s="306"/>
      <c r="P494" s="306"/>
      <c r="Q494" s="306"/>
      <c r="R494" s="306"/>
      <c r="S494" s="306"/>
      <c r="T494" s="306"/>
      <c r="U494" s="306"/>
      <c r="V494" s="306"/>
      <c r="W494" s="306"/>
      <c r="X494" s="306"/>
      <c r="Y494" s="306"/>
      <c r="Z494" s="306"/>
      <c r="AA494" s="306"/>
      <c r="AB494" s="306"/>
      <c r="AC494" s="306"/>
      <c r="AD494" s="306"/>
      <c r="AE494" s="306"/>
      <c r="AF494" s="306"/>
    </row>
    <row r="495" spans="3:32" x14ac:dyDescent="0.2">
      <c r="C495" s="303"/>
      <c r="D495" s="304"/>
      <c r="E495" s="306"/>
      <c r="F495" s="305"/>
      <c r="G495" s="311"/>
      <c r="H495" s="305"/>
      <c r="I495" s="305"/>
      <c r="J495" s="306"/>
      <c r="P495" s="306"/>
      <c r="Q495" s="306"/>
      <c r="R495" s="306"/>
      <c r="S495" s="306"/>
      <c r="T495" s="306"/>
      <c r="U495" s="306"/>
      <c r="V495" s="306"/>
      <c r="W495" s="306"/>
      <c r="X495" s="306"/>
      <c r="Y495" s="306"/>
      <c r="Z495" s="306"/>
      <c r="AA495" s="306"/>
      <c r="AB495" s="306"/>
      <c r="AC495" s="306"/>
      <c r="AD495" s="306"/>
      <c r="AE495" s="306"/>
      <c r="AF495" s="306"/>
    </row>
    <row r="496" spans="3:32" x14ac:dyDescent="0.2">
      <c r="C496" s="303"/>
      <c r="D496" s="304"/>
      <c r="E496" s="306"/>
      <c r="F496" s="305"/>
      <c r="G496" s="311"/>
      <c r="H496" s="305"/>
      <c r="I496" s="305"/>
      <c r="J496" s="306"/>
      <c r="P496" s="306"/>
      <c r="Q496" s="306"/>
      <c r="R496" s="306"/>
      <c r="S496" s="306"/>
      <c r="T496" s="306"/>
      <c r="U496" s="306"/>
      <c r="V496" s="306"/>
      <c r="W496" s="306"/>
      <c r="X496" s="306"/>
      <c r="Y496" s="306"/>
      <c r="Z496" s="306"/>
      <c r="AA496" s="306"/>
      <c r="AB496" s="306"/>
      <c r="AC496" s="306"/>
      <c r="AD496" s="306"/>
      <c r="AE496" s="306"/>
      <c r="AF496" s="306"/>
    </row>
    <row r="497" spans="3:32" x14ac:dyDescent="0.2">
      <c r="C497" s="303"/>
      <c r="D497" s="304"/>
      <c r="E497" s="306"/>
      <c r="F497" s="305"/>
      <c r="G497" s="311"/>
      <c r="H497" s="305"/>
      <c r="I497" s="305"/>
      <c r="J497" s="306"/>
      <c r="P497" s="306"/>
      <c r="Q497" s="306"/>
      <c r="R497" s="306"/>
      <c r="S497" s="306"/>
      <c r="T497" s="306"/>
      <c r="U497" s="306"/>
      <c r="V497" s="306"/>
      <c r="W497" s="306"/>
      <c r="X497" s="306"/>
      <c r="Y497" s="306"/>
      <c r="Z497" s="306"/>
      <c r="AA497" s="306"/>
      <c r="AB497" s="306"/>
      <c r="AC497" s="306"/>
      <c r="AD497" s="306"/>
      <c r="AE497" s="306"/>
      <c r="AF497" s="306"/>
    </row>
    <row r="498" spans="3:32" x14ac:dyDescent="0.2">
      <c r="C498" s="303"/>
      <c r="D498" s="304"/>
      <c r="E498" s="306"/>
      <c r="F498" s="305"/>
      <c r="G498" s="311"/>
      <c r="H498" s="305"/>
      <c r="I498" s="305"/>
      <c r="J498" s="306"/>
      <c r="P498" s="306"/>
      <c r="Q498" s="306"/>
      <c r="R498" s="306"/>
      <c r="S498" s="306"/>
      <c r="T498" s="306"/>
      <c r="U498" s="306"/>
      <c r="V498" s="306"/>
      <c r="W498" s="306"/>
      <c r="X498" s="306"/>
      <c r="Y498" s="306"/>
      <c r="Z498" s="306"/>
      <c r="AA498" s="306"/>
      <c r="AB498" s="306"/>
      <c r="AC498" s="306"/>
      <c r="AD498" s="306"/>
      <c r="AE498" s="306"/>
      <c r="AF498" s="306"/>
    </row>
    <row r="499" spans="3:32" x14ac:dyDescent="0.2">
      <c r="C499" s="303"/>
      <c r="D499" s="304"/>
      <c r="E499" s="306"/>
      <c r="F499" s="305"/>
      <c r="G499" s="311"/>
      <c r="H499" s="305"/>
      <c r="I499" s="305"/>
      <c r="J499" s="306"/>
      <c r="P499" s="306"/>
      <c r="Q499" s="306"/>
      <c r="R499" s="306"/>
      <c r="S499" s="306"/>
      <c r="T499" s="306"/>
      <c r="U499" s="306"/>
      <c r="V499" s="306"/>
      <c r="W499" s="306"/>
      <c r="X499" s="306"/>
      <c r="Y499" s="306"/>
      <c r="Z499" s="306"/>
      <c r="AA499" s="306"/>
      <c r="AB499" s="306"/>
      <c r="AC499" s="306"/>
      <c r="AD499" s="306"/>
      <c r="AE499" s="306"/>
      <c r="AF499" s="306"/>
    </row>
    <row r="500" spans="3:32" x14ac:dyDescent="0.2">
      <c r="C500" s="303"/>
      <c r="D500" s="304"/>
      <c r="E500" s="306"/>
      <c r="F500" s="305"/>
      <c r="G500" s="311"/>
      <c r="H500" s="305"/>
      <c r="I500" s="305"/>
      <c r="J500" s="306"/>
      <c r="P500" s="306"/>
      <c r="Q500" s="306"/>
      <c r="R500" s="306"/>
      <c r="S500" s="306"/>
      <c r="T500" s="306"/>
      <c r="U500" s="306"/>
      <c r="V500" s="306"/>
      <c r="W500" s="306"/>
      <c r="X500" s="306"/>
      <c r="Y500" s="306"/>
      <c r="Z500" s="306"/>
      <c r="AA500" s="306"/>
      <c r="AB500" s="306"/>
      <c r="AC500" s="306"/>
      <c r="AD500" s="306"/>
      <c r="AE500" s="306"/>
      <c r="AF500" s="306"/>
    </row>
    <row r="501" spans="3:32" x14ac:dyDescent="0.2">
      <c r="C501" s="303"/>
      <c r="D501" s="304"/>
      <c r="E501" s="306"/>
      <c r="F501" s="305"/>
      <c r="G501" s="311"/>
      <c r="H501" s="305"/>
      <c r="I501" s="305"/>
      <c r="J501" s="306"/>
      <c r="P501" s="306"/>
      <c r="Q501" s="306"/>
      <c r="R501" s="306"/>
      <c r="S501" s="306"/>
      <c r="T501" s="306"/>
      <c r="U501" s="306"/>
      <c r="V501" s="306"/>
      <c r="W501" s="306"/>
      <c r="X501" s="306"/>
      <c r="Y501" s="306"/>
      <c r="Z501" s="306"/>
      <c r="AA501" s="306"/>
      <c r="AB501" s="306"/>
      <c r="AC501" s="306"/>
      <c r="AD501" s="306"/>
      <c r="AE501" s="306"/>
      <c r="AF501" s="306"/>
    </row>
    <row r="502" spans="3:32" x14ac:dyDescent="0.2">
      <c r="C502" s="303"/>
      <c r="D502" s="304"/>
      <c r="E502" s="306"/>
      <c r="F502" s="305"/>
      <c r="G502" s="311"/>
      <c r="H502" s="305"/>
      <c r="I502" s="305"/>
      <c r="J502" s="306"/>
      <c r="P502" s="306"/>
      <c r="Q502" s="306"/>
      <c r="R502" s="306"/>
      <c r="S502" s="306"/>
      <c r="T502" s="306"/>
      <c r="U502" s="306"/>
      <c r="V502" s="306"/>
      <c r="W502" s="306"/>
      <c r="X502" s="306"/>
      <c r="Y502" s="306"/>
      <c r="Z502" s="306"/>
      <c r="AA502" s="306"/>
      <c r="AB502" s="306"/>
      <c r="AC502" s="306"/>
      <c r="AD502" s="306"/>
      <c r="AE502" s="306"/>
      <c r="AF502" s="306"/>
    </row>
    <row r="503" spans="3:32" x14ac:dyDescent="0.2">
      <c r="C503" s="303"/>
      <c r="D503" s="304"/>
      <c r="E503" s="306"/>
      <c r="F503" s="305"/>
      <c r="G503" s="311"/>
      <c r="H503" s="305"/>
      <c r="I503" s="305"/>
      <c r="J503" s="306"/>
      <c r="P503" s="306"/>
      <c r="Q503" s="306"/>
      <c r="R503" s="306"/>
      <c r="S503" s="306"/>
      <c r="T503" s="306"/>
      <c r="U503" s="306"/>
      <c r="V503" s="306"/>
      <c r="W503" s="306"/>
      <c r="X503" s="306"/>
      <c r="Y503" s="306"/>
      <c r="Z503" s="306"/>
      <c r="AA503" s="306"/>
      <c r="AB503" s="306"/>
      <c r="AC503" s="306"/>
      <c r="AD503" s="306"/>
      <c r="AE503" s="306"/>
      <c r="AF503" s="306"/>
    </row>
    <row r="504" spans="3:32" x14ac:dyDescent="0.2">
      <c r="C504" s="303"/>
      <c r="D504" s="304"/>
      <c r="E504" s="306"/>
      <c r="F504" s="305"/>
      <c r="G504" s="311"/>
      <c r="H504" s="305"/>
      <c r="I504" s="305"/>
      <c r="J504" s="306"/>
      <c r="P504" s="306"/>
      <c r="Q504" s="306"/>
      <c r="R504" s="306"/>
      <c r="S504" s="306"/>
      <c r="T504" s="306"/>
      <c r="U504" s="306"/>
      <c r="V504" s="306"/>
      <c r="W504" s="306"/>
      <c r="X504" s="306"/>
      <c r="Y504" s="306"/>
      <c r="Z504" s="306"/>
      <c r="AA504" s="306"/>
      <c r="AB504" s="306"/>
      <c r="AC504" s="306"/>
      <c r="AD504" s="306"/>
      <c r="AE504" s="306"/>
      <c r="AF504" s="306"/>
    </row>
    <row r="505" spans="3:32" x14ac:dyDescent="0.2">
      <c r="C505" s="303"/>
      <c r="D505" s="304"/>
      <c r="E505" s="306"/>
      <c r="F505" s="305"/>
      <c r="G505" s="311"/>
      <c r="H505" s="305"/>
      <c r="I505" s="305"/>
      <c r="J505" s="306"/>
      <c r="P505" s="306"/>
      <c r="Q505" s="306"/>
      <c r="R505" s="306"/>
      <c r="S505" s="306"/>
      <c r="T505" s="306"/>
      <c r="U505" s="306"/>
      <c r="V505" s="306"/>
      <c r="W505" s="306"/>
      <c r="X505" s="306"/>
      <c r="Y505" s="306"/>
      <c r="Z505" s="306"/>
      <c r="AA505" s="306"/>
      <c r="AB505" s="306"/>
      <c r="AC505" s="306"/>
      <c r="AD505" s="306"/>
      <c r="AE505" s="306"/>
      <c r="AF505" s="306"/>
    </row>
    <row r="506" spans="3:32" x14ac:dyDescent="0.2">
      <c r="C506" s="303"/>
      <c r="D506" s="304"/>
      <c r="E506" s="306"/>
      <c r="F506" s="305"/>
      <c r="G506" s="311"/>
      <c r="H506" s="305"/>
      <c r="I506" s="305"/>
      <c r="J506" s="306"/>
      <c r="P506" s="306"/>
      <c r="Q506" s="306"/>
      <c r="R506" s="306"/>
      <c r="S506" s="306"/>
      <c r="T506" s="306"/>
      <c r="U506" s="306"/>
      <c r="V506" s="306"/>
      <c r="W506" s="306"/>
      <c r="X506" s="306"/>
      <c r="Y506" s="306"/>
      <c r="Z506" s="306"/>
      <c r="AA506" s="306"/>
      <c r="AB506" s="306"/>
      <c r="AC506" s="306"/>
      <c r="AD506" s="306"/>
      <c r="AE506" s="306"/>
      <c r="AF506" s="306"/>
    </row>
    <row r="507" spans="3:32" x14ac:dyDescent="0.2">
      <c r="C507" s="303"/>
      <c r="D507" s="304"/>
      <c r="E507" s="306"/>
      <c r="F507" s="305"/>
      <c r="G507" s="311"/>
      <c r="H507" s="305"/>
      <c r="I507" s="305"/>
      <c r="J507" s="306"/>
      <c r="P507" s="306"/>
      <c r="Q507" s="306"/>
      <c r="R507" s="306"/>
      <c r="S507" s="306"/>
      <c r="T507" s="306"/>
      <c r="U507" s="306"/>
      <c r="V507" s="306"/>
      <c r="W507" s="306"/>
      <c r="X507" s="306"/>
      <c r="Y507" s="306"/>
      <c r="Z507" s="306"/>
      <c r="AA507" s="306"/>
      <c r="AB507" s="306"/>
      <c r="AC507" s="306"/>
      <c r="AD507" s="306"/>
      <c r="AE507" s="306"/>
      <c r="AF507" s="306"/>
    </row>
    <row r="508" spans="3:32" x14ac:dyDescent="0.2">
      <c r="C508" s="303"/>
      <c r="D508" s="304"/>
      <c r="E508" s="306"/>
      <c r="F508" s="305"/>
      <c r="G508" s="311"/>
      <c r="H508" s="305"/>
      <c r="I508" s="305"/>
      <c r="J508" s="306"/>
      <c r="P508" s="306"/>
      <c r="Q508" s="306"/>
      <c r="R508" s="306"/>
      <c r="S508" s="306"/>
      <c r="T508" s="306"/>
      <c r="U508" s="306"/>
      <c r="V508" s="306"/>
      <c r="W508" s="306"/>
      <c r="X508" s="306"/>
      <c r="Y508" s="306"/>
      <c r="Z508" s="306"/>
      <c r="AA508" s="306"/>
      <c r="AB508" s="306"/>
      <c r="AC508" s="306"/>
      <c r="AD508" s="306"/>
      <c r="AE508" s="306"/>
      <c r="AF508" s="306"/>
    </row>
    <row r="509" spans="3:32" x14ac:dyDescent="0.2">
      <c r="C509" s="303"/>
      <c r="D509" s="304"/>
      <c r="E509" s="306"/>
      <c r="F509" s="305"/>
      <c r="G509" s="311"/>
      <c r="H509" s="305"/>
      <c r="I509" s="305"/>
      <c r="J509" s="306"/>
      <c r="P509" s="306"/>
      <c r="Q509" s="306"/>
      <c r="R509" s="306"/>
      <c r="S509" s="306"/>
      <c r="T509" s="306"/>
      <c r="U509" s="306"/>
      <c r="V509" s="306"/>
      <c r="W509" s="306"/>
      <c r="X509" s="306"/>
      <c r="Y509" s="306"/>
      <c r="Z509" s="306"/>
      <c r="AA509" s="306"/>
      <c r="AB509" s="306"/>
      <c r="AC509" s="306"/>
      <c r="AD509" s="306"/>
      <c r="AE509" s="306"/>
      <c r="AF509" s="306"/>
    </row>
    <row r="510" spans="3:32" x14ac:dyDescent="0.2">
      <c r="C510" s="303"/>
      <c r="D510" s="304"/>
      <c r="E510" s="306"/>
      <c r="F510" s="305"/>
      <c r="G510" s="311"/>
      <c r="H510" s="305"/>
      <c r="I510" s="305"/>
      <c r="J510" s="306"/>
      <c r="P510" s="306"/>
      <c r="Q510" s="306"/>
      <c r="R510" s="306"/>
      <c r="S510" s="306"/>
      <c r="T510" s="306"/>
      <c r="U510" s="306"/>
      <c r="V510" s="306"/>
      <c r="W510" s="306"/>
      <c r="X510" s="306"/>
      <c r="Y510" s="306"/>
      <c r="Z510" s="306"/>
      <c r="AA510" s="306"/>
      <c r="AB510" s="306"/>
      <c r="AC510" s="306"/>
      <c r="AD510" s="306"/>
      <c r="AE510" s="306"/>
      <c r="AF510" s="306"/>
    </row>
    <row r="511" spans="3:32" x14ac:dyDescent="0.2">
      <c r="C511" s="303"/>
      <c r="D511" s="304"/>
      <c r="E511" s="306"/>
      <c r="F511" s="305"/>
      <c r="G511" s="311"/>
      <c r="H511" s="305"/>
      <c r="I511" s="305"/>
      <c r="J511" s="306"/>
      <c r="P511" s="306"/>
      <c r="Q511" s="306"/>
      <c r="R511" s="306"/>
      <c r="S511" s="306"/>
      <c r="T511" s="306"/>
      <c r="U511" s="306"/>
      <c r="V511" s="306"/>
      <c r="W511" s="306"/>
      <c r="X511" s="306"/>
      <c r="Y511" s="306"/>
      <c r="Z511" s="306"/>
      <c r="AA511" s="306"/>
      <c r="AB511" s="306"/>
      <c r="AC511" s="306"/>
      <c r="AD511" s="306"/>
      <c r="AE511" s="306"/>
      <c r="AF511" s="306"/>
    </row>
    <row r="512" spans="3:32" x14ac:dyDescent="0.2">
      <c r="C512" s="303"/>
      <c r="D512" s="304"/>
      <c r="E512" s="306"/>
      <c r="F512" s="305"/>
      <c r="G512" s="311"/>
      <c r="H512" s="305"/>
      <c r="I512" s="305"/>
      <c r="J512" s="306"/>
      <c r="P512" s="306"/>
      <c r="Q512" s="306"/>
      <c r="R512" s="306"/>
      <c r="S512" s="306"/>
      <c r="T512" s="306"/>
      <c r="U512" s="306"/>
      <c r="V512" s="306"/>
      <c r="W512" s="306"/>
      <c r="X512" s="306"/>
      <c r="Y512" s="306"/>
      <c r="Z512" s="306"/>
      <c r="AA512" s="306"/>
      <c r="AB512" s="306"/>
      <c r="AC512" s="306"/>
      <c r="AD512" s="306"/>
      <c r="AE512" s="306"/>
      <c r="AF512" s="306"/>
    </row>
    <row r="513" spans="3:32" x14ac:dyDescent="0.2">
      <c r="C513" s="303"/>
      <c r="D513" s="304"/>
      <c r="E513" s="306"/>
      <c r="F513" s="305"/>
      <c r="G513" s="311"/>
      <c r="H513" s="305"/>
      <c r="I513" s="305"/>
      <c r="J513" s="306"/>
      <c r="P513" s="306"/>
      <c r="Q513" s="306"/>
      <c r="R513" s="306"/>
      <c r="S513" s="306"/>
      <c r="T513" s="306"/>
      <c r="U513" s="306"/>
      <c r="V513" s="306"/>
      <c r="W513" s="306"/>
      <c r="X513" s="306"/>
      <c r="Y513" s="306"/>
      <c r="Z513" s="306"/>
      <c r="AA513" s="306"/>
      <c r="AB513" s="306"/>
      <c r="AC513" s="306"/>
      <c r="AD513" s="306"/>
      <c r="AE513" s="306"/>
      <c r="AF513" s="306"/>
    </row>
    <row r="514" spans="3:32" x14ac:dyDescent="0.2">
      <c r="C514" s="303"/>
      <c r="D514" s="304"/>
      <c r="E514" s="306"/>
      <c r="F514" s="305"/>
      <c r="G514" s="311"/>
      <c r="H514" s="305"/>
      <c r="I514" s="305"/>
      <c r="J514" s="306"/>
      <c r="P514" s="306"/>
      <c r="Q514" s="306"/>
      <c r="R514" s="306"/>
      <c r="S514" s="306"/>
      <c r="T514" s="306"/>
      <c r="U514" s="306"/>
      <c r="V514" s="306"/>
      <c r="W514" s="306"/>
      <c r="X514" s="306"/>
      <c r="Y514" s="306"/>
      <c r="Z514" s="306"/>
      <c r="AA514" s="306"/>
      <c r="AB514" s="306"/>
      <c r="AC514" s="306"/>
      <c r="AD514" s="306"/>
      <c r="AE514" s="306"/>
      <c r="AF514" s="306"/>
    </row>
    <row r="515" spans="3:32" x14ac:dyDescent="0.2">
      <c r="C515" s="303"/>
      <c r="D515" s="304"/>
      <c r="E515" s="306"/>
      <c r="F515" s="305"/>
      <c r="G515" s="311"/>
      <c r="H515" s="305"/>
      <c r="I515" s="305"/>
      <c r="J515" s="306"/>
      <c r="P515" s="306"/>
      <c r="Q515" s="306"/>
      <c r="R515" s="306"/>
      <c r="S515" s="306"/>
      <c r="T515" s="306"/>
      <c r="U515" s="306"/>
      <c r="V515" s="306"/>
      <c r="W515" s="306"/>
      <c r="X515" s="306"/>
      <c r="Y515" s="306"/>
      <c r="Z515" s="306"/>
      <c r="AA515" s="306"/>
      <c r="AB515" s="306"/>
      <c r="AC515" s="306"/>
      <c r="AD515" s="306"/>
      <c r="AE515" s="306"/>
      <c r="AF515" s="306"/>
    </row>
    <row r="516" spans="3:32" x14ac:dyDescent="0.2">
      <c r="C516" s="303"/>
      <c r="D516" s="304"/>
      <c r="E516" s="306"/>
      <c r="F516" s="305"/>
      <c r="G516" s="311"/>
      <c r="H516" s="305"/>
      <c r="I516" s="305"/>
      <c r="J516" s="306"/>
      <c r="P516" s="306"/>
      <c r="Q516" s="306"/>
      <c r="R516" s="306"/>
      <c r="S516" s="306"/>
      <c r="T516" s="306"/>
      <c r="U516" s="306"/>
      <c r="V516" s="306"/>
      <c r="W516" s="306"/>
      <c r="X516" s="306"/>
      <c r="Y516" s="306"/>
      <c r="Z516" s="306"/>
      <c r="AA516" s="306"/>
      <c r="AB516" s="306"/>
      <c r="AC516" s="306"/>
      <c r="AD516" s="306"/>
      <c r="AE516" s="306"/>
      <c r="AF516" s="306"/>
    </row>
    <row r="517" spans="3:32" x14ac:dyDescent="0.2">
      <c r="C517" s="303"/>
      <c r="D517" s="304"/>
      <c r="E517" s="306"/>
      <c r="F517" s="305"/>
      <c r="G517" s="311"/>
      <c r="H517" s="305"/>
      <c r="I517" s="305"/>
      <c r="J517" s="306"/>
      <c r="P517" s="306"/>
      <c r="Q517" s="306"/>
      <c r="R517" s="306"/>
      <c r="S517" s="306"/>
      <c r="T517" s="306"/>
      <c r="U517" s="306"/>
      <c r="V517" s="306"/>
      <c r="W517" s="306"/>
      <c r="X517" s="306"/>
      <c r="Y517" s="306"/>
      <c r="Z517" s="306"/>
      <c r="AA517" s="306"/>
      <c r="AB517" s="306"/>
      <c r="AC517" s="306"/>
      <c r="AD517" s="306"/>
      <c r="AE517" s="306"/>
      <c r="AF517" s="306"/>
    </row>
    <row r="518" spans="3:32" x14ac:dyDescent="0.2">
      <c r="C518" s="303"/>
      <c r="D518" s="304"/>
      <c r="E518" s="306"/>
      <c r="F518" s="305"/>
      <c r="G518" s="311"/>
      <c r="H518" s="305"/>
      <c r="I518" s="305"/>
      <c r="J518" s="306"/>
      <c r="P518" s="306"/>
      <c r="Q518" s="306"/>
      <c r="R518" s="306"/>
      <c r="S518" s="306"/>
      <c r="T518" s="306"/>
      <c r="U518" s="306"/>
      <c r="V518" s="306"/>
      <c r="W518" s="306"/>
      <c r="X518" s="306"/>
      <c r="Y518" s="306"/>
      <c r="Z518" s="306"/>
      <c r="AA518" s="306"/>
      <c r="AB518" s="306"/>
      <c r="AC518" s="306"/>
      <c r="AD518" s="306"/>
      <c r="AE518" s="306"/>
      <c r="AF518" s="306"/>
    </row>
    <row r="519" spans="3:32" x14ac:dyDescent="0.2">
      <c r="C519" s="303"/>
      <c r="D519" s="304"/>
      <c r="E519" s="306"/>
      <c r="F519" s="305"/>
      <c r="G519" s="311"/>
      <c r="H519" s="305"/>
      <c r="I519" s="305"/>
      <c r="J519" s="306"/>
      <c r="P519" s="306"/>
      <c r="Q519" s="306"/>
      <c r="R519" s="306"/>
      <c r="S519" s="306"/>
      <c r="T519" s="306"/>
      <c r="U519" s="306"/>
      <c r="V519" s="306"/>
      <c r="W519" s="306"/>
      <c r="X519" s="306"/>
      <c r="Y519" s="306"/>
      <c r="Z519" s="306"/>
      <c r="AA519" s="306"/>
      <c r="AB519" s="306"/>
      <c r="AC519" s="306"/>
      <c r="AD519" s="306"/>
      <c r="AE519" s="306"/>
      <c r="AF519" s="306"/>
    </row>
    <row r="520" spans="3:32" x14ac:dyDescent="0.2">
      <c r="C520" s="303"/>
      <c r="D520" s="304"/>
      <c r="E520" s="306"/>
      <c r="F520" s="305"/>
      <c r="G520" s="311"/>
      <c r="H520" s="305"/>
      <c r="I520" s="305"/>
      <c r="J520" s="306"/>
      <c r="P520" s="306"/>
      <c r="Q520" s="306"/>
      <c r="R520" s="306"/>
      <c r="S520" s="306"/>
      <c r="T520" s="306"/>
      <c r="U520" s="306"/>
      <c r="V520" s="306"/>
      <c r="W520" s="306"/>
      <c r="X520" s="306"/>
      <c r="Y520" s="306"/>
      <c r="Z520" s="306"/>
      <c r="AA520" s="306"/>
      <c r="AB520" s="306"/>
      <c r="AC520" s="306"/>
      <c r="AD520" s="306"/>
      <c r="AE520" s="306"/>
      <c r="AF520" s="306"/>
    </row>
    <row r="521" spans="3:32" x14ac:dyDescent="0.2">
      <c r="C521" s="303"/>
      <c r="D521" s="304"/>
      <c r="E521" s="306"/>
      <c r="F521" s="305"/>
      <c r="G521" s="311"/>
      <c r="H521" s="305"/>
      <c r="I521" s="305"/>
      <c r="J521" s="306"/>
      <c r="P521" s="306"/>
      <c r="Q521" s="306"/>
      <c r="R521" s="306"/>
      <c r="S521" s="306"/>
      <c r="T521" s="306"/>
      <c r="U521" s="306"/>
      <c r="V521" s="306"/>
      <c r="W521" s="306"/>
      <c r="X521" s="306"/>
      <c r="Y521" s="306"/>
      <c r="Z521" s="306"/>
      <c r="AA521" s="306"/>
      <c r="AB521" s="306"/>
      <c r="AC521" s="306"/>
      <c r="AD521" s="306"/>
      <c r="AE521" s="306"/>
      <c r="AF521" s="306"/>
    </row>
  </sheetData>
  <mergeCells count="15">
    <mergeCell ref="A146:A147"/>
    <mergeCell ref="D315:D316"/>
    <mergeCell ref="E315:E316"/>
    <mergeCell ref="E159:E160"/>
    <mergeCell ref="E57:E58"/>
    <mergeCell ref="D57:D58"/>
    <mergeCell ref="E91:E92"/>
    <mergeCell ref="D91:D92"/>
    <mergeCell ref="D146:D147"/>
    <mergeCell ref="E146:E147"/>
    <mergeCell ref="D61:D62"/>
    <mergeCell ref="D63:D64"/>
    <mergeCell ref="E108:E109"/>
    <mergeCell ref="E61:E62"/>
    <mergeCell ref="E63:E64"/>
  </mergeCells>
  <phoneticPr fontId="15" type="noConversion"/>
  <pageMargins left="0.78740157480314965" right="0.78740157480314965" top="0.98425196850393704" bottom="0.98425196850393704" header="0.51181102362204722" footer="0.51181102362204722"/>
  <pageSetup paperSize="9" scale="71" firstPageNumber="14" orientation="portrait" useFirstPageNumber="1" r:id="rId1"/>
  <headerFooter alignWithMargins="0">
    <oddFooter>&amp;L&amp;"Arial CE,Kurzíva"Zastupitelstvo Olomouckého kraje 28. 6. 2013
6. - Závěrečný účet Olomouckého kraje za rok 2012
Příloha č. 2: Plnění rozpočtu příjmů Olomouckého kraje k 31. 12. 2012&amp;R&amp;"Arial CE,Kurzíva"Strana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"/>
  <sheetViews>
    <sheetView workbookViewId="0">
      <selection activeCell="F12" sqref="F12"/>
    </sheetView>
  </sheetViews>
  <sheetFormatPr defaultRowHeight="12.75" x14ac:dyDescent="0.2"/>
  <sheetData/>
  <phoneticPr fontId="1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Rekap </vt:lpstr>
      <vt:lpstr>Příjmy</vt:lpstr>
      <vt:lpstr>List1</vt:lpstr>
      <vt:lpstr>'Rekap '!Názvy_tisku</vt:lpstr>
      <vt:lpstr>Příjmy!Oblast_tisku</vt:lpstr>
      <vt:lpstr>'Rekap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Dresslerová Veronika</cp:lastModifiedBy>
  <cp:lastPrinted>2013-06-06T10:51:06Z</cp:lastPrinted>
  <dcterms:created xsi:type="dcterms:W3CDTF">2011-03-04T08:33:29Z</dcterms:created>
  <dcterms:modified xsi:type="dcterms:W3CDTF">2013-06-10T10:40:18Z</dcterms:modified>
</cp:coreProperties>
</file>