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6360" windowHeight="11640" tabRatio="874"/>
  </bookViews>
  <sheets>
    <sheet name="Rekapitulace" sheetId="41" r:id="rId1"/>
    <sheet name="1021" sheetId="7" r:id="rId2"/>
    <sheet name="1022" sheetId="35" r:id="rId3"/>
    <sheet name="1024" sheetId="34" r:id="rId4"/>
    <sheet name="1040" sheetId="33" r:id="rId5"/>
    <sheet name="1041" sheetId="32" r:id="rId6"/>
    <sheet name="1111" sheetId="31" r:id="rId7"/>
    <sheet name="1112" sheetId="30" r:id="rId8"/>
    <sheet name="1135" sheetId="29" r:id="rId9"/>
    <sheet name="1136" sheetId="28" r:id="rId10"/>
    <sheet name="1137" sheetId="27" r:id="rId11"/>
    <sheet name="1138" sheetId="26" r:id="rId12"/>
    <sheet name="1140" sheetId="25" r:id="rId13"/>
    <sheet name="1153" sheetId="24" r:id="rId14"/>
    <sheet name="1154" sheetId="23" r:id="rId15"/>
    <sheet name="1163" sheetId="22" r:id="rId16"/>
    <sheet name="1174" sheetId="21" r:id="rId17"/>
    <sheet name="1221" sheetId="20" r:id="rId18"/>
    <sheet name="1222" sheetId="19" r:id="rId19"/>
    <sheet name="1223" sheetId="18" r:id="rId20"/>
    <sheet name="1311" sheetId="16" r:id="rId21"/>
    <sheet name="1312" sheetId="15" r:id="rId22"/>
    <sheet name="1313" sheetId="14" r:id="rId23"/>
    <sheet name="1354" sheetId="13" r:id="rId24"/>
    <sheet name="1355" sheetId="12" r:id="rId25"/>
    <sheet name="List3" sheetId="44" state="hidden" r:id="rId26"/>
  </sheets>
  <definedNames>
    <definedName name="názvy.tisku">#REF!</definedName>
    <definedName name="_xlnm.Print_Titles" localSheetId="0">Rekapitulace!$5:$8</definedName>
    <definedName name="_xlnm.Print_Area" localSheetId="1">'1021'!$A$1:$I$56</definedName>
    <definedName name="_xlnm.Print_Area" localSheetId="2">'1022'!$A$1:$I$52</definedName>
    <definedName name="_xlnm.Print_Area" localSheetId="3">'1024'!$A$1:$I$54</definedName>
    <definedName name="_xlnm.Print_Area" localSheetId="4">'1040'!$A$1:$I$53</definedName>
    <definedName name="_xlnm.Print_Area" localSheetId="5">'1041'!$A$1:$I$53</definedName>
    <definedName name="_xlnm.Print_Area" localSheetId="6">'1111'!$A$1:$I$53</definedName>
    <definedName name="_xlnm.Print_Area" localSheetId="7">'1112'!$A$1:$I$53</definedName>
    <definedName name="_xlnm.Print_Area" localSheetId="8">'1135'!$A$1:$I$52</definedName>
    <definedName name="_xlnm.Print_Area" localSheetId="9">'1136'!$A$1:$I$53</definedName>
    <definedName name="_xlnm.Print_Area" localSheetId="10">'1137'!$A$1:$I$52</definedName>
    <definedName name="_xlnm.Print_Area" localSheetId="11">'1138'!$A$1:$I$53</definedName>
    <definedName name="_xlnm.Print_Area" localSheetId="12">'1140'!$A$1:$I$54</definedName>
    <definedName name="_xlnm.Print_Area" localSheetId="13">'1153'!$A$1:$I$53</definedName>
    <definedName name="_xlnm.Print_Area" localSheetId="14">'1154'!$A$1:$I$53</definedName>
    <definedName name="_xlnm.Print_Area" localSheetId="15">'1163'!$A$1:$I$53</definedName>
    <definedName name="_xlnm.Print_Area" localSheetId="16">'1174'!$A$1:$I$52</definedName>
    <definedName name="_xlnm.Print_Area" localSheetId="17">'1221'!$A$1:$I$53</definedName>
    <definedName name="_xlnm.Print_Area" localSheetId="18">'1222'!$A$1:$I$53</definedName>
    <definedName name="_xlnm.Print_Area" localSheetId="19">'1223'!$A$1:$I$54</definedName>
    <definedName name="_xlnm.Print_Area" localSheetId="20">'1311'!$A$1:$I$53</definedName>
    <definedName name="_xlnm.Print_Area" localSheetId="21">'1312'!$A$1:$I$53</definedName>
    <definedName name="_xlnm.Print_Area" localSheetId="22">'1313'!$A$1:$I$53</definedName>
    <definedName name="_xlnm.Print_Area" localSheetId="23">'1354'!$A$1:$I$53</definedName>
    <definedName name="_xlnm.Print_Area" localSheetId="24">'1355'!$A$1:$I$53</definedName>
    <definedName name="_xlnm.Print_Area" localSheetId="0">Rekapitulace!$A$1:$M$70</definedName>
  </definedNames>
  <calcPr calcId="145621"/>
</workbook>
</file>

<file path=xl/calcChain.xml><?xml version="1.0" encoding="utf-8"?>
<calcChain xmlns="http://schemas.openxmlformats.org/spreadsheetml/2006/main">
  <c r="I53" i="44" l="1"/>
  <c r="H53" i="44"/>
  <c r="G53" i="44"/>
  <c r="F53" i="44"/>
  <c r="E53" i="44"/>
  <c r="I52" i="44"/>
  <c r="H52" i="44"/>
  <c r="G52" i="44"/>
  <c r="F52" i="44"/>
  <c r="E52" i="44"/>
  <c r="I51" i="44"/>
  <c r="H51" i="44"/>
  <c r="G51" i="44"/>
  <c r="F51" i="44"/>
  <c r="E51" i="44"/>
  <c r="I50" i="44"/>
  <c r="H50" i="44"/>
  <c r="G50" i="44"/>
  <c r="F50" i="44"/>
  <c r="E50" i="44"/>
  <c r="I49" i="44"/>
  <c r="H49" i="44"/>
  <c r="G49" i="44"/>
  <c r="F49" i="44"/>
  <c r="E49" i="44"/>
  <c r="G41" i="44"/>
  <c r="F41" i="44"/>
  <c r="G40" i="44"/>
  <c r="F40" i="44"/>
  <c r="G39" i="44"/>
  <c r="F39" i="44"/>
  <c r="G38" i="44"/>
  <c r="F38" i="44"/>
  <c r="G37" i="44"/>
  <c r="F37" i="44"/>
  <c r="G31" i="44"/>
  <c r="G30" i="44"/>
  <c r="G29" i="44"/>
  <c r="G28" i="44"/>
  <c r="I24" i="44"/>
  <c r="H24" i="44"/>
  <c r="G24" i="44"/>
  <c r="I22" i="44"/>
  <c r="H22" i="44"/>
  <c r="G22" i="44"/>
  <c r="I18" i="44"/>
  <c r="H18" i="44"/>
  <c r="G18" i="44"/>
  <c r="F18" i="44"/>
  <c r="E18" i="44"/>
  <c r="I16" i="44"/>
  <c r="H16" i="44"/>
  <c r="G16" i="44"/>
  <c r="F16" i="44"/>
  <c r="E16" i="44"/>
  <c r="I40" i="44"/>
  <c r="I38" i="44"/>
  <c r="I37" i="44"/>
  <c r="M58" i="41" l="1"/>
  <c r="L58" i="41"/>
  <c r="K58" i="41"/>
  <c r="J58" i="41"/>
  <c r="H58" i="41"/>
  <c r="F58" i="41"/>
  <c r="L16" i="41" l="1"/>
  <c r="K16" i="41"/>
  <c r="G28" i="24" l="1"/>
  <c r="G28" i="25"/>
  <c r="G28" i="26"/>
  <c r="G28" i="27"/>
  <c r="I50" i="29" l="1"/>
  <c r="F50" i="35" l="1"/>
  <c r="L55" i="41" l="1"/>
  <c r="L13" i="41" l="1"/>
  <c r="G51" i="12" l="1"/>
  <c r="F51" i="13" l="1"/>
  <c r="G51" i="16"/>
  <c r="F51" i="16"/>
  <c r="F51" i="19"/>
  <c r="F52" i="18"/>
  <c r="G51" i="20"/>
  <c r="F51" i="20"/>
  <c r="F50" i="21"/>
  <c r="F48" i="21"/>
  <c r="F51" i="22"/>
  <c r="F51" i="23"/>
  <c r="G51" i="23"/>
  <c r="G53" i="23" s="1"/>
  <c r="F51" i="24" l="1"/>
  <c r="F52" i="25"/>
  <c r="I51" i="26"/>
  <c r="F51" i="26"/>
  <c r="F50" i="27" l="1"/>
  <c r="I51" i="28"/>
  <c r="F51" i="28"/>
  <c r="F50" i="29"/>
  <c r="I51" i="30"/>
  <c r="F51" i="30"/>
  <c r="I51" i="31"/>
  <c r="F51" i="31"/>
  <c r="I51" i="32"/>
  <c r="F51" i="32"/>
  <c r="F51" i="33" l="1"/>
  <c r="H49" i="35" l="1"/>
  <c r="I41" i="21" l="1"/>
  <c r="I41" i="27"/>
  <c r="I41" i="29"/>
  <c r="H51" i="15" l="1"/>
  <c r="H50" i="15"/>
  <c r="H49" i="15"/>
  <c r="H52" i="15"/>
  <c r="L51" i="41" l="1"/>
  <c r="J51" i="41"/>
  <c r="L45" i="41"/>
  <c r="L29" i="41"/>
  <c r="L27" i="41"/>
  <c r="K27" i="41"/>
  <c r="H50" i="21" l="1"/>
  <c r="H51" i="21"/>
  <c r="H49" i="21"/>
  <c r="H48" i="21"/>
  <c r="I37" i="21"/>
  <c r="H51" i="12" l="1"/>
  <c r="H52" i="12"/>
  <c r="H50" i="12"/>
  <c r="H49" i="12"/>
  <c r="H51" i="13" l="1"/>
  <c r="H52" i="13"/>
  <c r="H50" i="13"/>
  <c r="H49" i="13"/>
  <c r="H51" i="14"/>
  <c r="H52" i="14"/>
  <c r="H50" i="14"/>
  <c r="H49" i="14"/>
  <c r="H51" i="16"/>
  <c r="H52" i="16"/>
  <c r="H50" i="16"/>
  <c r="H49" i="16"/>
  <c r="H52" i="18"/>
  <c r="H53" i="18"/>
  <c r="H51" i="18"/>
  <c r="H50" i="18"/>
  <c r="I41" i="18"/>
  <c r="H51" i="19" l="1"/>
  <c r="I51" i="19" s="1"/>
  <c r="H52" i="19"/>
  <c r="H50" i="19"/>
  <c r="H49" i="19"/>
  <c r="H51" i="20" l="1"/>
  <c r="I51" i="20" s="1"/>
  <c r="H52" i="20"/>
  <c r="H50" i="20"/>
  <c r="H49" i="20"/>
  <c r="H51" i="22"/>
  <c r="I51" i="22" s="1"/>
  <c r="H52" i="22"/>
  <c r="H50" i="22"/>
  <c r="H49" i="22"/>
  <c r="I39" i="24"/>
  <c r="I41" i="25"/>
  <c r="H51" i="23" l="1"/>
  <c r="H52" i="23"/>
  <c r="H50" i="23"/>
  <c r="H49" i="23"/>
  <c r="H51" i="24"/>
  <c r="H52" i="24"/>
  <c r="H50" i="24"/>
  <c r="H49" i="24"/>
  <c r="H52" i="25"/>
  <c r="H53" i="25"/>
  <c r="H51" i="25"/>
  <c r="H50" i="25"/>
  <c r="H51" i="26"/>
  <c r="H52" i="26"/>
  <c r="H50" i="26"/>
  <c r="H49" i="26"/>
  <c r="H50" i="27"/>
  <c r="H51" i="27"/>
  <c r="H49" i="27"/>
  <c r="H48" i="27"/>
  <c r="H51" i="28"/>
  <c r="H52" i="28"/>
  <c r="H50" i="28"/>
  <c r="H49" i="28"/>
  <c r="H50" i="29"/>
  <c r="H51" i="29"/>
  <c r="H49" i="29"/>
  <c r="H48" i="29"/>
  <c r="H51" i="30"/>
  <c r="H52" i="30"/>
  <c r="H50" i="30"/>
  <c r="H49" i="30"/>
  <c r="H51" i="31"/>
  <c r="H52" i="31"/>
  <c r="H50" i="31"/>
  <c r="H49" i="31"/>
  <c r="H51" i="32"/>
  <c r="H52" i="32"/>
  <c r="H50" i="32"/>
  <c r="H49" i="32"/>
  <c r="H51" i="33"/>
  <c r="H52" i="33"/>
  <c r="H50" i="33"/>
  <c r="H49" i="33"/>
  <c r="H52" i="34"/>
  <c r="H53" i="34"/>
  <c r="H51" i="34"/>
  <c r="H50" i="34"/>
  <c r="H50" i="35"/>
  <c r="H51" i="35"/>
  <c r="H48" i="35"/>
  <c r="H50" i="7"/>
  <c r="H51" i="7"/>
  <c r="H49" i="7"/>
  <c r="H48" i="7"/>
  <c r="I52" i="26" l="1"/>
  <c r="I50" i="7"/>
  <c r="G30" i="41" l="1"/>
  <c r="G53" i="32"/>
  <c r="I49" i="35"/>
  <c r="I53" i="25"/>
  <c r="I50" i="34"/>
  <c r="I52" i="34"/>
  <c r="I53" i="34"/>
  <c r="I49" i="33"/>
  <c r="I51" i="33"/>
  <c r="I52" i="33"/>
  <c r="I49" i="32"/>
  <c r="I52" i="32"/>
  <c r="K55" i="41"/>
  <c r="J55" i="41"/>
  <c r="M55" i="41" s="1"/>
  <c r="L56" i="41" s="1"/>
  <c r="M56" i="41" s="1"/>
  <c r="G18" i="7"/>
  <c r="F10" i="41"/>
  <c r="G16" i="7"/>
  <c r="E10" i="41"/>
  <c r="G16" i="18"/>
  <c r="E46" i="41" s="1"/>
  <c r="G18" i="18"/>
  <c r="F46" i="41" s="1"/>
  <c r="G46" i="41"/>
  <c r="I48" i="29"/>
  <c r="K17" i="41"/>
  <c r="J17" i="41"/>
  <c r="L17" i="41"/>
  <c r="I37" i="28"/>
  <c r="I37" i="25"/>
  <c r="I37" i="23"/>
  <c r="I37" i="19"/>
  <c r="I37" i="18"/>
  <c r="I37" i="13"/>
  <c r="I37" i="12"/>
  <c r="I40" i="33"/>
  <c r="I40" i="31"/>
  <c r="I40" i="30"/>
  <c r="I40" i="29"/>
  <c r="I40" i="28"/>
  <c r="I40" i="27"/>
  <c r="I41" i="26"/>
  <c r="I40" i="25"/>
  <c r="I40" i="24"/>
  <c r="I40" i="23"/>
  <c r="I40" i="22"/>
  <c r="I40" i="21"/>
  <c r="I40" i="20"/>
  <c r="I40" i="19"/>
  <c r="I40" i="18"/>
  <c r="I40" i="16"/>
  <c r="I40" i="15"/>
  <c r="I40" i="14"/>
  <c r="I40" i="13"/>
  <c r="I40" i="12"/>
  <c r="I40" i="32"/>
  <c r="I41" i="34"/>
  <c r="I39" i="34"/>
  <c r="I38" i="33"/>
  <c r="I38" i="32"/>
  <c r="I38" i="31"/>
  <c r="I38" i="30"/>
  <c r="I38" i="29"/>
  <c r="I38" i="28"/>
  <c r="I38" i="27"/>
  <c r="I39" i="26"/>
  <c r="I38" i="25"/>
  <c r="I38" i="24"/>
  <c r="I38" i="23"/>
  <c r="I38" i="22"/>
  <c r="I38" i="21"/>
  <c r="I38" i="20"/>
  <c r="I38" i="19"/>
  <c r="I38" i="18"/>
  <c r="I38" i="16"/>
  <c r="I38" i="15"/>
  <c r="I38" i="14"/>
  <c r="I38" i="13"/>
  <c r="I38" i="12"/>
  <c r="G16" i="12"/>
  <c r="E56" i="41" s="1"/>
  <c r="G18" i="12"/>
  <c r="F56" i="41" s="1"/>
  <c r="H56" i="41" s="1"/>
  <c r="G16" i="14"/>
  <c r="E52" i="41"/>
  <c r="G18" i="14"/>
  <c r="F52" i="41"/>
  <c r="H52" i="41" s="1"/>
  <c r="G16" i="21"/>
  <c r="E40" i="41" s="1"/>
  <c r="G18" i="21"/>
  <c r="F40" i="41" s="1"/>
  <c r="H40" i="41" s="1"/>
  <c r="G16" i="27"/>
  <c r="E28" i="41"/>
  <c r="G18" i="27"/>
  <c r="F28" i="41"/>
  <c r="H28" i="41" s="1"/>
  <c r="G16" i="32"/>
  <c r="E18" i="41"/>
  <c r="G18" i="32"/>
  <c r="F18" i="41"/>
  <c r="H18" i="41" s="1"/>
  <c r="G16" i="33"/>
  <c r="E16" i="41" s="1"/>
  <c r="G18" i="33"/>
  <c r="F16" i="41" s="1"/>
  <c r="H16" i="41" s="1"/>
  <c r="G16" i="35"/>
  <c r="E12" i="41"/>
  <c r="G18" i="35"/>
  <c r="F12" i="41"/>
  <c r="H12" i="41" s="1"/>
  <c r="K9" i="41"/>
  <c r="J9" i="41"/>
  <c r="K11" i="41"/>
  <c r="J11" i="41"/>
  <c r="K13" i="41"/>
  <c r="J13" i="41"/>
  <c r="M13" i="41" s="1"/>
  <c r="L14" i="41" s="1"/>
  <c r="M14" i="41" s="1"/>
  <c r="K19" i="41"/>
  <c r="J19" i="41"/>
  <c r="M19" i="41" s="1"/>
  <c r="K21" i="41"/>
  <c r="J21" i="41"/>
  <c r="M21" i="41" s="1"/>
  <c r="J23" i="41"/>
  <c r="K23" i="41"/>
  <c r="M23" i="41" s="1"/>
  <c r="K25" i="41"/>
  <c r="J25" i="41"/>
  <c r="K29" i="41"/>
  <c r="J29" i="41"/>
  <c r="M29" i="41" s="1"/>
  <c r="K31" i="41"/>
  <c r="J31" i="41"/>
  <c r="M31" i="41" s="1"/>
  <c r="K33" i="41"/>
  <c r="J33" i="41"/>
  <c r="M33" i="41" s="1"/>
  <c r="K35" i="41"/>
  <c r="J35" i="41"/>
  <c r="M35" i="41" s="1"/>
  <c r="K37" i="41"/>
  <c r="J37" i="41"/>
  <c r="K39" i="41"/>
  <c r="J39" i="41"/>
  <c r="M39" i="41" s="1"/>
  <c r="K41" i="41"/>
  <c r="J41" i="41"/>
  <c r="M41" i="41" s="1"/>
  <c r="K43" i="41"/>
  <c r="J43" i="41"/>
  <c r="M43" i="41" s="1"/>
  <c r="K45" i="41"/>
  <c r="J45" i="41"/>
  <c r="M45" i="41" s="1"/>
  <c r="K47" i="41"/>
  <c r="J47" i="41"/>
  <c r="M47" i="41" s="1"/>
  <c r="K49" i="41"/>
  <c r="J49" i="41"/>
  <c r="K51" i="41"/>
  <c r="M51" i="41" s="1"/>
  <c r="J52" i="41" s="1"/>
  <c r="M52" i="41" s="1"/>
  <c r="K53" i="41"/>
  <c r="J53" i="41"/>
  <c r="M53" i="41" s="1"/>
  <c r="J15" i="41"/>
  <c r="K15" i="41"/>
  <c r="I52" i="31"/>
  <c r="I49" i="31"/>
  <c r="I49" i="30"/>
  <c r="I51" i="29"/>
  <c r="I51" i="27"/>
  <c r="I50" i="27"/>
  <c r="I48" i="27"/>
  <c r="I49" i="26"/>
  <c r="I53" i="26" s="1"/>
  <c r="I52" i="25"/>
  <c r="I50" i="25"/>
  <c r="I54" i="25" s="1"/>
  <c r="I52" i="24"/>
  <c r="I51" i="24"/>
  <c r="I49" i="24"/>
  <c r="I52" i="23"/>
  <c r="I51" i="23"/>
  <c r="I49" i="23"/>
  <c r="I52" i="22"/>
  <c r="I49" i="22"/>
  <c r="I51" i="21"/>
  <c r="I50" i="21"/>
  <c r="I48" i="21"/>
  <c r="I52" i="20"/>
  <c r="I52" i="19"/>
  <c r="I49" i="19"/>
  <c r="I52" i="18"/>
  <c r="I52" i="16"/>
  <c r="I51" i="16"/>
  <c r="I52" i="15"/>
  <c r="I51" i="15"/>
  <c r="I49" i="15"/>
  <c r="I52" i="14"/>
  <c r="I51" i="14"/>
  <c r="I49" i="14"/>
  <c r="I52" i="13"/>
  <c r="I51" i="13"/>
  <c r="I49" i="13"/>
  <c r="I51" i="12"/>
  <c r="I49" i="12"/>
  <c r="I51" i="35"/>
  <c r="I50" i="35"/>
  <c r="I48" i="35"/>
  <c r="I51" i="7"/>
  <c r="I48" i="7"/>
  <c r="K46" i="41"/>
  <c r="J46" i="41"/>
  <c r="M46" i="41" s="1"/>
  <c r="I24" i="34"/>
  <c r="H24" i="34"/>
  <c r="G16" i="34"/>
  <c r="G18" i="34"/>
  <c r="I24" i="33"/>
  <c r="H24" i="33"/>
  <c r="I24" i="32"/>
  <c r="H24" i="32"/>
  <c r="G22" i="32"/>
  <c r="G24" i="32"/>
  <c r="I24" i="31"/>
  <c r="H24" i="31"/>
  <c r="G16" i="31"/>
  <c r="G18" i="31"/>
  <c r="I24" i="30"/>
  <c r="H24" i="30"/>
  <c r="G16" i="30"/>
  <c r="G18" i="30"/>
  <c r="I24" i="29"/>
  <c r="H24" i="29"/>
  <c r="G16" i="29"/>
  <c r="G18" i="29"/>
  <c r="G22" i="29"/>
  <c r="G24" i="29"/>
  <c r="I24" i="28"/>
  <c r="H24" i="28"/>
  <c r="G16" i="28"/>
  <c r="G18" i="28"/>
  <c r="I24" i="27"/>
  <c r="H24" i="27"/>
  <c r="I24" i="26"/>
  <c r="H24" i="26"/>
  <c r="G16" i="26"/>
  <c r="E30" i="41" s="1"/>
  <c r="G18" i="26"/>
  <c r="F30" i="41" s="1"/>
  <c r="H30" i="41" s="1"/>
  <c r="I24" i="25"/>
  <c r="H24" i="25"/>
  <c r="G16" i="25"/>
  <c r="G18" i="25"/>
  <c r="I24" i="24"/>
  <c r="H24" i="24"/>
  <c r="G16" i="24"/>
  <c r="G18" i="24"/>
  <c r="G22" i="24"/>
  <c r="G24" i="24"/>
  <c r="I24" i="23"/>
  <c r="H24" i="23"/>
  <c r="G16" i="23"/>
  <c r="G18" i="23"/>
  <c r="I24" i="22"/>
  <c r="H24" i="22"/>
  <c r="G16" i="22"/>
  <c r="G18" i="22"/>
  <c r="I24" i="21"/>
  <c r="H24" i="21"/>
  <c r="I24" i="20"/>
  <c r="H24" i="20"/>
  <c r="G16" i="20"/>
  <c r="G18" i="20"/>
  <c r="I24" i="19"/>
  <c r="H24" i="19"/>
  <c r="G16" i="19"/>
  <c r="G18" i="19"/>
  <c r="I24" i="18"/>
  <c r="H24" i="18"/>
  <c r="G24" i="18"/>
  <c r="I24" i="16"/>
  <c r="H24" i="16"/>
  <c r="G16" i="16"/>
  <c r="G18" i="16"/>
  <c r="I24" i="15"/>
  <c r="H24" i="15"/>
  <c r="G16" i="15"/>
  <c r="G18" i="15"/>
  <c r="I24" i="14"/>
  <c r="H24" i="14"/>
  <c r="I24" i="13"/>
  <c r="H24" i="13"/>
  <c r="G16" i="13"/>
  <c r="G18" i="13"/>
  <c r="I24" i="12"/>
  <c r="H24" i="12"/>
  <c r="G22" i="12"/>
  <c r="G24" i="12" s="1"/>
  <c r="I24" i="35"/>
  <c r="H24" i="35"/>
  <c r="I24" i="7"/>
  <c r="H24" i="7"/>
  <c r="J27" i="41"/>
  <c r="M27" i="41" s="1"/>
  <c r="F54" i="41"/>
  <c r="E54" i="41"/>
  <c r="F50" i="41"/>
  <c r="E50" i="41"/>
  <c r="H50" i="41" s="1"/>
  <c r="F48" i="41"/>
  <c r="E48" i="41"/>
  <c r="F44" i="41"/>
  <c r="E44" i="41"/>
  <c r="H44" i="41" s="1"/>
  <c r="F42" i="41"/>
  <c r="E42" i="41"/>
  <c r="F38" i="41"/>
  <c r="E38" i="41"/>
  <c r="H38" i="41" s="1"/>
  <c r="F36" i="41"/>
  <c r="E36" i="41"/>
  <c r="F34" i="41"/>
  <c r="E34" i="41"/>
  <c r="H34" i="41" s="1"/>
  <c r="F32" i="41"/>
  <c r="E32" i="41"/>
  <c r="F26" i="41"/>
  <c r="E26" i="41"/>
  <c r="F24" i="41"/>
  <c r="E24" i="41"/>
  <c r="F22" i="41"/>
  <c r="E22" i="41"/>
  <c r="F20" i="41"/>
  <c r="E20" i="41"/>
  <c r="F14" i="41"/>
  <c r="E14" i="41"/>
  <c r="G28" i="12"/>
  <c r="G28" i="13"/>
  <c r="G28" i="14"/>
  <c r="G28" i="15"/>
  <c r="G28" i="16"/>
  <c r="G28" i="18"/>
  <c r="G28" i="19"/>
  <c r="G28" i="20"/>
  <c r="G28" i="21"/>
  <c r="G28" i="22"/>
  <c r="G28" i="23"/>
  <c r="G28" i="28"/>
  <c r="G28" i="29"/>
  <c r="G28" i="30"/>
  <c r="G28" i="31"/>
  <c r="G28" i="32"/>
  <c r="G28" i="33"/>
  <c r="G28" i="34"/>
  <c r="G28" i="35"/>
  <c r="G28" i="7"/>
  <c r="J20" i="41"/>
  <c r="K20" i="41"/>
  <c r="H22" i="41"/>
  <c r="J24" i="41"/>
  <c r="K24" i="41"/>
  <c r="H26" i="41"/>
  <c r="J32" i="41"/>
  <c r="K32" i="41"/>
  <c r="H36" i="41"/>
  <c r="J36" i="41"/>
  <c r="K36" i="41"/>
  <c r="H42" i="41"/>
  <c r="J42" i="41"/>
  <c r="K42" i="41"/>
  <c r="H48" i="41"/>
  <c r="J48" i="41"/>
  <c r="K48" i="41"/>
  <c r="H54" i="41"/>
  <c r="I53" i="12"/>
  <c r="H53" i="12"/>
  <c r="G53" i="12"/>
  <c r="F53" i="12"/>
  <c r="E53" i="12"/>
  <c r="I53" i="13"/>
  <c r="H53" i="13"/>
  <c r="G53" i="13"/>
  <c r="F53" i="13"/>
  <c r="E53" i="13"/>
  <c r="G22" i="13"/>
  <c r="I53" i="14"/>
  <c r="H53" i="14"/>
  <c r="G53" i="14"/>
  <c r="F53" i="14"/>
  <c r="E53" i="14"/>
  <c r="G22" i="14"/>
  <c r="G24" i="14" s="1"/>
  <c r="I53" i="15"/>
  <c r="H53" i="15"/>
  <c r="G53" i="15"/>
  <c r="F53" i="15"/>
  <c r="E53" i="15"/>
  <c r="G22" i="15"/>
  <c r="I53" i="16"/>
  <c r="H53" i="16"/>
  <c r="G53" i="16"/>
  <c r="F53" i="16"/>
  <c r="E53" i="16"/>
  <c r="G22" i="16"/>
  <c r="G24" i="16" s="1"/>
  <c r="I54" i="18"/>
  <c r="H54" i="18"/>
  <c r="G54" i="18"/>
  <c r="F54" i="18"/>
  <c r="E54" i="18"/>
  <c r="I53" i="19"/>
  <c r="H53" i="19"/>
  <c r="G53" i="19"/>
  <c r="F53" i="19"/>
  <c r="E53" i="19"/>
  <c r="G22" i="19"/>
  <c r="I53" i="20"/>
  <c r="H53" i="20"/>
  <c r="G53" i="20"/>
  <c r="F53" i="20"/>
  <c r="E53" i="20"/>
  <c r="G22" i="20"/>
  <c r="G24" i="20" s="1"/>
  <c r="I52" i="21"/>
  <c r="H52" i="21"/>
  <c r="G52" i="21"/>
  <c r="F52" i="21"/>
  <c r="E52" i="21"/>
  <c r="G22" i="21"/>
  <c r="G24" i="21" s="1"/>
  <c r="I53" i="22"/>
  <c r="H53" i="22"/>
  <c r="G53" i="22"/>
  <c r="F53" i="22"/>
  <c r="E53" i="22"/>
  <c r="G22" i="22"/>
  <c r="G24" i="22" s="1"/>
  <c r="I53" i="23"/>
  <c r="H53" i="23"/>
  <c r="F53" i="23"/>
  <c r="E53" i="23"/>
  <c r="G22" i="23"/>
  <c r="I53" i="24"/>
  <c r="H53" i="24"/>
  <c r="G53" i="24"/>
  <c r="F53" i="24"/>
  <c r="E53" i="24"/>
  <c r="H54" i="25"/>
  <c r="G54" i="25"/>
  <c r="F54" i="25"/>
  <c r="E54" i="25"/>
  <c r="G22" i="25"/>
  <c r="G24" i="25" s="1"/>
  <c r="H53" i="26"/>
  <c r="G53" i="26"/>
  <c r="F53" i="26"/>
  <c r="E53" i="26"/>
  <c r="I52" i="27"/>
  <c r="H52" i="27"/>
  <c r="G52" i="27"/>
  <c r="F52" i="27"/>
  <c r="E52" i="27"/>
  <c r="G22" i="27"/>
  <c r="G24" i="27" s="1"/>
  <c r="I53" i="28"/>
  <c r="H53" i="28"/>
  <c r="G53" i="28"/>
  <c r="F53" i="28"/>
  <c r="E53" i="28"/>
  <c r="G22" i="28"/>
  <c r="I52" i="29"/>
  <c r="H52" i="29"/>
  <c r="G52" i="29"/>
  <c r="F52" i="29"/>
  <c r="E52" i="29"/>
  <c r="I53" i="30"/>
  <c r="H53" i="30"/>
  <c r="G53" i="30"/>
  <c r="F53" i="30"/>
  <c r="E53" i="30"/>
  <c r="G22" i="30"/>
  <c r="G24" i="30" s="1"/>
  <c r="I53" i="31"/>
  <c r="H53" i="31"/>
  <c r="G53" i="31"/>
  <c r="F53" i="31"/>
  <c r="E53" i="31"/>
  <c r="G22" i="31"/>
  <c r="H53" i="32"/>
  <c r="F53" i="32"/>
  <c r="E53" i="32"/>
  <c r="H53" i="33"/>
  <c r="G53" i="33"/>
  <c r="F53" i="33"/>
  <c r="E53" i="33"/>
  <c r="G22" i="33"/>
  <c r="G24" i="33" s="1"/>
  <c r="H54" i="34"/>
  <c r="G54" i="34"/>
  <c r="F54" i="34"/>
  <c r="E54" i="34"/>
  <c r="G22" i="34"/>
  <c r="I52" i="35"/>
  <c r="H52" i="35"/>
  <c r="G52" i="35"/>
  <c r="F52" i="35"/>
  <c r="E52" i="35"/>
  <c r="G22" i="35"/>
  <c r="G24" i="35" s="1"/>
  <c r="G22" i="7"/>
  <c r="G24" i="7" s="1"/>
  <c r="I52" i="7"/>
  <c r="H52" i="7"/>
  <c r="G52" i="7"/>
  <c r="F52" i="7"/>
  <c r="E52" i="7"/>
  <c r="H14" i="41" l="1"/>
  <c r="M20" i="41"/>
  <c r="M15" i="41"/>
  <c r="J16" i="41"/>
  <c r="M16" i="41" s="1"/>
  <c r="K22" i="41"/>
  <c r="M11" i="41"/>
  <c r="J12" i="41"/>
  <c r="M9" i="41"/>
  <c r="J10" i="41"/>
  <c r="H46" i="41"/>
  <c r="M49" i="41"/>
  <c r="M37" i="41"/>
  <c r="M25" i="41"/>
  <c r="J26" i="41" s="1"/>
  <c r="K26" i="41"/>
  <c r="M48" i="41"/>
  <c r="M42" i="41"/>
  <c r="M36" i="41"/>
  <c r="M32" i="41"/>
  <c r="M24" i="41"/>
  <c r="J44" i="41"/>
  <c r="K44" i="41"/>
  <c r="J34" i="41"/>
  <c r="K34" i="41"/>
  <c r="J22" i="41"/>
  <c r="M22" i="41" s="1"/>
  <c r="I53" i="33"/>
  <c r="K50" i="41"/>
  <c r="J50" i="41"/>
  <c r="M50" i="41" s="1"/>
  <c r="K38" i="41"/>
  <c r="J38" i="41"/>
  <c r="M38" i="41" s="1"/>
  <c r="I53" i="32"/>
  <c r="I54" i="34"/>
  <c r="I58" i="41"/>
  <c r="H20" i="41"/>
  <c r="H24" i="41"/>
  <c r="M17" i="41"/>
  <c r="H10" i="41"/>
  <c r="G24" i="19"/>
  <c r="G24" i="23"/>
  <c r="G24" i="28"/>
  <c r="G24" i="31"/>
  <c r="G24" i="34"/>
  <c r="K18" i="41"/>
  <c r="J18" i="41"/>
  <c r="M18" i="41" s="1"/>
  <c r="E58" i="41"/>
  <c r="G32" i="41"/>
  <c r="G24" i="13"/>
  <c r="G24" i="15"/>
  <c r="K12" i="41"/>
  <c r="G24" i="26"/>
  <c r="M12" i="41" l="1"/>
  <c r="M26" i="41"/>
  <c r="M44" i="41"/>
  <c r="M34" i="41"/>
  <c r="K28" i="41"/>
  <c r="J28" i="41"/>
  <c r="M28" i="41" s="1"/>
  <c r="J40" i="41"/>
  <c r="K40" i="41"/>
  <c r="K10" i="41"/>
  <c r="M10" i="41" s="1"/>
  <c r="J30" i="41"/>
  <c r="K30" i="41"/>
  <c r="J54" i="41"/>
  <c r="K54" i="41"/>
  <c r="G58" i="41"/>
  <c r="I59" i="41" s="1"/>
  <c r="H32" i="41"/>
  <c r="M54" i="41" l="1"/>
  <c r="M40" i="41"/>
  <c r="M30" i="41"/>
</calcChain>
</file>

<file path=xl/sharedStrings.xml><?xml version="1.0" encoding="utf-8"?>
<sst xmlns="http://schemas.openxmlformats.org/spreadsheetml/2006/main" count="1666" uniqueCount="203">
  <si>
    <t>REKAPITULACE ZA ORGANIZACI :</t>
  </si>
  <si>
    <t>Název organizace :</t>
  </si>
  <si>
    <t>Adresa :</t>
  </si>
  <si>
    <t>ORG</t>
  </si>
  <si>
    <t xml:space="preserve">Schválený </t>
  </si>
  <si>
    <t>Upravený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</si>
  <si>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</si>
  <si>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</si>
  <si>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</si>
  <si>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</si>
  <si>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</si>
  <si>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</si>
  <si>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</si>
  <si>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 xml:space="preserve">a)    Náklady a výnosy    </t>
  </si>
  <si>
    <t>Náklady</t>
  </si>
  <si>
    <t>Výnosy</t>
  </si>
  <si>
    <t>Doplňující údaje :</t>
  </si>
  <si>
    <t>b)</t>
  </si>
  <si>
    <t xml:space="preserve"> - Návrh na příděly do fondů:</t>
  </si>
  <si>
    <t>Fond rezervní</t>
  </si>
  <si>
    <t>Fond odměn</t>
  </si>
  <si>
    <t xml:space="preserve"> - Způsob krytí ztráty :</t>
  </si>
  <si>
    <t>c)</t>
  </si>
  <si>
    <t>d)</t>
  </si>
  <si>
    <t>Fondy</t>
  </si>
  <si>
    <t>Tvorba</t>
  </si>
  <si>
    <t>Čerpání</t>
  </si>
  <si>
    <t xml:space="preserve">Stav k </t>
  </si>
  <si>
    <t>FKSP</t>
  </si>
  <si>
    <t>Investiční fond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</si>
  <si>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</si>
  <si>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</si>
  <si>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</si>
  <si>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</si>
  <si>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</si>
  <si>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Rozdělení výsledku hospodaření</t>
  </si>
  <si>
    <t>Schválená částka</t>
  </si>
  <si>
    <t>Odvody z investičního fondu</t>
  </si>
  <si>
    <t>daň z příjmů,dodatečné odvody daně z příjmů (nákladová položka)</t>
  </si>
  <si>
    <t>% plnění</t>
  </si>
  <si>
    <t>Finanční krytí k</t>
  </si>
  <si>
    <t>jednotka -  Kč na 2 des. místa</t>
  </si>
  <si>
    <t>Neinvestiční příspěvek /odpisy/</t>
  </si>
  <si>
    <t>Neinvestiční příspěvek /nájemné/</t>
  </si>
  <si>
    <t>ORJ -10</t>
  </si>
  <si>
    <t xml:space="preserve">                Mgr. Miroslav Gajdůšek , MBA</t>
  </si>
  <si>
    <t>Adresa</t>
  </si>
  <si>
    <t>Daň</t>
  </si>
  <si>
    <t>Výsledek hospodaření</t>
  </si>
  <si>
    <t>Rozdělení do fondů - v Kč</t>
  </si>
  <si>
    <t>Pokrytí ztráty z minulých let</t>
  </si>
  <si>
    <t>zlepšený VH</t>
  </si>
  <si>
    <t>ztráta</t>
  </si>
  <si>
    <t>Celkem</t>
  </si>
  <si>
    <t>Základní škola a Mateřská škola při lázních</t>
  </si>
  <si>
    <t>Základní škola a Mateřská škola</t>
  </si>
  <si>
    <t>Gymnázium</t>
  </si>
  <si>
    <t>Obchodní akademie a Jazyková škola</t>
  </si>
  <si>
    <t>Střední zdravotnická škola</t>
  </si>
  <si>
    <t>Základní umělecká škola</t>
  </si>
  <si>
    <t>saldo</t>
  </si>
  <si>
    <t>Název zařízení</t>
  </si>
  <si>
    <t>Lázeňská 573</t>
  </si>
  <si>
    <t>789 61 Bludov</t>
  </si>
  <si>
    <t>Lázeňská 240</t>
  </si>
  <si>
    <t>788 15 Velké Losiny</t>
  </si>
  <si>
    <t>789 85 Mohelnice</t>
  </si>
  <si>
    <t>Střední škola, Základní škola a Mateřská škola</t>
  </si>
  <si>
    <t>Hanácká 3</t>
  </si>
  <si>
    <t>787 01 Šumperk</t>
  </si>
  <si>
    <t>Základní škola a Dětský domov</t>
  </si>
  <si>
    <t>Sušilova 40</t>
  </si>
  <si>
    <t xml:space="preserve">789 01 Zábřeh </t>
  </si>
  <si>
    <t>Masarykovo nám.8</t>
  </si>
  <si>
    <t>n. Osvobození 20</t>
  </si>
  <si>
    <t>Vyšší odborná škola a Střední průmyslová škola</t>
  </si>
  <si>
    <t>VOŠ a  Střední škola automobilní</t>
  </si>
  <si>
    <t>U Dráhy 6</t>
  </si>
  <si>
    <t>Střední průmyslová škola elektrotechnická</t>
  </si>
  <si>
    <t>gen. Svobody 2</t>
  </si>
  <si>
    <t>Střední odborná škola</t>
  </si>
  <si>
    <t>Zemědělská 3</t>
  </si>
  <si>
    <t>Střední odborná škola a Střední odborné učiliště</t>
  </si>
  <si>
    <t>Obchodní akademie</t>
  </si>
  <si>
    <t>Olomoucká 82</t>
  </si>
  <si>
    <t>Hlavní tř. 31</t>
  </si>
  <si>
    <t>Kladská 2</t>
  </si>
  <si>
    <t>1. máje 2</t>
  </si>
  <si>
    <t>Bulharská 8</t>
  </si>
  <si>
    <t>Odborné učiliště a Praktická škola</t>
  </si>
  <si>
    <t>Vodní 27</t>
  </si>
  <si>
    <t xml:space="preserve">Střední škola sociální péče a služeb     </t>
  </si>
  <si>
    <t>nám.8. Května 2</t>
  </si>
  <si>
    <t>nám. Svobody 15</t>
  </si>
  <si>
    <t>Žerotínova 11</t>
  </si>
  <si>
    <t>Farní 9</t>
  </si>
  <si>
    <t>Dům dětí a mládeže MAGNET Mohelnice</t>
  </si>
  <si>
    <t>Spartakiádní 8</t>
  </si>
  <si>
    <t xml:space="preserve">DDM a zařízení pro DVPP Vila Doris </t>
  </si>
  <si>
    <t>17. Listopadu 2</t>
  </si>
  <si>
    <t>Kontrolní sestava:</t>
  </si>
  <si>
    <t>hlavní činnost</t>
  </si>
  <si>
    <t>vedlejší činnost</t>
  </si>
  <si>
    <t>Rozdíl :</t>
  </si>
  <si>
    <t>Masarykova 4</t>
  </si>
  <si>
    <t>Základní škola a Mateřská škola při lázních, Bludov</t>
  </si>
  <si>
    <t>Lázeňská 573, Bludov</t>
  </si>
  <si>
    <t>Základní škola a Mateřská škola při lázních, Velké Losiny</t>
  </si>
  <si>
    <t>Lázeňská 240, Velké Losiny</t>
  </si>
  <si>
    <t>Základní a Mateřská škola Mohelnice, Masarykova 4</t>
  </si>
  <si>
    <t>Masarykova 4, Mohelnice</t>
  </si>
  <si>
    <t>Hanácká 3, Šumperk</t>
  </si>
  <si>
    <t>Základní škola a Dětský domov Zábřeh</t>
  </si>
  <si>
    <t>Sušilova 40, Zábřeh</t>
  </si>
  <si>
    <t>Gymnázium, Šumperk, Masarykovo náměstí 8</t>
  </si>
  <si>
    <t>Masarykovo náměstí 8, Šumperk</t>
  </si>
  <si>
    <t>Gymnázium, Zábřeh, náměstí Osvobození 20</t>
  </si>
  <si>
    <t>náměstí Osvobození 20, Zábřeh</t>
  </si>
  <si>
    <t>49589687</t>
  </si>
  <si>
    <t xml:space="preserve">Gen. Krátkého 1, Šumperk </t>
  </si>
  <si>
    <t>00843113</t>
  </si>
  <si>
    <t>U Dráhy 6, Zábřeh</t>
  </si>
  <si>
    <t>00577324</t>
  </si>
  <si>
    <t>Gen. Svobody 2, Mohelnice</t>
  </si>
  <si>
    <t>00843105</t>
  </si>
  <si>
    <t>Střední odborná škola, Šumperk, Zemědělská 3</t>
  </si>
  <si>
    <t>Zemědělská 3, Šumperk</t>
  </si>
  <si>
    <t>00852384</t>
  </si>
  <si>
    <t>Gen. Krátkého 30, Šumperk</t>
  </si>
  <si>
    <t>00851167</t>
  </si>
  <si>
    <t>Obchodní akademie, Mohelnice, Olomoucká 82</t>
  </si>
  <si>
    <t>Olomoucká 82, Mohelnice</t>
  </si>
  <si>
    <t>60045035</t>
  </si>
  <si>
    <t>Obchodní akademie a Jazyková škola, Šumperk, Hlavní třída 31</t>
  </si>
  <si>
    <t>Hlavní třída 31, Šumperk</t>
  </si>
  <si>
    <t>Střední zdravotnická škola, Šumperk, Kladská 2</t>
  </si>
  <si>
    <t>Kladská 2, Šumperk</t>
  </si>
  <si>
    <t>00851213</t>
  </si>
  <si>
    <t>1. máje 2, Mohelnice</t>
  </si>
  <si>
    <t>00851205</t>
  </si>
  <si>
    <t>Bulharská 8, Šumperk</t>
  </si>
  <si>
    <t>Odborné učiliště a Praktická škola, Mohelnice, Vodní 27</t>
  </si>
  <si>
    <t>Vodní 27, Mohelnice</t>
  </si>
  <si>
    <t>62353179</t>
  </si>
  <si>
    <t>Střední škola sociální péče a služeb, Zábřeh, nám. 8. května 2</t>
  </si>
  <si>
    <t>nám. 8. května 2, Zábřeh</t>
  </si>
  <si>
    <t>00409014</t>
  </si>
  <si>
    <t>Základní umělecká škola, Mohelnice, Náměstí Svobody 15</t>
  </si>
  <si>
    <t>Náměstí Svobody 15, Mohelnice</t>
  </si>
  <si>
    <t>00851451</t>
  </si>
  <si>
    <t>Základní umělecká škola, Šumperk, Žerotínova 11</t>
  </si>
  <si>
    <t>Žerotínova 11, Šumperk</t>
  </si>
  <si>
    <t>00852333</t>
  </si>
  <si>
    <t>Základní umělecká škola, Zábřeh, Farní 9</t>
  </si>
  <si>
    <t>Farní 9, Zábřeh</t>
  </si>
  <si>
    <t>64095151</t>
  </si>
  <si>
    <t>Dům dětí a mládeže Magnet, Mohelnice</t>
  </si>
  <si>
    <t>Spartakiádní 8, Mohelnice</t>
  </si>
  <si>
    <t>00853020</t>
  </si>
  <si>
    <t>DDM a zařízení pro DVPP Vila Doris Šumperk</t>
  </si>
  <si>
    <t>17. listopadu 2, Šumperk</t>
  </si>
  <si>
    <t>00851507</t>
  </si>
  <si>
    <t>IČ</t>
  </si>
  <si>
    <t xml:space="preserve">Částka </t>
  </si>
  <si>
    <t>nerozp.</t>
  </si>
  <si>
    <t xml:space="preserve"> /spolufin. akcí/</t>
  </si>
  <si>
    <t xml:space="preserve"> </t>
  </si>
  <si>
    <t>VOŠ a SPŠ, Šumperk, Gen. Krátkého 1</t>
  </si>
  <si>
    <t xml:space="preserve">                                 </t>
  </si>
  <si>
    <t>SPŠ elektrotechnická, Mohelnice, Gen. Svobody 2</t>
  </si>
  <si>
    <t>Střední škola, Základní škola a Mateřská škola Šumperk, Hanácká 3</t>
  </si>
  <si>
    <t>SOŠ a SOU, Šumperk, Gen. Krátkého 30</t>
  </si>
  <si>
    <t>Správce:  vedoucí odboru</t>
  </si>
  <si>
    <t>Odvody z investičního fondu /odpisy/</t>
  </si>
  <si>
    <t>CELKEM OKRES ŠUMPERK</t>
  </si>
  <si>
    <t>a) Příspěvkové organizace v oblasti školství</t>
  </si>
  <si>
    <t>VOŠ a Střední škola automobilní, Zábřeh, U Dráhy 6</t>
  </si>
  <si>
    <t>Střední škola železniční a stavební, Šumperk, Bulharská 8</t>
  </si>
  <si>
    <t>Střední škola železniční a stavební</t>
  </si>
  <si>
    <t>v  Kč</t>
  </si>
  <si>
    <t>jednotka - Kč na 2 des. místa</t>
  </si>
  <si>
    <t>Gen.Krátkého 30</t>
  </si>
  <si>
    <t>Gen. Krátkého 1</t>
  </si>
  <si>
    <t>Střední škola technická a zemědělská</t>
  </si>
  <si>
    <t>Rekapitulace  hospodaření /výsledek hospodaření/  za  rok  2012  -  okres Šumperk</t>
  </si>
  <si>
    <t>Stav k 1.1.2012</t>
  </si>
  <si>
    <t>Střední škola technická a zemědělská, Mohelnice, 1. máje 2</t>
  </si>
  <si>
    <t>Pozn.: Vynaložené odpisy nad stanovený limit byly finančně pokryty z provozních prostředků organizace- 86,- Kč.</t>
  </si>
  <si>
    <t>Pozn.: Odvod z investičního fondu (pokrytí záporného VH) ve výši 184 627,- Kč.</t>
  </si>
  <si>
    <t>Zlepšený výsledek hospodaření ve výši 33 650,45 Kč bude  použit na úhradu neuhrazené ztráty minulých let, která je ve výši - 157 331,57 Kč.</t>
  </si>
  <si>
    <t>Pozn.: Vynaložené odpisy nad stanovený limit byly finančně pokryty z provozních prostředků organizace- 1 110,- Kč.</t>
  </si>
  <si>
    <t>Pozn.: Vynaložené odpisy nad stanovený limit byly finančně pokryty z provozních prostředků organizace- 1 034,70 Kč.</t>
  </si>
  <si>
    <t>Pozn.: Vynaložené odpisy nad stanovený limit byly finančně pokryty z provozních prostředků organizace- 592,- Kč.</t>
  </si>
  <si>
    <t>Pozn.: Vynaložené odpisy nad stanovený limit byly finančně pokryty z provozních prostředků organizace- 186,- Kč.</t>
  </si>
  <si>
    <t xml:space="preserve">Pozn. Neinvestiční příspěvek - odpisy - příspěvková organizace vrátila částku 5 146,60 Kč dne 16.1.2013 na účet Olom. kraje </t>
  </si>
  <si>
    <t xml:space="preserve">Pozn. Neinvestiční příspěvek - odpisy - příspěvková organizace vrátila částku 109,40 Kč  dne 14.1.2013 na účet Olom. kraje </t>
  </si>
  <si>
    <t>Zlepšený výsledek hospodaření ve výši 118 388,67 Kč bude použit na úhradu neuhrazené ztráty minulých let, která je ve výši - 184 627,04 Kč. Krytí ztráty z minulých let převezme zřizovatel. Organizace byla zrušena k 31.12.2012.</t>
  </si>
  <si>
    <t xml:space="preserve">Z celkového počtu 24 organizací okresu Šumperk skončilo: </t>
  </si>
  <si>
    <t xml:space="preserve"> - 24 organizací se zlepšeným výsledkem hospodaření v celkové výši  3 136 436,34 Kč</t>
  </si>
  <si>
    <t>Pozn.: Vynaložené odpisy nad stanovený limit byly finančně pokryty z provozních prostředků organizace-   36 410,02 Kč.</t>
  </si>
  <si>
    <t>Pozn.: Vynaložené odpisy nad stanovený limit byly finančně pokryty z doplňkové činnosti organizace- 106 413,25 Kč.</t>
  </si>
  <si>
    <t xml:space="preserve">Pozn. Neinvestiční příspěvek - odpisy - příspěvková organizace vrátila částku 520,- Kč dne 15.1.2013 na účet Olom. kraje 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</si>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</sst>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u/>
      <sz val="12"/>
      <name val="Arial Black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0"/>
      <color indexed="19"/>
      <name val="Comic Sans MS"/>
      <family val="4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4"/>
      <name val="Arial Black"/>
      <family val="2"/>
      <charset val="238"/>
    </font>
    <font>
      <b/>
      <sz val="14"/>
      <name val="Arial Black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b/>
      <sz val="10"/>
      <color indexed="20"/>
      <name val="Arial"/>
      <family val="2"/>
      <charset val="238"/>
    </font>
    <font>
      <sz val="10"/>
      <color indexed="12"/>
      <name val="Arial"/>
      <family val="2"/>
      <charset val="238"/>
    </font>
    <font>
      <u/>
      <sz val="12"/>
      <name val="Arial"/>
      <family val="2"/>
      <charset val="238"/>
    </font>
    <font>
      <sz val="14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color indexed="10"/>
      <name val="Arial"/>
      <family val="2"/>
      <charset val="238"/>
    </font>
    <font>
      <sz val="12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color indexed="19"/>
      <name val="Comic Sans MS"/>
      <family val="4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sz val="9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808000"/>
      <name val="Comic Sans MS"/>
      <family val="4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1">
    <xf numFmtId="0" fontId="0" fillId="0" borderId="0" xfId="0"/>
    <xf numFmtId="0" fontId="9" fillId="0" borderId="0" xfId="0" applyFont="1" applyFill="1" applyAlignment="1" applyProtection="1">
      <alignment horizontal="right"/>
      <protection hidden="1"/>
    </xf>
    <xf numFmtId="4" fontId="17" fillId="0" borderId="0" xfId="0" applyNumberFormat="1" applyFont="1" applyFill="1" applyBorder="1" applyAlignment="1" applyProtection="1">
      <alignment shrinkToFit="1"/>
      <protection hidden="1"/>
    </xf>
    <xf numFmtId="0" fontId="18" fillId="0" borderId="0" xfId="0" applyFont="1" applyFill="1" applyBorder="1" applyProtection="1">
      <protection hidden="1"/>
    </xf>
    <xf numFmtId="0" fontId="17" fillId="0" borderId="0" xfId="0" applyFont="1" applyFill="1" applyBorder="1" applyProtection="1"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/>
    <xf numFmtId="4" fontId="15" fillId="0" borderId="0" xfId="0" applyNumberFormat="1" applyFont="1" applyFill="1" applyBorder="1" applyAlignment="1" applyProtection="1">
      <alignment shrinkToFit="1"/>
      <protection hidden="1"/>
    </xf>
    <xf numFmtId="4" fontId="16" fillId="0" borderId="0" xfId="0" applyNumberFormat="1" applyFont="1" applyFill="1" applyBorder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4" fontId="7" fillId="0" borderId="0" xfId="0" applyNumberFormat="1" applyFont="1" applyFill="1" applyAlignment="1" applyProtection="1">
      <alignment shrinkToFit="1"/>
      <protection hidden="1"/>
    </xf>
    <xf numFmtId="4" fontId="8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10" fontId="2" fillId="0" borderId="3" xfId="0" applyNumberFormat="1" applyFont="1" applyFill="1" applyBorder="1"/>
    <xf numFmtId="10" fontId="2" fillId="0" borderId="4" xfId="0" applyNumberFormat="1" applyFont="1" applyFill="1" applyBorder="1"/>
    <xf numFmtId="10" fontId="2" fillId="0" borderId="5" xfId="0" applyNumberFormat="1" applyFont="1" applyFill="1" applyBorder="1"/>
    <xf numFmtId="4" fontId="0" fillId="0" borderId="6" xfId="0" applyNumberFormat="1" applyFill="1" applyBorder="1"/>
    <xf numFmtId="4" fontId="0" fillId="0" borderId="0" xfId="0" applyNumberFormat="1" applyFill="1" applyBorder="1"/>
    <xf numFmtId="10" fontId="2" fillId="0" borderId="10" xfId="0" applyNumberFormat="1" applyFont="1" applyFill="1" applyBorder="1"/>
    <xf numFmtId="10" fontId="2" fillId="0" borderId="0" xfId="0" applyNumberFormat="1" applyFont="1" applyFill="1" applyBorder="1"/>
    <xf numFmtId="10" fontId="2" fillId="0" borderId="9" xfId="0" applyNumberFormat="1" applyFont="1" applyFill="1" applyBorder="1"/>
    <xf numFmtId="4" fontId="0" fillId="0" borderId="3" xfId="0" applyNumberFormat="1" applyFill="1" applyBorder="1"/>
    <xf numFmtId="4" fontId="0" fillId="0" borderId="12" xfId="0" applyNumberFormat="1" applyFill="1" applyBorder="1"/>
    <xf numFmtId="4" fontId="0" fillId="0" borderId="14" xfId="0" applyNumberFormat="1" applyFill="1" applyBorder="1"/>
    <xf numFmtId="4" fontId="9" fillId="0" borderId="0" xfId="0" applyNumberFormat="1" applyFont="1" applyFill="1" applyBorder="1" applyProtection="1">
      <protection hidden="1"/>
    </xf>
    <xf numFmtId="4" fontId="0" fillId="0" borderId="16" xfId="0" applyNumberFormat="1" applyFill="1" applyBorder="1" applyAlignment="1" applyProtection="1">
      <alignment horizontal="right"/>
      <protection hidden="1"/>
    </xf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protection hidden="1"/>
    </xf>
    <xf numFmtId="0" fontId="5" fillId="0" borderId="0" xfId="0" applyFont="1" applyFill="1" applyProtection="1">
      <protection hidden="1"/>
    </xf>
    <xf numFmtId="0" fontId="7" fillId="0" borderId="0" xfId="0" applyFont="1" applyFill="1" applyProtection="1">
      <protection hidden="1"/>
    </xf>
    <xf numFmtId="49" fontId="0" fillId="0" borderId="0" xfId="0" applyNumberFormat="1" applyFill="1" applyAlignment="1" applyProtection="1">
      <alignment horizontal="left"/>
      <protection hidden="1"/>
    </xf>
    <xf numFmtId="0" fontId="0" fillId="0" borderId="0" xfId="0" applyFill="1" applyAlignment="1" applyProtection="1">
      <alignment horizontal="left"/>
      <protection hidden="1"/>
    </xf>
    <xf numFmtId="0" fontId="10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8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right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Alignment="1" applyProtection="1">
      <alignment horizontal="right" shrinkToFit="1"/>
      <protection hidden="1"/>
    </xf>
    <xf numFmtId="0" fontId="9" fillId="0" borderId="0" xfId="0" applyFont="1" applyFill="1" applyBorder="1" applyAlignment="1" applyProtection="1">
      <alignment horizontal="center" shrinkToFit="1"/>
      <protection hidden="1"/>
    </xf>
    <xf numFmtId="0" fontId="23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0" fontId="10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23" fillId="0" borderId="0" xfId="0" applyFont="1" applyFill="1" applyBorder="1" applyProtection="1">
      <protection hidden="1"/>
    </xf>
    <xf numFmtId="0" fontId="14" fillId="0" borderId="0" xfId="0" applyFont="1" applyFill="1" applyBorder="1" applyProtection="1">
      <protection hidden="1"/>
    </xf>
    <xf numFmtId="0" fontId="17" fillId="0" borderId="0" xfId="0" applyFont="1" applyFill="1" applyBorder="1" applyProtection="1"/>
    <xf numFmtId="0" fontId="17" fillId="0" borderId="0" xfId="0" applyFont="1" applyFill="1" applyBorder="1"/>
    <xf numFmtId="0" fontId="14" fillId="0" borderId="0" xfId="0" applyFont="1" applyFill="1" applyBorder="1" applyProtection="1"/>
    <xf numFmtId="4" fontId="17" fillId="0" borderId="0" xfId="0" applyNumberFormat="1" applyFont="1" applyFill="1" applyBorder="1"/>
    <xf numFmtId="0" fontId="6" fillId="0" borderId="0" xfId="0" applyFont="1" applyFill="1" applyBorder="1" applyProtection="1"/>
    <xf numFmtId="0" fontId="30" fillId="0" borderId="0" xfId="0" applyFont="1" applyFill="1" applyBorder="1" applyProtection="1"/>
    <xf numFmtId="0" fontId="29" fillId="0" borderId="0" xfId="0" applyFont="1" applyFill="1"/>
    <xf numFmtId="4" fontId="29" fillId="0" borderId="0" xfId="0" applyNumberFormat="1" applyFont="1" applyFill="1" applyBorder="1" applyAlignment="1" applyProtection="1">
      <alignment shrinkToFit="1"/>
      <protection hidden="1"/>
    </xf>
    <xf numFmtId="0" fontId="14" fillId="0" borderId="0" xfId="0" applyFont="1" applyFill="1" applyBorder="1"/>
    <xf numFmtId="0" fontId="1" fillId="0" borderId="0" xfId="0" applyFont="1" applyFill="1" applyBorder="1" applyProtection="1"/>
    <xf numFmtId="4" fontId="20" fillId="0" borderId="0" xfId="0" applyNumberFormat="1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locked="0"/>
    </xf>
    <xf numFmtId="0" fontId="11" fillId="0" borderId="0" xfId="0" applyFont="1" applyFill="1" applyBorder="1" applyProtection="1"/>
    <xf numFmtId="0" fontId="10" fillId="0" borderId="0" xfId="0" applyFont="1" applyFill="1" applyBorder="1" applyProtection="1"/>
    <xf numFmtId="0" fontId="21" fillId="0" borderId="0" xfId="0" applyFont="1" applyFill="1" applyBorder="1" applyProtection="1"/>
    <xf numFmtId="0" fontId="22" fillId="0" borderId="0" xfId="0" applyFont="1" applyFill="1" applyBorder="1" applyProtection="1"/>
    <xf numFmtId="4" fontId="16" fillId="0" borderId="0" xfId="0" applyNumberFormat="1" applyFont="1" applyFill="1" applyBorder="1" applyAlignment="1" applyProtection="1">
      <alignment horizontal="right" shrinkToFit="1"/>
      <protection hidden="1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/>
    <xf numFmtId="0" fontId="19" fillId="0" borderId="0" xfId="0" applyFont="1" applyFill="1" applyBorder="1" applyProtection="1">
      <protection hidden="1"/>
    </xf>
    <xf numFmtId="4" fontId="24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locked="0"/>
    </xf>
    <xf numFmtId="0" fontId="9" fillId="0" borderId="0" xfId="0" applyFont="1" applyFill="1" applyBorder="1" applyAlignment="1" applyProtection="1">
      <alignment horizontal="left" indent="2"/>
      <protection hidden="1"/>
    </xf>
    <xf numFmtId="0" fontId="21" fillId="0" borderId="0" xfId="0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locked="0"/>
    </xf>
    <xf numFmtId="0" fontId="27" fillId="0" borderId="0" xfId="0" applyFont="1" applyFill="1" applyBorder="1" applyProtection="1">
      <protection hidden="1"/>
    </xf>
    <xf numFmtId="2" fontId="9" fillId="0" borderId="0" xfId="0" applyNumberFormat="1" applyFont="1" applyFill="1" applyBorder="1" applyProtection="1">
      <protection hidden="1"/>
    </xf>
    <xf numFmtId="0" fontId="0" fillId="0" borderId="0" xfId="0" applyFill="1" applyBorder="1"/>
    <xf numFmtId="0" fontId="46" fillId="0" borderId="0" xfId="0" applyFont="1" applyFill="1" applyBorder="1" applyProtection="1">
      <protection hidden="1"/>
    </xf>
    <xf numFmtId="0" fontId="46" fillId="0" borderId="0" xfId="0" applyFont="1" applyFill="1" applyBorder="1" applyAlignment="1" applyProtection="1">
      <alignment horizontal="center"/>
      <protection hidden="1"/>
    </xf>
    <xf numFmtId="10" fontId="46" fillId="0" borderId="0" xfId="0" applyNumberFormat="1" applyFont="1" applyFill="1" applyBorder="1" applyAlignment="1" applyProtection="1">
      <alignment horizontal="right" indent="4"/>
      <protection locked="0"/>
    </xf>
    <xf numFmtId="0" fontId="9" fillId="0" borderId="0" xfId="0" applyFont="1" applyFill="1" applyAlignment="1" applyProtection="1">
      <alignment horizontal="left" indent="2"/>
      <protection hidden="1"/>
    </xf>
    <xf numFmtId="0" fontId="47" fillId="0" borderId="0" xfId="0" applyFont="1" applyFill="1" applyBorder="1" applyProtection="1">
      <protection hidden="1"/>
    </xf>
    <xf numFmtId="0" fontId="48" fillId="0" borderId="0" xfId="0" applyFont="1" applyFill="1" applyBorder="1" applyProtection="1">
      <protection hidden="1"/>
    </xf>
    <xf numFmtId="2" fontId="48" fillId="0" borderId="0" xfId="0" applyNumberFormat="1" applyFont="1" applyFill="1" applyBorder="1" applyProtection="1">
      <protection hidden="1"/>
    </xf>
    <xf numFmtId="10" fontId="46" fillId="0" borderId="0" xfId="0" applyNumberFormat="1" applyFont="1" applyFill="1" applyBorder="1" applyAlignment="1" applyProtection="1">
      <alignment horizontal="right" indent="4" shrinkToFit="1"/>
      <protection locked="0"/>
    </xf>
    <xf numFmtId="0" fontId="0" fillId="0" borderId="0" xfId="0" applyFill="1" applyBorder="1" applyProtection="1">
      <protection hidden="1"/>
    </xf>
    <xf numFmtId="4" fontId="8" fillId="0" borderId="0" xfId="0" applyNumberFormat="1" applyFont="1" applyFill="1" applyBorder="1" applyProtection="1">
      <protection hidden="1"/>
    </xf>
    <xf numFmtId="0" fontId="0" fillId="0" borderId="25" xfId="0" applyFill="1" applyBorder="1" applyProtection="1">
      <protection hidden="1"/>
    </xf>
    <xf numFmtId="0" fontId="0" fillId="0" borderId="26" xfId="0" applyFill="1" applyBorder="1" applyProtection="1">
      <protection hidden="1"/>
    </xf>
    <xf numFmtId="4" fontId="0" fillId="0" borderId="25" xfId="0" applyNumberFormat="1" applyFill="1" applyBorder="1" applyProtection="1">
      <protection hidden="1"/>
    </xf>
    <xf numFmtId="4" fontId="0" fillId="0" borderId="27" xfId="0" applyNumberFormat="1" applyFill="1" applyBorder="1" applyAlignment="1" applyProtection="1">
      <alignment horizontal="right"/>
      <protection hidden="1"/>
    </xf>
    <xf numFmtId="4" fontId="0" fillId="0" borderId="27" xfId="0" applyNumberFormat="1" applyFill="1" applyBorder="1" applyProtection="1">
      <protection hidden="1"/>
    </xf>
    <xf numFmtId="4" fontId="0" fillId="0" borderId="28" xfId="0" applyNumberFormat="1" applyFill="1" applyBorder="1" applyProtection="1">
      <protection hidden="1"/>
    </xf>
    <xf numFmtId="0" fontId="0" fillId="0" borderId="29" xfId="0" applyFill="1" applyBorder="1" applyProtection="1">
      <protection hidden="1"/>
    </xf>
    <xf numFmtId="0" fontId="0" fillId="0" borderId="30" xfId="0" applyFill="1" applyBorder="1" applyProtection="1">
      <protection hidden="1"/>
    </xf>
    <xf numFmtId="4" fontId="0" fillId="0" borderId="29" xfId="0" applyNumberFormat="1" applyFill="1" applyBorder="1" applyProtection="1">
      <protection hidden="1"/>
    </xf>
    <xf numFmtId="4" fontId="0" fillId="0" borderId="16" xfId="0" applyNumberFormat="1" applyFill="1" applyBorder="1" applyProtection="1">
      <protection hidden="1"/>
    </xf>
    <xf numFmtId="4" fontId="0" fillId="0" borderId="31" xfId="0" applyNumberFormat="1" applyFill="1" applyBorder="1" applyProtection="1">
      <protection hidden="1"/>
    </xf>
    <xf numFmtId="0" fontId="17" fillId="0" borderId="22" xfId="0" applyFont="1" applyFill="1" applyBorder="1" applyProtection="1">
      <protection hidden="1"/>
    </xf>
    <xf numFmtId="0" fontId="27" fillId="0" borderId="10" xfId="0" applyFont="1" applyFill="1" applyBorder="1" applyProtection="1">
      <protection hidden="1"/>
    </xf>
    <xf numFmtId="4" fontId="27" fillId="0" borderId="22" xfId="0" applyNumberFormat="1" applyFont="1" applyFill="1" applyBorder="1" applyProtection="1">
      <protection hidden="1"/>
    </xf>
    <xf numFmtId="4" fontId="27" fillId="0" borderId="32" xfId="0" applyNumberFormat="1" applyFont="1" applyFill="1" applyBorder="1" applyProtection="1">
      <protection hidden="1"/>
    </xf>
    <xf numFmtId="4" fontId="27" fillId="0" borderId="33" xfId="0" applyNumberFormat="1" applyFont="1" applyFill="1" applyBorder="1" applyProtection="1">
      <protection hidden="1"/>
    </xf>
    <xf numFmtId="0" fontId="25" fillId="0" borderId="0" xfId="0" applyFont="1" applyFill="1" applyBorder="1" applyProtection="1">
      <protection hidden="1"/>
    </xf>
    <xf numFmtId="0" fontId="26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4" fontId="28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25" fillId="0" borderId="0" xfId="0" applyFont="1" applyFill="1" applyBorder="1" applyProtection="1">
      <protection locked="0"/>
    </xf>
    <xf numFmtId="0" fontId="26" fillId="0" borderId="0" xfId="0" applyFont="1" applyFill="1" applyBorder="1" applyProtection="1">
      <protection locked="0"/>
    </xf>
    <xf numFmtId="0" fontId="23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4" fontId="27" fillId="0" borderId="34" xfId="0" applyNumberFormat="1" applyFont="1" applyFill="1" applyBorder="1" applyProtection="1">
      <protection hidden="1"/>
    </xf>
    <xf numFmtId="0" fontId="0" fillId="0" borderId="0" xfId="0" applyNumberFormat="1" applyFill="1" applyAlignment="1" applyProtection="1">
      <alignment horizontal="left"/>
      <protection hidden="1"/>
    </xf>
    <xf numFmtId="4" fontId="0" fillId="0" borderId="35" xfId="0" applyNumberFormat="1" applyFill="1" applyBorder="1" applyProtection="1">
      <protection hidden="1"/>
    </xf>
    <xf numFmtId="4" fontId="0" fillId="0" borderId="36" xfId="0" applyNumberFormat="1" applyFill="1" applyBorder="1" applyProtection="1">
      <protection hidden="1"/>
    </xf>
    <xf numFmtId="4" fontId="48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0" fillId="0" borderId="20" xfId="0" applyFill="1" applyBorder="1"/>
    <xf numFmtId="0" fontId="2" fillId="0" borderId="0" xfId="0" applyFont="1" applyFill="1"/>
    <xf numFmtId="0" fontId="31" fillId="0" borderId="0" xfId="0" applyFont="1" applyFill="1" applyAlignment="1">
      <alignment horizontal="right"/>
    </xf>
    <xf numFmtId="0" fontId="36" fillId="0" borderId="0" xfId="0" applyFont="1" applyFill="1"/>
    <xf numFmtId="4" fontId="0" fillId="0" borderId="0" xfId="0" applyNumberFormat="1" applyFill="1"/>
    <xf numFmtId="0" fontId="23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35" fillId="0" borderId="0" xfId="0" applyFont="1" applyFill="1"/>
    <xf numFmtId="0" fontId="37" fillId="0" borderId="0" xfId="0" applyFont="1" applyFill="1" applyAlignment="1"/>
    <xf numFmtId="0" fontId="38" fillId="0" borderId="0" xfId="0" applyFont="1" applyFill="1"/>
    <xf numFmtId="0" fontId="37" fillId="0" borderId="0" xfId="0" applyFont="1" applyFill="1" applyAlignment="1">
      <alignment horizontal="justify" vertical="justify"/>
    </xf>
    <xf numFmtId="0" fontId="0" fillId="0" borderId="0" xfId="0" applyFill="1" applyAlignment="1">
      <alignment horizontal="right"/>
    </xf>
    <xf numFmtId="0" fontId="8" fillId="0" borderId="37" xfId="0" applyFont="1" applyFill="1" applyBorder="1"/>
    <xf numFmtId="0" fontId="7" fillId="0" borderId="38" xfId="0" applyFont="1" applyFill="1" applyBorder="1"/>
    <xf numFmtId="0" fontId="33" fillId="0" borderId="39" xfId="0" applyFont="1" applyFill="1" applyBorder="1"/>
    <xf numFmtId="0" fontId="33" fillId="0" borderId="2" xfId="0" applyFont="1" applyFill="1" applyBorder="1"/>
    <xf numFmtId="0" fontId="7" fillId="0" borderId="17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 vertical="justify"/>
    </xf>
    <xf numFmtId="0" fontId="0" fillId="0" borderId="2" xfId="0" applyFill="1" applyBorder="1" applyAlignment="1">
      <alignment horizontal="left" vertical="center"/>
    </xf>
    <xf numFmtId="0" fontId="8" fillId="0" borderId="42" xfId="0" applyFont="1" applyFill="1" applyBorder="1"/>
    <xf numFmtId="0" fontId="7" fillId="0" borderId="43" xfId="0" applyFont="1" applyFill="1" applyBorder="1"/>
    <xf numFmtId="0" fontId="33" fillId="0" borderId="44" xfId="0" applyFont="1" applyFill="1" applyBorder="1"/>
    <xf numFmtId="0" fontId="33" fillId="0" borderId="15" xfId="0" applyFont="1" applyFill="1" applyBorder="1"/>
    <xf numFmtId="0" fontId="9" fillId="0" borderId="22" xfId="0" applyFont="1" applyFill="1" applyBorder="1"/>
    <xf numFmtId="0" fontId="9" fillId="0" borderId="45" xfId="0" applyFont="1" applyFill="1" applyBorder="1"/>
    <xf numFmtId="0" fontId="9" fillId="0" borderId="46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 vertical="justify"/>
    </xf>
    <xf numFmtId="0" fontId="2" fillId="0" borderId="2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4" fontId="0" fillId="0" borderId="47" xfId="0" applyNumberFormat="1" applyFill="1" applyBorder="1"/>
    <xf numFmtId="4" fontId="1" fillId="0" borderId="48" xfId="0" applyNumberFormat="1" applyFont="1" applyFill="1" applyBorder="1"/>
    <xf numFmtId="4" fontId="1" fillId="0" borderId="8" xfId="0" applyNumberFormat="1" applyFont="1" applyFill="1" applyBorder="1"/>
    <xf numFmtId="4" fontId="0" fillId="0" borderId="49" xfId="0" applyNumberFormat="1" applyFill="1" applyBorder="1"/>
    <xf numFmtId="4" fontId="1" fillId="0" borderId="50" xfId="0" applyNumberFormat="1" applyFont="1" applyFill="1" applyBorder="1"/>
    <xf numFmtId="4" fontId="1" fillId="0" borderId="5" xfId="0" applyNumberFormat="1" applyFont="1" applyFill="1" applyBorder="1"/>
    <xf numFmtId="4" fontId="8" fillId="0" borderId="48" xfId="0" applyNumberFormat="1" applyFont="1" applyFill="1" applyBorder="1"/>
    <xf numFmtId="4" fontId="0" fillId="0" borderId="51" xfId="0" applyNumberFormat="1" applyFill="1" applyBorder="1"/>
    <xf numFmtId="0" fontId="34" fillId="0" borderId="17" xfId="0" applyFont="1" applyFill="1" applyBorder="1"/>
    <xf numFmtId="0" fontId="34" fillId="0" borderId="1" xfId="0" applyFont="1" applyFill="1" applyBorder="1"/>
    <xf numFmtId="0" fontId="2" fillId="0" borderId="1" xfId="0" applyFont="1" applyFill="1" applyBorder="1"/>
    <xf numFmtId="0" fontId="0" fillId="0" borderId="1" xfId="0" applyFill="1" applyBorder="1"/>
    <xf numFmtId="0" fontId="0" fillId="0" borderId="2" xfId="0" applyFill="1" applyBorder="1"/>
    <xf numFmtId="0" fontId="15" fillId="0" borderId="20" xfId="0" applyFont="1" applyFill="1" applyBorder="1"/>
    <xf numFmtId="0" fontId="15" fillId="0" borderId="0" xfId="0" applyFont="1" applyFill="1" applyBorder="1"/>
    <xf numFmtId="0" fontId="39" fillId="0" borderId="0" xfId="0" applyFont="1" applyFill="1" applyBorder="1"/>
    <xf numFmtId="0" fontId="1" fillId="0" borderId="22" xfId="0" applyFont="1" applyFill="1" applyBorder="1"/>
    <xf numFmtId="0" fontId="1" fillId="0" borderId="10" xfId="0" applyFont="1" applyFill="1" applyBorder="1"/>
    <xf numFmtId="0" fontId="2" fillId="0" borderId="10" xfId="0" applyFont="1" applyFill="1" applyBorder="1"/>
    <xf numFmtId="0" fontId="0" fillId="0" borderId="15" xfId="0" applyFill="1" applyBorder="1"/>
    <xf numFmtId="0" fontId="8" fillId="0" borderId="0" xfId="0" applyFont="1" applyFill="1" applyBorder="1"/>
    <xf numFmtId="0" fontId="2" fillId="0" borderId="0" xfId="0" applyFont="1" applyFill="1" applyBorder="1"/>
    <xf numFmtId="0" fontId="39" fillId="0" borderId="0" xfId="0" applyFont="1" applyFill="1"/>
    <xf numFmtId="0" fontId="49" fillId="0" borderId="0" xfId="0" applyFont="1" applyFill="1"/>
    <xf numFmtId="0" fontId="7" fillId="0" borderId="0" xfId="0" applyFont="1" applyFill="1"/>
    <xf numFmtId="0" fontId="7" fillId="0" borderId="0" xfId="0" applyFont="1" applyFill="1" applyBorder="1"/>
    <xf numFmtId="0" fontId="40" fillId="0" borderId="0" xfId="0" applyFont="1" applyFill="1" applyBorder="1"/>
    <xf numFmtId="4" fontId="39" fillId="0" borderId="0" xfId="0" applyNumberFormat="1" applyFont="1" applyFill="1"/>
    <xf numFmtId="0" fontId="8" fillId="0" borderId="0" xfId="0" applyFont="1" applyFill="1"/>
    <xf numFmtId="0" fontId="34" fillId="0" borderId="0" xfId="0" applyFont="1" applyFill="1" applyBorder="1"/>
    <xf numFmtId="4" fontId="2" fillId="0" borderId="0" xfId="0" applyNumberFormat="1" applyFont="1" applyFill="1"/>
    <xf numFmtId="0" fontId="34" fillId="0" borderId="0" xfId="0" applyFont="1" applyFill="1"/>
    <xf numFmtId="0" fontId="41" fillId="0" borderId="0" xfId="0" applyFont="1" applyFill="1"/>
    <xf numFmtId="0" fontId="42" fillId="0" borderId="0" xfId="0" applyFont="1" applyFill="1"/>
    <xf numFmtId="0" fontId="43" fillId="0" borderId="0" xfId="0" applyFont="1" applyFill="1"/>
    <xf numFmtId="4" fontId="43" fillId="0" borderId="0" xfId="0" applyNumberFormat="1" applyFont="1" applyFill="1"/>
    <xf numFmtId="0" fontId="44" fillId="0" borderId="0" xfId="0" applyFont="1" applyFill="1"/>
    <xf numFmtId="4" fontId="45" fillId="0" borderId="0" xfId="0" applyNumberFormat="1" applyFont="1" applyFill="1"/>
    <xf numFmtId="4" fontId="41" fillId="0" borderId="0" xfId="0" applyNumberFormat="1" applyFont="1" applyFill="1"/>
    <xf numFmtId="0" fontId="28" fillId="0" borderId="0" xfId="0" applyFont="1" applyFill="1"/>
    <xf numFmtId="0" fontId="28" fillId="0" borderId="0" xfId="0" applyFont="1" applyFill="1" applyBorder="1"/>
    <xf numFmtId="0" fontId="0" fillId="0" borderId="0" xfId="0" applyFill="1" applyAlignment="1">
      <alignment vertical="justify"/>
    </xf>
    <xf numFmtId="0" fontId="0" fillId="0" borderId="0" xfId="0" applyFill="1" applyAlignment="1"/>
    <xf numFmtId="0" fontId="32" fillId="0" borderId="0" xfId="0" applyFont="1" applyFill="1"/>
    <xf numFmtId="0" fontId="9" fillId="0" borderId="0" xfId="0" applyFont="1" applyFill="1" applyBorder="1" applyAlignment="1" applyProtection="1">
      <alignment vertical="top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0" fillId="0" borderId="0" xfId="0" applyAlignment="1"/>
    <xf numFmtId="0" fontId="0" fillId="0" borderId="0" xfId="0" applyAlignment="1">
      <alignment vertical="top" wrapText="1"/>
    </xf>
    <xf numFmtId="4" fontId="0" fillId="0" borderId="41" xfId="0" applyNumberFormat="1" applyFill="1" applyBorder="1" applyAlignment="1">
      <alignment horizontal="right"/>
    </xf>
    <xf numFmtId="4" fontId="1" fillId="0" borderId="37" xfId="0" applyNumberFormat="1" applyFont="1" applyFill="1" applyBorder="1" applyAlignment="1">
      <alignment horizontal="right"/>
    </xf>
    <xf numFmtId="4" fontId="1" fillId="0" borderId="52" xfId="0" applyNumberFormat="1" applyFont="1" applyFill="1" applyBorder="1" applyAlignment="1">
      <alignment horizontal="right"/>
    </xf>
    <xf numFmtId="0" fontId="2" fillId="0" borderId="39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4" fontId="0" fillId="0" borderId="53" xfId="0" applyNumberFormat="1" applyFill="1" applyBorder="1" applyAlignment="1">
      <alignment horizontal="right"/>
    </xf>
    <xf numFmtId="4" fontId="0" fillId="0" borderId="40" xfId="0" applyNumberFormat="1" applyFill="1" applyBorder="1" applyAlignment="1">
      <alignment horizontal="right"/>
    </xf>
    <xf numFmtId="4" fontId="0" fillId="0" borderId="54" xfId="0" applyNumberFormat="1" applyFill="1" applyBorder="1" applyAlignment="1">
      <alignment horizontal="right"/>
    </xf>
    <xf numFmtId="4" fontId="0" fillId="0" borderId="12" xfId="0" applyNumberFormat="1" applyFill="1" applyBorder="1" applyAlignment="1">
      <alignment horizontal="right"/>
    </xf>
    <xf numFmtId="4" fontId="0" fillId="0" borderId="55" xfId="0" applyNumberFormat="1" applyFill="1" applyBorder="1" applyAlignment="1">
      <alignment horizontal="right"/>
    </xf>
    <xf numFmtId="4" fontId="1" fillId="0" borderId="50" xfId="0" applyNumberFormat="1" applyFont="1" applyFill="1" applyBorder="1" applyAlignment="1">
      <alignment horizontal="right"/>
    </xf>
    <xf numFmtId="4" fontId="1" fillId="0" borderId="56" xfId="0" applyNumberFormat="1" applyFont="1" applyFill="1" applyBorder="1" applyAlignment="1">
      <alignment horizontal="right"/>
    </xf>
    <xf numFmtId="0" fontId="15" fillId="0" borderId="0" xfId="0" applyFont="1" applyFill="1" applyBorder="1" applyProtection="1"/>
    <xf numFmtId="2" fontId="16" fillId="0" borderId="0" xfId="0" applyNumberFormat="1" applyFont="1" applyFill="1" applyProtection="1">
      <protection hidden="1"/>
    </xf>
    <xf numFmtId="0" fontId="50" fillId="0" borderId="0" xfId="0" applyFont="1" applyFill="1"/>
    <xf numFmtId="0" fontId="46" fillId="0" borderId="0" xfId="0" applyFont="1" applyFill="1"/>
    <xf numFmtId="4" fontId="46" fillId="0" borderId="0" xfId="0" applyNumberFormat="1" applyFont="1" applyFill="1"/>
    <xf numFmtId="4" fontId="2" fillId="0" borderId="0" xfId="0" applyNumberFormat="1" applyFont="1" applyFill="1" applyAlignment="1">
      <alignment shrinkToFit="1"/>
    </xf>
    <xf numFmtId="4" fontId="0" fillId="0" borderId="61" xfId="0" applyNumberFormat="1" applyFill="1" applyBorder="1"/>
    <xf numFmtId="4" fontId="0" fillId="0" borderId="62" xfId="0" applyNumberFormat="1" applyFill="1" applyBorder="1"/>
    <xf numFmtId="4" fontId="1" fillId="0" borderId="58" xfId="0" applyNumberFormat="1" applyFont="1" applyFill="1" applyBorder="1"/>
    <xf numFmtId="4" fontId="1" fillId="0" borderId="63" xfId="0" applyNumberFormat="1" applyFont="1" applyFill="1" applyBorder="1"/>
    <xf numFmtId="4" fontId="0" fillId="0" borderId="22" xfId="0" applyNumberFormat="1" applyFill="1" applyBorder="1"/>
    <xf numFmtId="4" fontId="0" fillId="0" borderId="45" xfId="0" applyNumberFormat="1" applyFill="1" applyBorder="1"/>
    <xf numFmtId="4" fontId="0" fillId="0" borderId="46" xfId="0" applyNumberFormat="1" applyFill="1" applyBorder="1"/>
    <xf numFmtId="4" fontId="1" fillId="0" borderId="42" xfId="0" applyNumberFormat="1" applyFont="1" applyFill="1" applyBorder="1"/>
    <xf numFmtId="4" fontId="1" fillId="0" borderId="15" xfId="0" applyNumberFormat="1" applyFont="1" applyFill="1" applyBorder="1"/>
    <xf numFmtId="10" fontId="2" fillId="0" borderId="22" xfId="0" applyNumberFormat="1" applyFont="1" applyFill="1" applyBorder="1"/>
    <xf numFmtId="10" fontId="2" fillId="0" borderId="15" xfId="0" applyNumberFormat="1" applyFont="1" applyFill="1" applyBorder="1"/>
    <xf numFmtId="0" fontId="51" fillId="0" borderId="0" xfId="0" applyFont="1" applyFill="1"/>
    <xf numFmtId="0" fontId="17" fillId="0" borderId="17" xfId="0" applyFont="1" applyBorder="1" applyProtection="1">
      <protection hidden="1"/>
    </xf>
    <xf numFmtId="0" fontId="1" fillId="0" borderId="1" xfId="0" applyFont="1" applyBorder="1" applyProtection="1">
      <protection hidden="1"/>
    </xf>
    <xf numFmtId="0" fontId="52" fillId="0" borderId="1" xfId="0" applyFont="1" applyBorder="1" applyProtection="1"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center"/>
      <protection hidden="1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19" xfId="0" applyFont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horizontal="left"/>
      <protection hidden="1"/>
    </xf>
    <xf numFmtId="0" fontId="1" fillId="0" borderId="20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21" xfId="0" applyFont="1" applyBorder="1" applyProtection="1">
      <protection hidden="1"/>
    </xf>
    <xf numFmtId="14" fontId="1" fillId="0" borderId="21" xfId="0" applyNumberFormat="1" applyFont="1" applyBorder="1" applyAlignment="1" applyProtection="1">
      <alignment horizontal="right"/>
      <protection hidden="1"/>
    </xf>
    <xf numFmtId="14" fontId="1" fillId="0" borderId="9" xfId="0" applyNumberFormat="1" applyFont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hidden="1"/>
    </xf>
    <xf numFmtId="0" fontId="1" fillId="0" borderId="9" xfId="0" applyFont="1" applyBorder="1" applyProtection="1">
      <protection hidden="1"/>
    </xf>
    <xf numFmtId="0" fontId="1" fillId="0" borderId="22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23" xfId="0" applyFont="1" applyBorder="1" applyProtection="1">
      <protection hidden="1"/>
    </xf>
    <xf numFmtId="0" fontId="1" fillId="0" borderId="24" xfId="0" applyFont="1" applyBorder="1" applyProtection="1">
      <protection hidden="1"/>
    </xf>
    <xf numFmtId="0" fontId="1" fillId="0" borderId="15" xfId="0" applyFont="1" applyBorder="1" applyProtection="1"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4" fontId="1" fillId="0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Alignment="1" applyProtection="1">
      <alignment horizontal="center"/>
      <protection hidden="1"/>
    </xf>
    <xf numFmtId="0" fontId="53" fillId="0" borderId="0" xfId="0" applyFont="1" applyFill="1"/>
    <xf numFmtId="0" fontId="2" fillId="0" borderId="17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0" xfId="0" applyFont="1" applyFill="1" applyBorder="1"/>
    <xf numFmtId="0" fontId="4" fillId="0" borderId="0" xfId="0" applyFont="1" applyFill="1"/>
    <xf numFmtId="4" fontId="8" fillId="0" borderId="0" xfId="0" applyNumberFormat="1" applyFont="1" applyFill="1" applyBorder="1"/>
    <xf numFmtId="4" fontId="8" fillId="0" borderId="9" xfId="0" applyNumberFormat="1" applyFont="1" applyFill="1" applyBorder="1"/>
    <xf numFmtId="0" fontId="1" fillId="0" borderId="10" xfId="0" applyFont="1" applyFill="1" applyBorder="1" applyAlignment="1">
      <alignment horizontal="right"/>
    </xf>
    <xf numFmtId="4" fontId="8" fillId="0" borderId="10" xfId="0" applyNumberFormat="1" applyFont="1" applyFill="1" applyBorder="1"/>
    <xf numFmtId="4" fontId="8" fillId="0" borderId="15" xfId="0" applyNumberFormat="1" applyFont="1" applyFill="1" applyBorder="1"/>
    <xf numFmtId="4" fontId="2" fillId="0" borderId="7" xfId="0" applyNumberFormat="1" applyFont="1" applyFill="1" applyBorder="1"/>
    <xf numFmtId="4" fontId="2" fillId="0" borderId="1" xfId="0" applyNumberFormat="1" applyFont="1" applyFill="1" applyBorder="1"/>
    <xf numFmtId="4" fontId="2" fillId="0" borderId="6" xfId="0" applyNumberFormat="1" applyFont="1" applyFill="1" applyBorder="1"/>
    <xf numFmtId="4" fontId="2" fillId="0" borderId="20" xfId="0" applyNumberFormat="1" applyFont="1" applyFill="1" applyBorder="1"/>
    <xf numFmtId="4" fontId="2" fillId="0" borderId="0" xfId="0" applyNumberFormat="1" applyFont="1" applyFill="1" applyBorder="1"/>
    <xf numFmtId="0" fontId="2" fillId="0" borderId="17" xfId="0" applyFont="1" applyFill="1" applyBorder="1"/>
    <xf numFmtId="4" fontId="39" fillId="0" borderId="22" xfId="0" applyNumberFormat="1" applyFont="1" applyFill="1" applyBorder="1" applyAlignment="1">
      <alignment shrinkToFit="1"/>
    </xf>
    <xf numFmtId="4" fontId="28" fillId="0" borderId="8" xfId="0" applyNumberFormat="1" applyFont="1" applyFill="1" applyBorder="1"/>
    <xf numFmtId="4" fontId="28" fillId="0" borderId="9" xfId="0" applyNumberFormat="1" applyFont="1" applyFill="1" applyBorder="1"/>
    <xf numFmtId="10" fontId="28" fillId="0" borderId="5" xfId="0" applyNumberFormat="1" applyFont="1" applyFill="1" applyBorder="1"/>
    <xf numFmtId="4" fontId="28" fillId="0" borderId="2" xfId="0" applyNumberFormat="1" applyFont="1" applyFill="1" applyBorder="1"/>
    <xf numFmtId="0" fontId="28" fillId="0" borderId="11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8" fillId="0" borderId="13" xfId="0" applyFont="1" applyFill="1" applyBorder="1"/>
    <xf numFmtId="0" fontId="28" fillId="0" borderId="8" xfId="0" applyFont="1" applyFill="1" applyBorder="1"/>
    <xf numFmtId="0" fontId="28" fillId="0" borderId="11" xfId="0" applyFont="1" applyFill="1" applyBorder="1"/>
    <xf numFmtId="0" fontId="28" fillId="0" borderId="5" xfId="0" applyFont="1" applyFill="1" applyBorder="1"/>
    <xf numFmtId="0" fontId="28" fillId="0" borderId="44" xfId="0" applyFont="1" applyFill="1" applyBorder="1"/>
    <xf numFmtId="0" fontId="28" fillId="0" borderId="15" xfId="0" applyFont="1" applyFill="1" applyBorder="1"/>
    <xf numFmtId="0" fontId="28" fillId="0" borderId="60" xfId="0" applyFont="1" applyFill="1" applyBorder="1"/>
    <xf numFmtId="0" fontId="28" fillId="0" borderId="9" xfId="0" applyFont="1" applyFill="1" applyBorder="1"/>
    <xf numFmtId="0" fontId="1" fillId="0" borderId="0" xfId="0" applyFont="1" applyFill="1" applyAlignment="1" applyProtection="1">
      <alignment horizontal="center"/>
      <protection hidden="1"/>
    </xf>
    <xf numFmtId="10" fontId="1" fillId="0" borderId="0" xfId="0" applyNumberFormat="1" applyFont="1" applyFill="1" applyBorder="1" applyAlignment="1" applyProtection="1">
      <alignment horizontal="right" indent="4" shrinkToFit="1"/>
      <protection locked="0"/>
    </xf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2" fontId="28" fillId="0" borderId="0" xfId="0" applyNumberFormat="1" applyFont="1" applyFill="1"/>
    <xf numFmtId="0" fontId="28" fillId="0" borderId="0" xfId="0" applyFont="1" applyFill="1" applyBorder="1" applyAlignment="1" applyProtection="1">
      <alignment horizontal="left" indent="2"/>
      <protection hidden="1"/>
    </xf>
    <xf numFmtId="0" fontId="9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>
      <alignment horizontal="right"/>
    </xf>
    <xf numFmtId="0" fontId="5" fillId="0" borderId="0" xfId="0" applyFont="1" applyFill="1" applyAlignment="1" applyProtection="1">
      <protection hidden="1"/>
    </xf>
    <xf numFmtId="4" fontId="1" fillId="0" borderId="68" xfId="0" applyNumberFormat="1" applyFont="1" applyFill="1" applyBorder="1" applyAlignment="1" applyProtection="1">
      <alignment shrinkToFit="1"/>
      <protection hidden="1"/>
    </xf>
    <xf numFmtId="4" fontId="1" fillId="0" borderId="27" xfId="0" applyNumberFormat="1" applyFont="1" applyFill="1" applyBorder="1" applyAlignment="1" applyProtection="1">
      <alignment shrinkToFit="1"/>
      <protection hidden="1"/>
    </xf>
    <xf numFmtId="4" fontId="1" fillId="0" borderId="35" xfId="0" applyNumberFormat="1" applyFont="1" applyFill="1" applyBorder="1" applyAlignment="1" applyProtection="1">
      <alignment shrinkToFit="1"/>
      <protection hidden="1"/>
    </xf>
    <xf numFmtId="4" fontId="1" fillId="0" borderId="69" xfId="0" applyNumberFormat="1" applyFont="1" applyFill="1" applyBorder="1" applyAlignment="1" applyProtection="1">
      <alignment shrinkToFit="1"/>
      <protection hidden="1"/>
    </xf>
    <xf numFmtId="4" fontId="1" fillId="0" borderId="16" xfId="0" applyNumberFormat="1" applyFont="1" applyFill="1" applyBorder="1" applyAlignment="1" applyProtection="1">
      <alignment shrinkToFit="1"/>
      <protection hidden="1"/>
    </xf>
    <xf numFmtId="4" fontId="1" fillId="0" borderId="36" xfId="0" applyNumberFormat="1" applyFont="1" applyFill="1" applyBorder="1" applyAlignment="1" applyProtection="1">
      <alignment shrinkToFit="1"/>
      <protection hidden="1"/>
    </xf>
    <xf numFmtId="4" fontId="1" fillId="0" borderId="34" xfId="0" applyNumberFormat="1" applyFont="1" applyFill="1" applyBorder="1" applyAlignment="1" applyProtection="1">
      <alignment shrinkToFit="1"/>
      <protection hidden="1"/>
    </xf>
    <xf numFmtId="4" fontId="1" fillId="0" borderId="32" xfId="0" applyNumberFormat="1" applyFont="1" applyFill="1" applyBorder="1" applyAlignment="1" applyProtection="1">
      <alignment shrinkToFit="1"/>
      <protection hidden="1"/>
    </xf>
    <xf numFmtId="4" fontId="1" fillId="0" borderId="33" xfId="0" applyNumberFormat="1" applyFont="1" applyFill="1" applyBorder="1" applyAlignment="1" applyProtection="1">
      <alignment shrinkToFit="1"/>
      <protection hidden="1"/>
    </xf>
    <xf numFmtId="0" fontId="1" fillId="0" borderId="48" xfId="0" applyFont="1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16" fillId="0" borderId="64" xfId="0" applyFont="1" applyFill="1" applyBorder="1" applyAlignment="1">
      <alignment horizontal="left" vertical="center"/>
    </xf>
    <xf numFmtId="0" fontId="16" fillId="0" borderId="65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center" vertical="justify"/>
    </xf>
    <xf numFmtId="0" fontId="0" fillId="0" borderId="28" xfId="0" applyFill="1" applyBorder="1" applyAlignment="1">
      <alignment horizontal="center"/>
    </xf>
    <xf numFmtId="0" fontId="9" fillId="0" borderId="48" xfId="0" applyFont="1" applyFill="1" applyBorder="1" applyAlignment="1">
      <alignment horizontal="center" vertical="center"/>
    </xf>
    <xf numFmtId="0" fontId="54" fillId="0" borderId="0" xfId="0" applyFont="1" applyFill="1" applyAlignment="1">
      <alignment horizontal="justify" vertical="justify"/>
    </xf>
    <xf numFmtId="0" fontId="4" fillId="0" borderId="0" xfId="0" applyFont="1" applyFill="1" applyAlignment="1"/>
    <xf numFmtId="0" fontId="9" fillId="0" borderId="37" xfId="0" applyFont="1" applyFill="1" applyBorder="1" applyAlignment="1">
      <alignment horizontal="center" vertical="center"/>
    </xf>
    <xf numFmtId="0" fontId="16" fillId="0" borderId="66" xfId="0" applyFont="1" applyFill="1" applyBorder="1" applyAlignment="1">
      <alignment horizontal="left" vertical="center"/>
    </xf>
    <xf numFmtId="0" fontId="0" fillId="0" borderId="0" xfId="0" applyFill="1" applyAlignment="1">
      <alignment vertical="justify"/>
    </xf>
    <xf numFmtId="0" fontId="0" fillId="0" borderId="0" xfId="0" applyFill="1" applyAlignment="1"/>
    <xf numFmtId="0" fontId="0" fillId="0" borderId="42" xfId="0" applyFill="1" applyBorder="1" applyAlignment="1">
      <alignment horizontal="center" vertical="center"/>
    </xf>
    <xf numFmtId="0" fontId="16" fillId="0" borderId="57" xfId="0" applyFont="1" applyFill="1" applyBorder="1" applyAlignment="1">
      <alignment horizontal="left" vertical="center"/>
    </xf>
    <xf numFmtId="0" fontId="1" fillId="0" borderId="58" xfId="0" applyFont="1" applyFill="1" applyBorder="1" applyAlignment="1">
      <alignment horizontal="center" vertical="center"/>
    </xf>
    <xf numFmtId="0" fontId="16" fillId="0" borderId="59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wrapText="1"/>
    </xf>
    <xf numFmtId="0" fontId="2" fillId="0" borderId="10" xfId="0" applyFont="1" applyFill="1" applyBorder="1"/>
    <xf numFmtId="0" fontId="1" fillId="0" borderId="67" xfId="0" applyFont="1" applyBorder="1" applyAlignment="1" applyProtection="1">
      <alignment vertical="justify"/>
      <protection hidden="1"/>
    </xf>
    <xf numFmtId="0" fontId="9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>
      <alignment horizontal="right"/>
    </xf>
    <xf numFmtId="0" fontId="5" fillId="0" borderId="0" xfId="0" applyFont="1" applyFill="1" applyAlignment="1" applyProtection="1">
      <protection hidden="1"/>
    </xf>
    <xf numFmtId="0" fontId="5" fillId="0" borderId="0" xfId="0" applyFont="1" applyFill="1" applyAlignment="1" applyProtection="1">
      <alignment horizontal="left"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6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Alignment="1" applyProtection="1">
      <alignment horizontal="right"/>
      <protection hidden="1"/>
    </xf>
    <xf numFmtId="0" fontId="9" fillId="0" borderId="0" xfId="0" applyFont="1" applyFill="1" applyBorder="1" applyAlignment="1" applyProtection="1">
      <alignment vertical="top" wrapText="1" shrinkToFit="1"/>
      <protection locked="0"/>
    </xf>
    <xf numFmtId="0" fontId="9" fillId="0" borderId="0" xfId="0" applyFont="1" applyFill="1" applyAlignment="1">
      <alignment vertical="top" wrapText="1" shrinkToFit="1"/>
    </xf>
    <xf numFmtId="0" fontId="11" fillId="0" borderId="0" xfId="0" applyFont="1" applyFill="1" applyBorder="1" applyAlignment="1" applyProtection="1">
      <alignment wrapText="1" shrinkToFit="1"/>
      <protection locked="0"/>
    </xf>
    <xf numFmtId="0" fontId="0" fillId="0" borderId="0" xfId="0" applyFill="1" applyAlignment="1">
      <alignment wrapText="1" shrinkToFit="1"/>
    </xf>
    <xf numFmtId="0" fontId="1" fillId="0" borderId="0" xfId="0" applyFont="1" applyFill="1" applyBorder="1" applyAlignment="1" applyProtection="1">
      <alignment horizontal="justify" vertical="top" wrapText="1" shrinkToFit="1"/>
      <protection locked="0"/>
    </xf>
    <xf numFmtId="0" fontId="0" fillId="0" borderId="0" xfId="0" applyFill="1" applyAlignment="1">
      <alignment horizontal="justify" vertical="top" wrapText="1"/>
    </xf>
    <xf numFmtId="0" fontId="9" fillId="0" borderId="0" xfId="0" applyFont="1" applyFill="1" applyBorder="1" applyAlignment="1" applyProtection="1">
      <alignment vertical="top"/>
      <protection hidden="1"/>
    </xf>
    <xf numFmtId="0" fontId="9" fillId="0" borderId="0" xfId="0" applyFont="1" applyFill="1" applyAlignment="1">
      <alignment horizontal="justify" vertical="top"/>
    </xf>
    <xf numFmtId="0" fontId="16" fillId="0" borderId="0" xfId="0" applyFont="1" applyFill="1" applyAlignment="1" applyProtection="1">
      <alignment horizontal="left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9" fillId="0" borderId="0" xfId="0" applyFont="1" applyFill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vertical="top" wrapText="1" shrinkToFit="1"/>
      <protection locked="0"/>
    </xf>
    <xf numFmtId="0" fontId="1" fillId="0" borderId="0" xfId="0" applyFont="1" applyFill="1" applyAlignment="1">
      <alignment horizontal="justify" vertical="top" wrapText="1" shrinkToFit="1"/>
    </xf>
    <xf numFmtId="0" fontId="28" fillId="0" borderId="0" xfId="0" applyFont="1" applyFill="1" applyBorder="1" applyAlignment="1" applyProtection="1">
      <alignment vertical="top"/>
      <protection hidden="1"/>
    </xf>
    <xf numFmtId="0" fontId="28" fillId="0" borderId="0" xfId="0" applyFont="1" applyFill="1" applyBorder="1" applyAlignment="1" applyProtection="1">
      <alignment horizontal="left"/>
      <protection hidden="1"/>
    </xf>
    <xf numFmtId="0" fontId="28" fillId="0" borderId="0" xfId="0" applyFont="1" applyFill="1" applyAlignment="1"/>
    <xf numFmtId="0" fontId="1" fillId="0" borderId="0" xfId="0" applyFont="1" applyFill="1" applyAlignment="1">
      <alignment horizontal="justify" vertical="top"/>
    </xf>
  </cellXfs>
  <cellStyles count="1">
    <cellStyle name="Normální" xfId="0" builtinId="0"/>
  </cellStyles>
  <dxfs count="4">
    <dxf>
      <font>
        <condense val="0"/>
        <extend val="0"/>
        <color indexed="54"/>
      </font>
    </dxf>
    <dxf>
      <font>
        <condense val="0"/>
        <extend val="0"/>
        <color indexed="10"/>
      </font>
    </dxf>
    <dxf>
      <font>
        <condense val="0"/>
        <extend val="0"/>
        <color indexed="54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249977111117893"/>
  </sheetPr>
  <dimension ref="A1:T768"/>
  <sheetViews>
    <sheetView tabSelected="1" zoomScaleNormal="100" workbookViewId="0">
      <selection activeCell="E24" sqref="E24"/>
    </sheetView>
  </sheetViews>
  <sheetFormatPr defaultRowHeight="12.75" x14ac:dyDescent="0.2"/>
  <cols>
    <col min="1" max="1" width="5.28515625" style="12" customWidth="1"/>
    <col min="2" max="2" width="44.7109375" style="198" customWidth="1"/>
    <col min="3" max="3" width="14.5703125" style="124" customWidth="1"/>
    <col min="4" max="4" width="16.5703125" style="124" customWidth="1"/>
    <col min="5" max="6" width="15.7109375" style="12" customWidth="1"/>
    <col min="7" max="7" width="10.7109375" style="12" customWidth="1"/>
    <col min="8" max="9" width="11.7109375" style="12" customWidth="1"/>
    <col min="10" max="12" width="9.7109375" style="12" customWidth="1"/>
    <col min="13" max="13" width="11.28515625" style="130" customWidth="1"/>
    <col min="14" max="14" width="12.28515625" style="12" customWidth="1"/>
    <col min="15" max="16" width="12.28515625" style="126" customWidth="1"/>
    <col min="17" max="18" width="12.28515625" style="12" customWidth="1"/>
    <col min="19" max="19" width="12.28515625" style="127" customWidth="1"/>
    <col min="20" max="26" width="12.28515625" style="12" customWidth="1"/>
    <col min="27" max="16384" width="9.140625" style="12"/>
  </cols>
  <sheetData>
    <row r="1" spans="1:20" ht="20.25" x14ac:dyDescent="0.3">
      <c r="A1" s="257" t="s">
        <v>175</v>
      </c>
      <c r="B1" s="12"/>
      <c r="I1" s="125"/>
      <c r="M1" s="125" t="s">
        <v>44</v>
      </c>
    </row>
    <row r="2" spans="1:20" ht="14.25" x14ac:dyDescent="0.2">
      <c r="A2" s="128" t="s">
        <v>172</v>
      </c>
      <c r="B2" s="12"/>
      <c r="D2" s="129"/>
    </row>
    <row r="3" spans="1:20" ht="14.25" x14ac:dyDescent="0.2">
      <c r="A3" s="128" t="s">
        <v>45</v>
      </c>
      <c r="B3" s="12"/>
      <c r="D3" s="129"/>
    </row>
    <row r="4" spans="1:20" x14ac:dyDescent="0.2">
      <c r="B4" s="12"/>
    </row>
    <row r="5" spans="1:20" s="132" customFormat="1" ht="21" customHeight="1" x14ac:dyDescent="0.25">
      <c r="A5" s="313" t="s">
        <v>184</v>
      </c>
      <c r="B5" s="314"/>
      <c r="C5" s="314"/>
      <c r="D5" s="314"/>
      <c r="E5" s="314"/>
      <c r="F5" s="314"/>
      <c r="G5" s="314"/>
      <c r="H5" s="131"/>
      <c r="I5" s="131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ht="15.75" thickBot="1" x14ac:dyDescent="0.25">
      <c r="A6" s="133"/>
      <c r="B6" s="133"/>
      <c r="C6" s="133"/>
      <c r="D6" s="133"/>
      <c r="E6" s="131"/>
      <c r="F6" s="131"/>
      <c r="G6" s="131"/>
      <c r="H6" s="131"/>
      <c r="I6" s="255"/>
      <c r="M6" s="134" t="s">
        <v>179</v>
      </c>
      <c r="O6" s="12"/>
      <c r="P6" s="12"/>
      <c r="S6" s="12"/>
    </row>
    <row r="7" spans="1:20" ht="16.5" customHeight="1" thickTop="1" x14ac:dyDescent="0.25">
      <c r="A7" s="135" t="s">
        <v>3</v>
      </c>
      <c r="B7" s="136" t="s">
        <v>61</v>
      </c>
      <c r="C7" s="137" t="s">
        <v>46</v>
      </c>
      <c r="D7" s="138"/>
      <c r="E7" s="139" t="s">
        <v>14</v>
      </c>
      <c r="F7" s="140" t="s">
        <v>15</v>
      </c>
      <c r="G7" s="141" t="s">
        <v>47</v>
      </c>
      <c r="H7" s="310" t="s">
        <v>48</v>
      </c>
      <c r="I7" s="311"/>
      <c r="J7" s="258" t="s">
        <v>49</v>
      </c>
      <c r="K7" s="259"/>
      <c r="L7" s="323" t="s">
        <v>50</v>
      </c>
      <c r="M7" s="142"/>
      <c r="O7" s="12"/>
      <c r="P7" s="12"/>
      <c r="S7" s="12"/>
    </row>
    <row r="8" spans="1:20" ht="16.5" thickBot="1" x14ac:dyDescent="0.3">
      <c r="A8" s="143"/>
      <c r="B8" s="144"/>
      <c r="C8" s="145"/>
      <c r="D8" s="146"/>
      <c r="E8" s="147"/>
      <c r="F8" s="148"/>
      <c r="G8" s="149"/>
      <c r="H8" s="150" t="s">
        <v>51</v>
      </c>
      <c r="I8" s="151" t="s">
        <v>52</v>
      </c>
      <c r="J8" s="152" t="s">
        <v>19</v>
      </c>
      <c r="K8" s="153" t="s">
        <v>20</v>
      </c>
      <c r="L8" s="324"/>
      <c r="M8" s="154" t="s">
        <v>53</v>
      </c>
      <c r="O8" s="12"/>
      <c r="P8" s="12"/>
      <c r="S8" s="12"/>
    </row>
    <row r="9" spans="1:20" ht="12" customHeight="1" thickTop="1" x14ac:dyDescent="0.2">
      <c r="A9" s="315">
        <v>1021</v>
      </c>
      <c r="B9" s="316" t="s">
        <v>54</v>
      </c>
      <c r="C9" s="206"/>
      <c r="D9" s="207"/>
      <c r="E9" s="208"/>
      <c r="F9" s="209"/>
      <c r="G9" s="203"/>
      <c r="H9" s="204"/>
      <c r="I9" s="205"/>
      <c r="J9" s="267">
        <f>'1021'!G30</f>
        <v>40032.629999999997</v>
      </c>
      <c r="K9" s="268">
        <f>'1021'!G29</f>
        <v>10000</v>
      </c>
      <c r="L9" s="268">
        <v>0</v>
      </c>
      <c r="M9" s="277">
        <f t="shared" ref="M9:M40" si="0">J9+K9+L9</f>
        <v>50032.63</v>
      </c>
      <c r="O9" s="12"/>
      <c r="P9" s="12"/>
      <c r="S9" s="12"/>
    </row>
    <row r="10" spans="1:20" ht="12" customHeight="1" x14ac:dyDescent="0.2">
      <c r="A10" s="307"/>
      <c r="B10" s="309"/>
      <c r="C10" s="278" t="s">
        <v>62</v>
      </c>
      <c r="D10" s="279" t="s">
        <v>63</v>
      </c>
      <c r="E10" s="210">
        <f>'1021'!G16</f>
        <v>6302158.3499999996</v>
      </c>
      <c r="F10" s="211">
        <f>'1021'!G18</f>
        <v>6352190.9800000004</v>
      </c>
      <c r="G10" s="212">
        <v>0</v>
      </c>
      <c r="H10" s="213">
        <f>F10-E10-G12</f>
        <v>50032.63000000082</v>
      </c>
      <c r="I10" s="214">
        <v>0</v>
      </c>
      <c r="J10" s="13">
        <f>J9/M9</f>
        <v>0.80013043487819846</v>
      </c>
      <c r="K10" s="14">
        <f>K9/M9</f>
        <v>0.19986956512180151</v>
      </c>
      <c r="L10" s="19">
        <v>0</v>
      </c>
      <c r="M10" s="20">
        <f t="shared" si="0"/>
        <v>1</v>
      </c>
      <c r="O10" s="12"/>
      <c r="P10" s="12"/>
      <c r="S10" s="12"/>
    </row>
    <row r="11" spans="1:20" ht="12" customHeight="1" x14ac:dyDescent="0.2">
      <c r="A11" s="312">
        <v>1022</v>
      </c>
      <c r="B11" s="308" t="s">
        <v>54</v>
      </c>
      <c r="C11" s="280"/>
      <c r="D11" s="281"/>
      <c r="E11" s="16"/>
      <c r="F11" s="23"/>
      <c r="G11" s="155"/>
      <c r="H11" s="156"/>
      <c r="I11" s="157"/>
      <c r="J11" s="267">
        <f>'1022'!G30</f>
        <v>170859.02</v>
      </c>
      <c r="K11" s="267">
        <f>'1022'!G29</f>
        <v>1000</v>
      </c>
      <c r="L11" s="267">
        <v>0</v>
      </c>
      <c r="M11" s="274">
        <f t="shared" si="0"/>
        <v>171859.02</v>
      </c>
      <c r="O11" s="12"/>
      <c r="P11" s="12"/>
      <c r="S11" s="12"/>
    </row>
    <row r="12" spans="1:20" ht="12" customHeight="1" x14ac:dyDescent="0.2">
      <c r="A12" s="307"/>
      <c r="B12" s="309"/>
      <c r="C12" s="282" t="s">
        <v>64</v>
      </c>
      <c r="D12" s="283" t="s">
        <v>65</v>
      </c>
      <c r="E12" s="21">
        <f>'1022'!G16</f>
        <v>3568484.13</v>
      </c>
      <c r="F12" s="22">
        <f>'1022'!G18</f>
        <v>3740343.15</v>
      </c>
      <c r="G12" s="158">
        <v>0</v>
      </c>
      <c r="H12" s="159">
        <f>F12-E12-G12</f>
        <v>171859.02000000002</v>
      </c>
      <c r="I12" s="160">
        <v>0</v>
      </c>
      <c r="J12" s="14">
        <f>J11/M11</f>
        <v>0.99418127718870963</v>
      </c>
      <c r="K12" s="14">
        <f>K11/M11</f>
        <v>5.8187228112903241E-3</v>
      </c>
      <c r="L12" s="14">
        <v>0</v>
      </c>
      <c r="M12" s="15">
        <f t="shared" si="0"/>
        <v>1</v>
      </c>
      <c r="O12" s="12"/>
      <c r="P12" s="12"/>
      <c r="S12" s="12"/>
    </row>
    <row r="13" spans="1:20" ht="12" customHeight="1" x14ac:dyDescent="0.2">
      <c r="A13" s="312">
        <v>1024</v>
      </c>
      <c r="B13" s="308" t="s">
        <v>55</v>
      </c>
      <c r="C13" s="280"/>
      <c r="D13" s="281"/>
      <c r="E13" s="16"/>
      <c r="F13" s="23"/>
      <c r="G13" s="155"/>
      <c r="H13" s="156"/>
      <c r="I13" s="157"/>
      <c r="J13" s="267">
        <f>'1024'!G30</f>
        <v>0</v>
      </c>
      <c r="K13" s="267">
        <f>'1024'!G29</f>
        <v>0</v>
      </c>
      <c r="L13" s="267">
        <f>'1024'!G31</f>
        <v>33650.449999999997</v>
      </c>
      <c r="M13" s="274">
        <f t="shared" si="0"/>
        <v>33650.449999999997</v>
      </c>
      <c r="O13" s="12"/>
      <c r="P13" s="12"/>
      <c r="S13" s="12"/>
    </row>
    <row r="14" spans="1:20" ht="12" customHeight="1" x14ac:dyDescent="0.2">
      <c r="A14" s="307"/>
      <c r="B14" s="309"/>
      <c r="C14" s="282" t="s">
        <v>104</v>
      </c>
      <c r="D14" s="283" t="s">
        <v>66</v>
      </c>
      <c r="E14" s="21">
        <f>'1024'!G16</f>
        <v>13127690.27</v>
      </c>
      <c r="F14" s="22">
        <f>'1024'!G18</f>
        <v>13161340.720000001</v>
      </c>
      <c r="G14" s="158">
        <v>0</v>
      </c>
      <c r="H14" s="159">
        <f>F14-E14-G14</f>
        <v>33650.450000001118</v>
      </c>
      <c r="I14" s="160">
        <v>0</v>
      </c>
      <c r="J14" s="14">
        <v>0</v>
      </c>
      <c r="K14" s="14">
        <v>0</v>
      </c>
      <c r="L14" s="14">
        <f>L13/M13</f>
        <v>1</v>
      </c>
      <c r="M14" s="15">
        <f t="shared" si="0"/>
        <v>1</v>
      </c>
      <c r="O14" s="12"/>
      <c r="P14" s="12"/>
      <c r="S14" s="12"/>
    </row>
    <row r="15" spans="1:20" ht="12" customHeight="1" x14ac:dyDescent="0.2">
      <c r="A15" s="312">
        <v>1040</v>
      </c>
      <c r="B15" s="308" t="s">
        <v>67</v>
      </c>
      <c r="C15" s="280"/>
      <c r="D15" s="281"/>
      <c r="E15" s="16"/>
      <c r="F15" s="23"/>
      <c r="G15" s="155"/>
      <c r="H15" s="156"/>
      <c r="I15" s="157"/>
      <c r="J15" s="267">
        <f>'1040'!G30</f>
        <v>3777.89</v>
      </c>
      <c r="K15" s="267">
        <f>'1040'!G29</f>
        <v>0</v>
      </c>
      <c r="L15" s="267">
        <v>0</v>
      </c>
      <c r="M15" s="274">
        <f t="shared" si="0"/>
        <v>3777.89</v>
      </c>
      <c r="O15" s="12"/>
      <c r="P15" s="12"/>
      <c r="S15" s="12"/>
    </row>
    <row r="16" spans="1:20" ht="12" customHeight="1" x14ac:dyDescent="0.2">
      <c r="A16" s="307"/>
      <c r="B16" s="309"/>
      <c r="C16" s="282" t="s">
        <v>68</v>
      </c>
      <c r="D16" s="283" t="s">
        <v>69</v>
      </c>
      <c r="E16" s="21">
        <f>'1040'!G16</f>
        <v>32948096.91</v>
      </c>
      <c r="F16" s="22">
        <f>'1040'!G18</f>
        <v>32951874.800000001</v>
      </c>
      <c r="G16" s="158">
        <v>0</v>
      </c>
      <c r="H16" s="159">
        <f>F16-E16-G16</f>
        <v>3777.890000000596</v>
      </c>
      <c r="I16" s="160">
        <v>0</v>
      </c>
      <c r="J16" s="14">
        <f>J15/M15</f>
        <v>1</v>
      </c>
      <c r="K16" s="14">
        <f>K15/M15</f>
        <v>0</v>
      </c>
      <c r="L16" s="14">
        <f>L15/M15</f>
        <v>0</v>
      </c>
      <c r="M16" s="20">
        <f t="shared" si="0"/>
        <v>1</v>
      </c>
      <c r="O16" s="12"/>
      <c r="P16" s="12"/>
      <c r="S16" s="12"/>
    </row>
    <row r="17" spans="1:19" ht="12" customHeight="1" x14ac:dyDescent="0.2">
      <c r="A17" s="312">
        <v>1041</v>
      </c>
      <c r="B17" s="308" t="s">
        <v>70</v>
      </c>
      <c r="C17" s="280"/>
      <c r="D17" s="281"/>
      <c r="E17" s="16"/>
      <c r="F17" s="23"/>
      <c r="G17" s="155"/>
      <c r="H17" s="156"/>
      <c r="I17" s="157"/>
      <c r="J17" s="267">
        <f>'1041'!G30</f>
        <v>38199</v>
      </c>
      <c r="K17" s="267">
        <f>'1041'!G29</f>
        <v>9000</v>
      </c>
      <c r="L17" s="267">
        <f>'1041'!G31</f>
        <v>0</v>
      </c>
      <c r="M17" s="274">
        <f t="shared" si="0"/>
        <v>47199</v>
      </c>
      <c r="O17" s="12"/>
      <c r="P17" s="12"/>
      <c r="S17" s="12"/>
    </row>
    <row r="18" spans="1:19" ht="12" customHeight="1" x14ac:dyDescent="0.2">
      <c r="A18" s="307"/>
      <c r="B18" s="309"/>
      <c r="C18" s="282" t="s">
        <v>71</v>
      </c>
      <c r="D18" s="283" t="s">
        <v>72</v>
      </c>
      <c r="E18" s="21">
        <f>'1041'!G16</f>
        <v>40289484.479999997</v>
      </c>
      <c r="F18" s="22">
        <f>'1041'!G18</f>
        <v>40336683.479999997</v>
      </c>
      <c r="G18" s="158">
        <v>0</v>
      </c>
      <c r="H18" s="159">
        <f>F18-E18-G18</f>
        <v>47199</v>
      </c>
      <c r="I18" s="160">
        <v>0</v>
      </c>
      <c r="J18" s="13">
        <f>J17/M17</f>
        <v>0.80931799402529714</v>
      </c>
      <c r="K18" s="14">
        <f>K17/M17</f>
        <v>0.19068200597470286</v>
      </c>
      <c r="L18" s="14">
        <v>0</v>
      </c>
      <c r="M18" s="15">
        <f t="shared" si="0"/>
        <v>1</v>
      </c>
      <c r="O18" s="12"/>
      <c r="P18" s="12"/>
      <c r="S18" s="12"/>
    </row>
    <row r="19" spans="1:19" ht="12" customHeight="1" x14ac:dyDescent="0.2">
      <c r="A19" s="312">
        <v>1111</v>
      </c>
      <c r="B19" s="308" t="s">
        <v>56</v>
      </c>
      <c r="C19" s="280"/>
      <c r="D19" s="281"/>
      <c r="E19" s="16"/>
      <c r="F19" s="23"/>
      <c r="G19" s="155"/>
      <c r="H19" s="156"/>
      <c r="I19" s="157"/>
      <c r="J19" s="267">
        <f>'1111'!G30</f>
        <v>18302.490000000002</v>
      </c>
      <c r="K19" s="267">
        <f>'1111'!G29</f>
        <v>13000</v>
      </c>
      <c r="L19" s="267">
        <v>0</v>
      </c>
      <c r="M19" s="274">
        <f t="shared" si="0"/>
        <v>31302.49</v>
      </c>
      <c r="O19" s="12"/>
      <c r="P19" s="12"/>
      <c r="S19" s="12"/>
    </row>
    <row r="20" spans="1:19" ht="12" customHeight="1" x14ac:dyDescent="0.2">
      <c r="A20" s="307"/>
      <c r="B20" s="309"/>
      <c r="C20" s="282" t="s">
        <v>73</v>
      </c>
      <c r="D20" s="283" t="s">
        <v>69</v>
      </c>
      <c r="E20" s="21">
        <f>'1111'!G16</f>
        <v>35520924.859999999</v>
      </c>
      <c r="F20" s="22">
        <f>'1111'!G18</f>
        <v>35552227.350000001</v>
      </c>
      <c r="G20" s="158">
        <v>0</v>
      </c>
      <c r="H20" s="159">
        <f>(F20-E20-G20)</f>
        <v>31302.490000002086</v>
      </c>
      <c r="I20" s="160">
        <v>0</v>
      </c>
      <c r="J20" s="13">
        <f>J19/M19</f>
        <v>0.58469757517692689</v>
      </c>
      <c r="K20" s="14">
        <f>K19/M19</f>
        <v>0.41530242482307317</v>
      </c>
      <c r="L20" s="14">
        <v>0</v>
      </c>
      <c r="M20" s="276">
        <f t="shared" si="0"/>
        <v>1</v>
      </c>
      <c r="O20" s="12"/>
      <c r="P20" s="12"/>
      <c r="S20" s="12"/>
    </row>
    <row r="21" spans="1:19" ht="12" customHeight="1" x14ac:dyDescent="0.2">
      <c r="A21" s="312">
        <v>1112</v>
      </c>
      <c r="B21" s="308" t="s">
        <v>56</v>
      </c>
      <c r="C21" s="280"/>
      <c r="D21" s="281"/>
      <c r="E21" s="16"/>
      <c r="F21" s="23"/>
      <c r="G21" s="155"/>
      <c r="H21" s="156"/>
      <c r="I21" s="157"/>
      <c r="J21" s="267">
        <f>'1112'!G30</f>
        <v>165150.1</v>
      </c>
      <c r="K21" s="267">
        <f>'1112'!G29</f>
        <v>7000</v>
      </c>
      <c r="L21" s="267">
        <v>0</v>
      </c>
      <c r="M21" s="274">
        <f t="shared" si="0"/>
        <v>172150.1</v>
      </c>
      <c r="O21" s="12"/>
      <c r="P21" s="12"/>
      <c r="S21" s="12"/>
    </row>
    <row r="22" spans="1:19" ht="12" customHeight="1" x14ac:dyDescent="0.2">
      <c r="A22" s="307"/>
      <c r="B22" s="309"/>
      <c r="C22" s="282" t="s">
        <v>74</v>
      </c>
      <c r="D22" s="283" t="s">
        <v>72</v>
      </c>
      <c r="E22" s="21">
        <f>'1112'!G16</f>
        <v>21105146.599999998</v>
      </c>
      <c r="F22" s="22">
        <f>'1112'!G18</f>
        <v>21277296.699999999</v>
      </c>
      <c r="G22" s="158">
        <v>0</v>
      </c>
      <c r="H22" s="159">
        <f>(F22-E22-G22)</f>
        <v>172150.10000000149</v>
      </c>
      <c r="I22" s="160">
        <v>0</v>
      </c>
      <c r="J22" s="13">
        <f>J21/M21</f>
        <v>0.95933781043403399</v>
      </c>
      <c r="K22" s="14">
        <f>K21/M21</f>
        <v>4.0662189565965977E-2</v>
      </c>
      <c r="L22" s="14">
        <v>0</v>
      </c>
      <c r="M22" s="15">
        <f t="shared" si="0"/>
        <v>1</v>
      </c>
      <c r="O22" s="12"/>
      <c r="P22" s="12"/>
      <c r="S22" s="12"/>
    </row>
    <row r="23" spans="1:19" ht="12" customHeight="1" x14ac:dyDescent="0.2">
      <c r="A23" s="312">
        <v>1135</v>
      </c>
      <c r="B23" s="308" t="s">
        <v>75</v>
      </c>
      <c r="C23" s="280"/>
      <c r="D23" s="281"/>
      <c r="E23" s="16"/>
      <c r="F23" s="23"/>
      <c r="G23" s="155"/>
      <c r="H23" s="156"/>
      <c r="I23" s="157"/>
      <c r="J23" s="269">
        <f>'1135'!G30</f>
        <v>711745.63</v>
      </c>
      <c r="K23" s="267">
        <f>'1135'!G29</f>
        <v>15000</v>
      </c>
      <c r="L23" s="267">
        <v>0</v>
      </c>
      <c r="M23" s="274">
        <f t="shared" si="0"/>
        <v>726745.63</v>
      </c>
      <c r="O23" s="12"/>
      <c r="P23" s="12"/>
      <c r="S23" s="12"/>
    </row>
    <row r="24" spans="1:19" ht="12" customHeight="1" x14ac:dyDescent="0.2">
      <c r="A24" s="307"/>
      <c r="B24" s="309"/>
      <c r="C24" s="282" t="s">
        <v>182</v>
      </c>
      <c r="D24" s="283" t="s">
        <v>69</v>
      </c>
      <c r="E24" s="21">
        <f>'1135'!G16</f>
        <v>60153755.890000001</v>
      </c>
      <c r="F24" s="22">
        <f>'1135'!G18</f>
        <v>60880501.520000003</v>
      </c>
      <c r="G24" s="158">
        <v>0</v>
      </c>
      <c r="H24" s="159">
        <f>(F24-E24-G24)</f>
        <v>726745.63000000268</v>
      </c>
      <c r="I24" s="160">
        <v>0</v>
      </c>
      <c r="J24" s="13">
        <f>J23/M23</f>
        <v>0.97936004100912177</v>
      </c>
      <c r="K24" s="14">
        <f>K23/M23</f>
        <v>2.0639958990878279E-2</v>
      </c>
      <c r="L24" s="14">
        <v>0</v>
      </c>
      <c r="M24" s="15">
        <f t="shared" si="0"/>
        <v>1</v>
      </c>
      <c r="O24" s="12"/>
      <c r="P24" s="12"/>
      <c r="S24" s="12"/>
    </row>
    <row r="25" spans="1:19" ht="12" customHeight="1" x14ac:dyDescent="0.2">
      <c r="A25" s="312">
        <v>1136</v>
      </c>
      <c r="B25" s="308" t="s">
        <v>76</v>
      </c>
      <c r="C25" s="280"/>
      <c r="D25" s="281"/>
      <c r="E25" s="16"/>
      <c r="F25" s="23"/>
      <c r="G25" s="155"/>
      <c r="H25" s="156"/>
      <c r="I25" s="157"/>
      <c r="J25" s="269">
        <f>'1136'!G30</f>
        <v>261922.19</v>
      </c>
      <c r="K25" s="267">
        <f>'1136'!G29</f>
        <v>30000</v>
      </c>
      <c r="L25" s="267">
        <v>0</v>
      </c>
      <c r="M25" s="274">
        <f t="shared" si="0"/>
        <v>291922.19</v>
      </c>
      <c r="O25" s="12"/>
      <c r="P25" s="12"/>
      <c r="S25" s="12"/>
    </row>
    <row r="26" spans="1:19" ht="12" customHeight="1" x14ac:dyDescent="0.2">
      <c r="A26" s="307"/>
      <c r="B26" s="309"/>
      <c r="C26" s="282" t="s">
        <v>77</v>
      </c>
      <c r="D26" s="283" t="s">
        <v>72</v>
      </c>
      <c r="E26" s="21">
        <f>'1136'!G16</f>
        <v>37350049.549999997</v>
      </c>
      <c r="F26" s="22">
        <f>'1136'!G18</f>
        <v>37641971.740000002</v>
      </c>
      <c r="G26" s="158">
        <v>0</v>
      </c>
      <c r="H26" s="159">
        <f>(F26-E26-G26)</f>
        <v>291922.19000000507</v>
      </c>
      <c r="I26" s="160">
        <v>0</v>
      </c>
      <c r="J26" s="13">
        <f>J25/M25</f>
        <v>0.8972328893531526</v>
      </c>
      <c r="K26" s="14">
        <f>K25/M25</f>
        <v>0.10276711064684736</v>
      </c>
      <c r="L26" s="14">
        <v>0</v>
      </c>
      <c r="M26" s="15">
        <f t="shared" si="0"/>
        <v>1</v>
      </c>
      <c r="O26" s="12"/>
      <c r="P26" s="12"/>
      <c r="S26" s="12"/>
    </row>
    <row r="27" spans="1:19" ht="12" customHeight="1" x14ac:dyDescent="0.2">
      <c r="A27" s="312">
        <v>1137</v>
      </c>
      <c r="B27" s="308" t="s">
        <v>78</v>
      </c>
      <c r="C27" s="280"/>
      <c r="D27" s="281"/>
      <c r="E27" s="16"/>
      <c r="F27" s="23"/>
      <c r="G27" s="155"/>
      <c r="H27" s="161"/>
      <c r="I27" s="157"/>
      <c r="J27" s="269">
        <f>'1137'!G30</f>
        <v>138818.41</v>
      </c>
      <c r="K27" s="267">
        <f>'1137'!G29</f>
        <v>20000</v>
      </c>
      <c r="L27" s="267">
        <f>'1137'!G31</f>
        <v>0</v>
      </c>
      <c r="M27" s="274">
        <f t="shared" si="0"/>
        <v>158818.41</v>
      </c>
      <c r="O27" s="12"/>
      <c r="P27" s="12"/>
      <c r="S27" s="12"/>
    </row>
    <row r="28" spans="1:19" ht="12" customHeight="1" x14ac:dyDescent="0.2">
      <c r="A28" s="307"/>
      <c r="B28" s="309"/>
      <c r="C28" s="282" t="s">
        <v>79</v>
      </c>
      <c r="D28" s="283" t="s">
        <v>66</v>
      </c>
      <c r="E28" s="21">
        <f>'1137'!G16</f>
        <v>12362524.99</v>
      </c>
      <c r="F28" s="22">
        <f>'1137'!G18</f>
        <v>12521343.4</v>
      </c>
      <c r="G28" s="158">
        <v>0</v>
      </c>
      <c r="H28" s="159">
        <f>F28-E28-G28</f>
        <v>158818.41000000015</v>
      </c>
      <c r="I28" s="160">
        <v>0</v>
      </c>
      <c r="J28" s="13">
        <f>J27/M27</f>
        <v>0.87407001493088865</v>
      </c>
      <c r="K28" s="14">
        <f>K27/M27</f>
        <v>0.12592998506911132</v>
      </c>
      <c r="L28" s="14">
        <v>0</v>
      </c>
      <c r="M28" s="15">
        <f t="shared" si="0"/>
        <v>1</v>
      </c>
      <c r="N28" s="19"/>
      <c r="O28" s="12"/>
      <c r="P28" s="12"/>
      <c r="S28" s="12"/>
    </row>
    <row r="29" spans="1:19" ht="12" customHeight="1" x14ac:dyDescent="0.2">
      <c r="A29" s="312">
        <v>1138</v>
      </c>
      <c r="B29" s="308" t="s">
        <v>80</v>
      </c>
      <c r="C29" s="280"/>
      <c r="D29" s="281"/>
      <c r="E29" s="16"/>
      <c r="F29" s="23"/>
      <c r="G29" s="155"/>
      <c r="H29" s="156"/>
      <c r="I29" s="157"/>
      <c r="J29" s="269">
        <f>'1138'!G30</f>
        <v>224993.4</v>
      </c>
      <c r="K29" s="267">
        <f>'1138'!G29</f>
        <v>25000</v>
      </c>
      <c r="L29" s="267">
        <f>'1138'!G31</f>
        <v>0</v>
      </c>
      <c r="M29" s="274">
        <f t="shared" si="0"/>
        <v>249993.4</v>
      </c>
      <c r="N29" s="123"/>
      <c r="O29" s="12"/>
      <c r="P29" s="12"/>
      <c r="S29" s="12"/>
    </row>
    <row r="30" spans="1:19" ht="12" customHeight="1" x14ac:dyDescent="0.2">
      <c r="A30" s="307"/>
      <c r="B30" s="309"/>
      <c r="C30" s="282" t="s">
        <v>81</v>
      </c>
      <c r="D30" s="283" t="s">
        <v>69</v>
      </c>
      <c r="E30" s="21">
        <f>'1138'!G16</f>
        <v>30530577.82</v>
      </c>
      <c r="F30" s="22">
        <f>'1138'!G18</f>
        <v>30799051.219999999</v>
      </c>
      <c r="G30" s="158">
        <f>'1138'!G22</f>
        <v>18480</v>
      </c>
      <c r="H30" s="159">
        <f>F30-E30-G30</f>
        <v>249993.39999999851</v>
      </c>
      <c r="I30" s="160">
        <v>0</v>
      </c>
      <c r="J30" s="13">
        <f>J29/M29</f>
        <v>0.89999735993030217</v>
      </c>
      <c r="K30" s="14">
        <f>K29/M29</f>
        <v>0.10000264006969785</v>
      </c>
      <c r="L30" s="14">
        <v>0</v>
      </c>
      <c r="M30" s="15">
        <f t="shared" si="0"/>
        <v>1</v>
      </c>
      <c r="O30" s="12"/>
      <c r="P30" s="12"/>
      <c r="S30" s="12"/>
    </row>
    <row r="31" spans="1:19" ht="12" customHeight="1" x14ac:dyDescent="0.2">
      <c r="A31" s="312">
        <v>1140</v>
      </c>
      <c r="B31" s="308" t="s">
        <v>82</v>
      </c>
      <c r="C31" s="280"/>
      <c r="D31" s="281"/>
      <c r="E31" s="16"/>
      <c r="F31" s="23"/>
      <c r="G31" s="155"/>
      <c r="H31" s="156"/>
      <c r="I31" s="157"/>
      <c r="J31" s="269">
        <f>'1140'!G30</f>
        <v>56945.15</v>
      </c>
      <c r="K31" s="267">
        <f>'1140'!G29</f>
        <v>20000</v>
      </c>
      <c r="L31" s="267">
        <v>0</v>
      </c>
      <c r="M31" s="274">
        <f t="shared" si="0"/>
        <v>76945.149999999994</v>
      </c>
      <c r="O31" s="12"/>
      <c r="P31" s="12"/>
      <c r="S31" s="12"/>
    </row>
    <row r="32" spans="1:19" ht="12" customHeight="1" x14ac:dyDescent="0.2">
      <c r="A32" s="307"/>
      <c r="B32" s="309"/>
      <c r="C32" s="282" t="s">
        <v>181</v>
      </c>
      <c r="D32" s="283" t="s">
        <v>69</v>
      </c>
      <c r="E32" s="21">
        <f>'1140'!G16</f>
        <v>50069896.780000001</v>
      </c>
      <c r="F32" s="22">
        <f>'1140'!G18</f>
        <v>50146841.93</v>
      </c>
      <c r="G32" s="158">
        <f>'1140'!G22</f>
        <v>0</v>
      </c>
      <c r="H32" s="159">
        <f>(F32-E32-G32)</f>
        <v>76945.14999999851</v>
      </c>
      <c r="I32" s="160">
        <v>0</v>
      </c>
      <c r="J32" s="13">
        <f>J31/M31</f>
        <v>0.74007458559766282</v>
      </c>
      <c r="K32" s="14">
        <f>K31/M31</f>
        <v>0.2599254144023373</v>
      </c>
      <c r="L32" s="14">
        <v>0</v>
      </c>
      <c r="M32" s="15">
        <f t="shared" si="0"/>
        <v>1</v>
      </c>
      <c r="O32" s="12"/>
      <c r="P32" s="12"/>
      <c r="S32" s="12"/>
    </row>
    <row r="33" spans="1:19" ht="12" customHeight="1" x14ac:dyDescent="0.2">
      <c r="A33" s="312">
        <v>1153</v>
      </c>
      <c r="B33" s="308" t="s">
        <v>83</v>
      </c>
      <c r="C33" s="280"/>
      <c r="D33" s="281"/>
      <c r="E33" s="16"/>
      <c r="F33" s="23"/>
      <c r="G33" s="155"/>
      <c r="H33" s="156"/>
      <c r="I33" s="157"/>
      <c r="J33" s="269">
        <f>'1153'!G30</f>
        <v>75914.62</v>
      </c>
      <c r="K33" s="267">
        <f>'1153'!G29</f>
        <v>20000</v>
      </c>
      <c r="L33" s="267">
        <v>0</v>
      </c>
      <c r="M33" s="274">
        <f t="shared" si="0"/>
        <v>95914.62</v>
      </c>
      <c r="O33" s="12"/>
      <c r="P33" s="12"/>
      <c r="S33" s="12"/>
    </row>
    <row r="34" spans="1:19" ht="12" customHeight="1" x14ac:dyDescent="0.2">
      <c r="A34" s="307"/>
      <c r="B34" s="309"/>
      <c r="C34" s="282" t="s">
        <v>84</v>
      </c>
      <c r="D34" s="283" t="s">
        <v>66</v>
      </c>
      <c r="E34" s="21">
        <f>'1153'!G16</f>
        <v>24089226.209999997</v>
      </c>
      <c r="F34" s="22">
        <f>'1153'!G18</f>
        <v>24185140.830000002</v>
      </c>
      <c r="G34" s="158">
        <v>0</v>
      </c>
      <c r="H34" s="159">
        <f>(F34-E34-G34)</f>
        <v>95914.620000004768</v>
      </c>
      <c r="I34" s="160">
        <v>0</v>
      </c>
      <c r="J34" s="13">
        <f>J33/M33</f>
        <v>0.79148121527249959</v>
      </c>
      <c r="K34" s="14">
        <f>K33/M33</f>
        <v>0.20851878472750035</v>
      </c>
      <c r="L34" s="14">
        <v>0</v>
      </c>
      <c r="M34" s="15">
        <f t="shared" si="0"/>
        <v>1</v>
      </c>
      <c r="O34" s="12"/>
      <c r="P34" s="12"/>
      <c r="S34" s="12"/>
    </row>
    <row r="35" spans="1:19" ht="12" customHeight="1" x14ac:dyDescent="0.2">
      <c r="A35" s="306">
        <v>1154</v>
      </c>
      <c r="B35" s="308" t="s">
        <v>57</v>
      </c>
      <c r="C35" s="280"/>
      <c r="D35" s="281"/>
      <c r="E35" s="16"/>
      <c r="F35" s="23"/>
      <c r="G35" s="155"/>
      <c r="H35" s="156"/>
      <c r="I35" s="157"/>
      <c r="J35" s="269">
        <f>'1154'!G30</f>
        <v>127953.64</v>
      </c>
      <c r="K35" s="267">
        <f>'1154'!G29</f>
        <v>13000</v>
      </c>
      <c r="L35" s="267">
        <v>0</v>
      </c>
      <c r="M35" s="274">
        <f t="shared" si="0"/>
        <v>140953.64000000001</v>
      </c>
      <c r="O35" s="12"/>
      <c r="P35" s="12"/>
      <c r="S35" s="12"/>
    </row>
    <row r="36" spans="1:19" ht="12" customHeight="1" x14ac:dyDescent="0.2">
      <c r="A36" s="307"/>
      <c r="B36" s="309"/>
      <c r="C36" s="282" t="s">
        <v>85</v>
      </c>
      <c r="D36" s="283" t="s">
        <v>69</v>
      </c>
      <c r="E36" s="21">
        <f>'1154'!G16</f>
        <v>16300823</v>
      </c>
      <c r="F36" s="22">
        <f>'1154'!G18</f>
        <v>16441776.639999999</v>
      </c>
      <c r="G36" s="158">
        <v>0</v>
      </c>
      <c r="H36" s="159">
        <f>(F36-E36-G36)</f>
        <v>140953.63999999873</v>
      </c>
      <c r="I36" s="160">
        <v>0</v>
      </c>
      <c r="J36" s="13">
        <f>J35/M35</f>
        <v>0.90777109409874046</v>
      </c>
      <c r="K36" s="14">
        <f>K35/M35</f>
        <v>9.2228905901259442E-2</v>
      </c>
      <c r="L36" s="14">
        <v>0</v>
      </c>
      <c r="M36" s="15">
        <f t="shared" si="0"/>
        <v>0.99999999999999989</v>
      </c>
      <c r="O36" s="12"/>
      <c r="P36" s="12"/>
      <c r="S36" s="12"/>
    </row>
    <row r="37" spans="1:19" ht="12" customHeight="1" x14ac:dyDescent="0.2">
      <c r="A37" s="306">
        <v>1163</v>
      </c>
      <c r="B37" s="308" t="s">
        <v>58</v>
      </c>
      <c r="C37" s="280"/>
      <c r="D37" s="281"/>
      <c r="E37" s="16"/>
      <c r="F37" s="23"/>
      <c r="G37" s="155"/>
      <c r="H37" s="156"/>
      <c r="I37" s="157"/>
      <c r="J37" s="267">
        <f>'1163'!G30</f>
        <v>111048.55</v>
      </c>
      <c r="K37" s="267">
        <f>'1163'!G29</f>
        <v>15000</v>
      </c>
      <c r="L37" s="267">
        <v>0</v>
      </c>
      <c r="M37" s="274">
        <f t="shared" si="0"/>
        <v>126048.55</v>
      </c>
      <c r="O37" s="12"/>
      <c r="P37" s="12"/>
      <c r="S37" s="12"/>
    </row>
    <row r="38" spans="1:19" ht="12" customHeight="1" x14ac:dyDescent="0.2">
      <c r="A38" s="307"/>
      <c r="B38" s="309"/>
      <c r="C38" s="282" t="s">
        <v>86</v>
      </c>
      <c r="D38" s="283" t="s">
        <v>69</v>
      </c>
      <c r="E38" s="21">
        <f>'1163'!G16</f>
        <v>22617798.919999998</v>
      </c>
      <c r="F38" s="22">
        <f>'1163'!G18</f>
        <v>22743847.469999999</v>
      </c>
      <c r="G38" s="158">
        <v>0</v>
      </c>
      <c r="H38" s="159">
        <f>(F38-E38-G38)</f>
        <v>126048.55000000075</v>
      </c>
      <c r="I38" s="160">
        <v>0</v>
      </c>
      <c r="J38" s="13">
        <f>J37/M37</f>
        <v>0.8809982344104712</v>
      </c>
      <c r="K38" s="14">
        <f>K37/M37</f>
        <v>0.1190017655895288</v>
      </c>
      <c r="L38" s="14">
        <v>0</v>
      </c>
      <c r="M38" s="15">
        <f t="shared" si="0"/>
        <v>1</v>
      </c>
      <c r="O38" s="12"/>
      <c r="P38" s="12"/>
      <c r="S38" s="12"/>
    </row>
    <row r="39" spans="1:19" ht="12" customHeight="1" x14ac:dyDescent="0.2">
      <c r="A39" s="306">
        <v>1174</v>
      </c>
      <c r="B39" s="308" t="s">
        <v>183</v>
      </c>
      <c r="C39" s="280"/>
      <c r="D39" s="281"/>
      <c r="E39" s="16"/>
      <c r="F39" s="23"/>
      <c r="G39" s="155"/>
      <c r="H39" s="156"/>
      <c r="I39" s="157"/>
      <c r="J39" s="267">
        <f>'1174'!G30</f>
        <v>1198.24</v>
      </c>
      <c r="K39" s="267">
        <f>'1174'!G29</f>
        <v>4700</v>
      </c>
      <c r="L39" s="267">
        <v>0</v>
      </c>
      <c r="M39" s="274">
        <f t="shared" si="0"/>
        <v>5898.24</v>
      </c>
      <c r="O39" s="12"/>
      <c r="P39" s="12"/>
      <c r="S39" s="12"/>
    </row>
    <row r="40" spans="1:19" ht="12" customHeight="1" x14ac:dyDescent="0.2">
      <c r="A40" s="307"/>
      <c r="B40" s="309"/>
      <c r="C40" s="282" t="s">
        <v>87</v>
      </c>
      <c r="D40" s="283" t="s">
        <v>66</v>
      </c>
      <c r="E40" s="21">
        <f>'1174'!G16</f>
        <v>21801540.43</v>
      </c>
      <c r="F40" s="22">
        <f>'1174'!G18</f>
        <v>21807438.670000002</v>
      </c>
      <c r="G40" s="158">
        <v>0</v>
      </c>
      <c r="H40" s="159">
        <f>F40-E40-G40</f>
        <v>5898.2400000020862</v>
      </c>
      <c r="I40" s="160">
        <v>0</v>
      </c>
      <c r="J40" s="14">
        <f>J39/M39</f>
        <v>0.20315212673611113</v>
      </c>
      <c r="K40" s="14">
        <f>K39/M39</f>
        <v>0.79684787326388895</v>
      </c>
      <c r="L40" s="14">
        <v>0</v>
      </c>
      <c r="M40" s="15">
        <f t="shared" si="0"/>
        <v>1</v>
      </c>
      <c r="O40" s="12"/>
      <c r="P40" s="12"/>
      <c r="S40" s="12"/>
    </row>
    <row r="41" spans="1:19" ht="12" customHeight="1" x14ac:dyDescent="0.2">
      <c r="A41" s="306">
        <v>1221</v>
      </c>
      <c r="B41" s="308" t="s">
        <v>178</v>
      </c>
      <c r="C41" s="280"/>
      <c r="D41" s="281"/>
      <c r="E41" s="16"/>
      <c r="F41" s="23"/>
      <c r="G41" s="155"/>
      <c r="H41" s="161"/>
      <c r="I41" s="157"/>
      <c r="J41" s="269">
        <f>'1221'!G30</f>
        <v>39890.769999999997</v>
      </c>
      <c r="K41" s="267">
        <f>'1221'!G29</f>
        <v>10000</v>
      </c>
      <c r="L41" s="267">
        <v>0</v>
      </c>
      <c r="M41" s="274">
        <f t="shared" ref="M41:M56" si="1">J41+K41+L41</f>
        <v>49890.77</v>
      </c>
      <c r="O41" s="12"/>
      <c r="P41" s="12"/>
      <c r="S41" s="12"/>
    </row>
    <row r="42" spans="1:19" ht="12" customHeight="1" x14ac:dyDescent="0.2">
      <c r="A42" s="307"/>
      <c r="B42" s="309"/>
      <c r="C42" s="282" t="s">
        <v>88</v>
      </c>
      <c r="D42" s="283" t="s">
        <v>69</v>
      </c>
      <c r="E42" s="21">
        <f>'1221'!G16</f>
        <v>31135313.199999999</v>
      </c>
      <c r="F42" s="22">
        <f>'1221'!G18</f>
        <v>31185203.969999999</v>
      </c>
      <c r="G42" s="158">
        <v>0</v>
      </c>
      <c r="H42" s="159">
        <f>(F42-E42-G42)</f>
        <v>49890.769999999553</v>
      </c>
      <c r="I42" s="160">
        <v>0</v>
      </c>
      <c r="J42" s="13">
        <f>J41/M41</f>
        <v>0.79956212341481203</v>
      </c>
      <c r="K42" s="14">
        <f>K41/M41</f>
        <v>0.20043787658518802</v>
      </c>
      <c r="L42" s="14">
        <v>0</v>
      </c>
      <c r="M42" s="15">
        <f t="shared" si="1"/>
        <v>1</v>
      </c>
      <c r="O42" s="12"/>
      <c r="P42" s="12"/>
      <c r="S42" s="12"/>
    </row>
    <row r="43" spans="1:19" ht="12" customHeight="1" x14ac:dyDescent="0.2">
      <c r="A43" s="306">
        <v>1222</v>
      </c>
      <c r="B43" s="308" t="s">
        <v>89</v>
      </c>
      <c r="C43" s="280"/>
      <c r="D43" s="281"/>
      <c r="E43" s="16"/>
      <c r="F43" s="23"/>
      <c r="G43" s="155"/>
      <c r="H43" s="156"/>
      <c r="I43" s="157"/>
      <c r="J43" s="269">
        <f>'1222'!G30</f>
        <v>59743</v>
      </c>
      <c r="K43" s="267">
        <f>'1222'!G29</f>
        <v>0</v>
      </c>
      <c r="L43" s="267">
        <v>0</v>
      </c>
      <c r="M43" s="274">
        <f t="shared" si="1"/>
        <v>59743</v>
      </c>
      <c r="O43" s="12"/>
      <c r="P43" s="12"/>
      <c r="S43" s="12"/>
    </row>
    <row r="44" spans="1:19" ht="12" customHeight="1" thickBot="1" x14ac:dyDescent="0.25">
      <c r="A44" s="319"/>
      <c r="B44" s="320"/>
      <c r="C44" s="284" t="s">
        <v>90</v>
      </c>
      <c r="D44" s="285" t="s">
        <v>66</v>
      </c>
      <c r="E44" s="225">
        <f>'1222'!G16</f>
        <v>15282107.609999999</v>
      </c>
      <c r="F44" s="226">
        <f>'1222'!G18</f>
        <v>15341850.609999999</v>
      </c>
      <c r="G44" s="227">
        <v>0</v>
      </c>
      <c r="H44" s="228">
        <f>(F44-E44-G44)</f>
        <v>59743</v>
      </c>
      <c r="I44" s="229">
        <v>0</v>
      </c>
      <c r="J44" s="230">
        <f>J43/M43</f>
        <v>1</v>
      </c>
      <c r="K44" s="18">
        <f>K43/M43</f>
        <v>0</v>
      </c>
      <c r="L44" s="18">
        <v>0</v>
      </c>
      <c r="M44" s="231">
        <f t="shared" si="1"/>
        <v>1</v>
      </c>
      <c r="O44" s="12"/>
      <c r="P44" s="12"/>
      <c r="S44" s="12"/>
    </row>
    <row r="45" spans="1:19" ht="12" customHeight="1" thickTop="1" x14ac:dyDescent="0.2">
      <c r="A45" s="321">
        <v>1223</v>
      </c>
      <c r="B45" s="322" t="s">
        <v>91</v>
      </c>
      <c r="C45" s="286"/>
      <c r="D45" s="287"/>
      <c r="E45" s="221"/>
      <c r="F45" s="162"/>
      <c r="G45" s="222"/>
      <c r="H45" s="223"/>
      <c r="I45" s="224"/>
      <c r="J45" s="270">
        <f>'1223'!G30</f>
        <v>123604.75</v>
      </c>
      <c r="K45" s="271">
        <f>'1223'!G29</f>
        <v>80000</v>
      </c>
      <c r="L45" s="271">
        <f>'1223'!G31</f>
        <v>0</v>
      </c>
      <c r="M45" s="275">
        <f t="shared" si="1"/>
        <v>203604.75</v>
      </c>
      <c r="O45" s="12"/>
      <c r="P45" s="12"/>
      <c r="S45" s="12"/>
    </row>
    <row r="46" spans="1:19" ht="12" customHeight="1" x14ac:dyDescent="0.2">
      <c r="A46" s="307"/>
      <c r="B46" s="309"/>
      <c r="C46" s="282" t="s">
        <v>92</v>
      </c>
      <c r="D46" s="283" t="s">
        <v>72</v>
      </c>
      <c r="E46" s="21">
        <f>'1223'!G16</f>
        <v>47051030.030000001</v>
      </c>
      <c r="F46" s="22">
        <f>'1223'!G18</f>
        <v>47254634.779999994</v>
      </c>
      <c r="G46" s="158">
        <f>'1223'!G22</f>
        <v>0</v>
      </c>
      <c r="H46" s="159">
        <f>F46-E46-G46</f>
        <v>203604.74999999255</v>
      </c>
      <c r="I46" s="160">
        <v>0</v>
      </c>
      <c r="J46" s="14">
        <f>J45/M45</f>
        <v>0.60708185835546569</v>
      </c>
      <c r="K46" s="14">
        <f>K45/M45</f>
        <v>0.39291814164453431</v>
      </c>
      <c r="L46" s="14">
        <v>0</v>
      </c>
      <c r="M46" s="15">
        <f t="shared" si="1"/>
        <v>1</v>
      </c>
      <c r="O46" s="12"/>
      <c r="P46" s="12"/>
      <c r="S46" s="12"/>
    </row>
    <row r="47" spans="1:19" ht="12" customHeight="1" x14ac:dyDescent="0.2">
      <c r="A47" s="306">
        <v>1311</v>
      </c>
      <c r="B47" s="308" t="s">
        <v>59</v>
      </c>
      <c r="C47" s="280"/>
      <c r="D47" s="281"/>
      <c r="E47" s="16"/>
      <c r="F47" s="23"/>
      <c r="G47" s="155"/>
      <c r="H47" s="156"/>
      <c r="I47" s="157"/>
      <c r="J47" s="269">
        <f>'1311'!G30</f>
        <v>164015.91</v>
      </c>
      <c r="K47" s="267">
        <f>'1311'!G29</f>
        <v>32752</v>
      </c>
      <c r="L47" s="267">
        <v>0</v>
      </c>
      <c r="M47" s="274">
        <f t="shared" si="1"/>
        <v>196767.91</v>
      </c>
      <c r="O47" s="12"/>
      <c r="P47" s="12"/>
      <c r="S47" s="12"/>
    </row>
    <row r="48" spans="1:19" ht="12" customHeight="1" x14ac:dyDescent="0.2">
      <c r="A48" s="307"/>
      <c r="B48" s="309"/>
      <c r="C48" s="282" t="s">
        <v>93</v>
      </c>
      <c r="D48" s="283" t="s">
        <v>66</v>
      </c>
      <c r="E48" s="21">
        <f>'1311'!G16</f>
        <v>8039988.8099999996</v>
      </c>
      <c r="F48" s="22">
        <f>'1311'!G18</f>
        <v>8236756.7199999997</v>
      </c>
      <c r="G48" s="158">
        <v>0</v>
      </c>
      <c r="H48" s="159">
        <f>(F48-E48-G48)</f>
        <v>196767.91000000015</v>
      </c>
      <c r="I48" s="160">
        <v>0</v>
      </c>
      <c r="J48" s="13">
        <f>J47/M47</f>
        <v>0.83355009462671026</v>
      </c>
      <c r="K48" s="14">
        <f>K47/M47</f>
        <v>0.16644990537328977</v>
      </c>
      <c r="L48" s="14">
        <v>0</v>
      </c>
      <c r="M48" s="15">
        <f t="shared" si="1"/>
        <v>1</v>
      </c>
      <c r="O48" s="12"/>
      <c r="P48" s="12"/>
      <c r="S48" s="12"/>
    </row>
    <row r="49" spans="1:20" ht="12" customHeight="1" x14ac:dyDescent="0.2">
      <c r="A49" s="306">
        <v>1312</v>
      </c>
      <c r="B49" s="308" t="s">
        <v>59</v>
      </c>
      <c r="C49" s="280"/>
      <c r="D49" s="281"/>
      <c r="E49" s="16"/>
      <c r="F49" s="23"/>
      <c r="G49" s="155"/>
      <c r="H49" s="156"/>
      <c r="I49" s="157"/>
      <c r="J49" s="269">
        <f>'1312'!G30</f>
        <v>18664.740000000002</v>
      </c>
      <c r="K49" s="267">
        <f>'1312'!G29</f>
        <v>10000</v>
      </c>
      <c r="L49" s="267">
        <v>0</v>
      </c>
      <c r="M49" s="274">
        <f t="shared" si="1"/>
        <v>28664.74</v>
      </c>
      <c r="O49" s="12"/>
      <c r="P49" s="12"/>
      <c r="S49" s="12"/>
    </row>
    <row r="50" spans="1:20" ht="12" customHeight="1" x14ac:dyDescent="0.2">
      <c r="A50" s="307"/>
      <c r="B50" s="309"/>
      <c r="C50" s="282" t="s">
        <v>94</v>
      </c>
      <c r="D50" s="283" t="s">
        <v>69</v>
      </c>
      <c r="E50" s="21">
        <f>'1312'!G16</f>
        <v>13194840.57</v>
      </c>
      <c r="F50" s="22">
        <f>'1312'!G18</f>
        <v>13223505.310000001</v>
      </c>
      <c r="G50" s="158">
        <v>0</v>
      </c>
      <c r="H50" s="159">
        <f>(F50-E50-G50)</f>
        <v>28664.740000000224</v>
      </c>
      <c r="I50" s="160">
        <v>0</v>
      </c>
      <c r="J50" s="13">
        <f>J49/M49</f>
        <v>0.65113934401637696</v>
      </c>
      <c r="K50" s="14">
        <f>K49/M49</f>
        <v>0.34886065598362309</v>
      </c>
      <c r="L50" s="14">
        <v>0</v>
      </c>
      <c r="M50" s="15">
        <f t="shared" si="1"/>
        <v>1</v>
      </c>
      <c r="O50" s="12"/>
      <c r="P50" s="12"/>
      <c r="S50" s="12"/>
    </row>
    <row r="51" spans="1:20" ht="12" customHeight="1" x14ac:dyDescent="0.2">
      <c r="A51" s="306">
        <v>1313</v>
      </c>
      <c r="B51" s="308" t="s">
        <v>59</v>
      </c>
      <c r="C51" s="280"/>
      <c r="D51" s="281"/>
      <c r="E51" s="16"/>
      <c r="F51" s="23"/>
      <c r="G51" s="155"/>
      <c r="H51" s="156"/>
      <c r="I51" s="157"/>
      <c r="J51" s="269">
        <f>'1313'!G30</f>
        <v>93325.17</v>
      </c>
      <c r="K51" s="267">
        <f>'1313'!G29</f>
        <v>0</v>
      </c>
      <c r="L51" s="267">
        <f>'1313'!G31</f>
        <v>0</v>
      </c>
      <c r="M51" s="274">
        <f t="shared" si="1"/>
        <v>93325.17</v>
      </c>
      <c r="O51" s="12"/>
      <c r="P51" s="12"/>
      <c r="S51" s="12"/>
    </row>
    <row r="52" spans="1:20" ht="12" customHeight="1" x14ac:dyDescent="0.2">
      <c r="A52" s="307"/>
      <c r="B52" s="309"/>
      <c r="C52" s="282" t="s">
        <v>95</v>
      </c>
      <c r="D52" s="283" t="s">
        <v>72</v>
      </c>
      <c r="E52" s="21">
        <f>'1313'!G16</f>
        <v>16090303.029999999</v>
      </c>
      <c r="F52" s="22">
        <f>'1313'!G18</f>
        <v>16183628.199999999</v>
      </c>
      <c r="G52" s="158">
        <v>0</v>
      </c>
      <c r="H52" s="159">
        <f>F52-E52-G52</f>
        <v>93325.169999999925</v>
      </c>
      <c r="I52" s="160">
        <v>0</v>
      </c>
      <c r="J52" s="14">
        <f>J51/M51</f>
        <v>1</v>
      </c>
      <c r="K52" s="14">
        <v>0</v>
      </c>
      <c r="L52" s="14">
        <v>0</v>
      </c>
      <c r="M52" s="15">
        <f t="shared" si="1"/>
        <v>1</v>
      </c>
      <c r="O52" s="12"/>
      <c r="P52" s="12"/>
      <c r="S52" s="12"/>
    </row>
    <row r="53" spans="1:20" ht="12" customHeight="1" x14ac:dyDescent="0.2">
      <c r="A53" s="306">
        <v>1354</v>
      </c>
      <c r="B53" s="308" t="s">
        <v>96</v>
      </c>
      <c r="C53" s="280"/>
      <c r="D53" s="281"/>
      <c r="E53" s="16"/>
      <c r="F53" s="23"/>
      <c r="G53" s="155"/>
      <c r="H53" s="156"/>
      <c r="I53" s="157"/>
      <c r="J53" s="269">
        <f>'1354'!G30</f>
        <v>2839.92</v>
      </c>
      <c r="K53" s="267">
        <f>'1354'!G29</f>
        <v>0</v>
      </c>
      <c r="L53" s="267">
        <v>0</v>
      </c>
      <c r="M53" s="274">
        <f t="shared" si="1"/>
        <v>2839.92</v>
      </c>
      <c r="O53" s="12"/>
      <c r="P53" s="12"/>
      <c r="S53" s="12"/>
    </row>
    <row r="54" spans="1:20" ht="12" customHeight="1" x14ac:dyDescent="0.2">
      <c r="A54" s="307"/>
      <c r="B54" s="309"/>
      <c r="C54" s="282" t="s">
        <v>97</v>
      </c>
      <c r="D54" s="283" t="s">
        <v>66</v>
      </c>
      <c r="E54" s="21">
        <f>'1354'!G16</f>
        <v>5000740.1500000004</v>
      </c>
      <c r="F54" s="22">
        <f>'1354'!G18</f>
        <v>5003580.07</v>
      </c>
      <c r="G54" s="158">
        <v>0</v>
      </c>
      <c r="H54" s="159">
        <f>(F54-E54-G54)</f>
        <v>2839.9199999999255</v>
      </c>
      <c r="I54" s="160">
        <v>0</v>
      </c>
      <c r="J54" s="13">
        <f>J53/M53</f>
        <v>1</v>
      </c>
      <c r="K54" s="14">
        <f>K53/M53</f>
        <v>0</v>
      </c>
      <c r="L54" s="14">
        <v>0</v>
      </c>
      <c r="M54" s="15">
        <f t="shared" si="1"/>
        <v>1</v>
      </c>
      <c r="O54" s="12"/>
      <c r="P54" s="12"/>
      <c r="S54" s="12"/>
    </row>
    <row r="55" spans="1:20" ht="12" customHeight="1" x14ac:dyDescent="0.2">
      <c r="A55" s="306">
        <v>1355</v>
      </c>
      <c r="B55" s="308" t="s">
        <v>98</v>
      </c>
      <c r="C55" s="280"/>
      <c r="D55" s="281"/>
      <c r="E55" s="16"/>
      <c r="F55" s="23"/>
      <c r="G55" s="155"/>
      <c r="H55" s="156"/>
      <c r="I55" s="157"/>
      <c r="J55" s="267">
        <f>'1355'!G30</f>
        <v>0</v>
      </c>
      <c r="K55" s="267">
        <f>'1355'!G29</f>
        <v>0</v>
      </c>
      <c r="L55" s="267">
        <f>'1355'!G31</f>
        <v>118388.67</v>
      </c>
      <c r="M55" s="274">
        <f t="shared" si="1"/>
        <v>118388.67</v>
      </c>
      <c r="O55" s="12"/>
      <c r="P55" s="12"/>
      <c r="S55" s="12"/>
    </row>
    <row r="56" spans="1:20" ht="12" customHeight="1" thickBot="1" x14ac:dyDescent="0.25">
      <c r="A56" s="307"/>
      <c r="B56" s="309"/>
      <c r="C56" s="282" t="s">
        <v>99</v>
      </c>
      <c r="D56" s="283" t="s">
        <v>69</v>
      </c>
      <c r="E56" s="21">
        <f>'1355'!G16</f>
        <v>11829386</v>
      </c>
      <c r="F56" s="22">
        <f>'1355'!G18</f>
        <v>11947774.67</v>
      </c>
      <c r="G56" s="158">
        <v>0</v>
      </c>
      <c r="H56" s="159">
        <f>F56-E56-G56</f>
        <v>118388.66999999993</v>
      </c>
      <c r="I56" s="160">
        <v>0</v>
      </c>
      <c r="J56" s="19">
        <v>0</v>
      </c>
      <c r="K56" s="18">
        <v>0</v>
      </c>
      <c r="L56" s="18">
        <f>L55/M55</f>
        <v>1</v>
      </c>
      <c r="M56" s="20">
        <f t="shared" si="1"/>
        <v>1</v>
      </c>
      <c r="O56" s="12"/>
      <c r="P56" s="12"/>
      <c r="S56" s="12"/>
    </row>
    <row r="57" spans="1:20" ht="15.75" thickTop="1" x14ac:dyDescent="0.2">
      <c r="A57" s="163"/>
      <c r="B57" s="164"/>
      <c r="C57" s="165"/>
      <c r="D57" s="165"/>
      <c r="E57" s="166"/>
      <c r="F57" s="166"/>
      <c r="G57" s="166"/>
      <c r="H57" s="166"/>
      <c r="I57" s="167"/>
      <c r="J57" s="272"/>
      <c r="K57" s="176"/>
      <c r="L57" s="271"/>
      <c r="M57" s="167"/>
      <c r="O57" s="12"/>
      <c r="P57" s="12"/>
      <c r="S57" s="12"/>
    </row>
    <row r="58" spans="1:20" ht="15" x14ac:dyDescent="0.25">
      <c r="A58" s="168" t="s">
        <v>174</v>
      </c>
      <c r="B58" s="169"/>
      <c r="C58" s="170"/>
      <c r="D58" s="170"/>
      <c r="E58" s="262">
        <f>SUM(E9:E56)</f>
        <v>575761888.58999991</v>
      </c>
      <c r="F58" s="262">
        <f>SUM(F9:F56)</f>
        <v>578916804.92999995</v>
      </c>
      <c r="G58" s="262">
        <f>SUM(G9:G56)</f>
        <v>18480</v>
      </c>
      <c r="H58" s="262">
        <f>SUM(H9:H57)</f>
        <v>3136436.3400000096</v>
      </c>
      <c r="I58" s="263">
        <f>SUM(I9:I57)</f>
        <v>0</v>
      </c>
      <c r="J58" s="271">
        <f>J9+J11+J13+J15+J17+J19+J21+J23+J25+J27+J29+J31+J33+J35+J37+J39+J41+J43+J45+J47+J49+J51+J53+J55</f>
        <v>2648945.2200000002</v>
      </c>
      <c r="K58" s="271">
        <f>K9+K11+K13+K15+K17+K19+K21+K23+K25+K27+K29+K31+K33+K35+K37+K39+K41+K43+K45+K47+K49+K51+K53+K55</f>
        <v>335452</v>
      </c>
      <c r="L58" s="271">
        <f>L9+L11+L13+L15+L17+L19+L21+L23+L25+L27+L29+L31+L33+L35+L37+L39+L41+L43+L45+L47+L49+L51+L53+L55</f>
        <v>152039.12</v>
      </c>
      <c r="M58" s="275">
        <f>M9+M11+M13+M15+M17+M19+M21+M23+M25+M27+M29+M31+M33+M35+M37+M39+M41+M43+M45+M47+M49+M51+M53+M55</f>
        <v>3136436.34</v>
      </c>
      <c r="N58" s="123"/>
      <c r="O58" s="12"/>
      <c r="P58" s="12"/>
      <c r="S58" s="12"/>
    </row>
    <row r="59" spans="1:20" ht="13.5" thickBot="1" x14ac:dyDescent="0.25">
      <c r="A59" s="171"/>
      <c r="B59" s="172"/>
      <c r="C59" s="173"/>
      <c r="D59" s="173"/>
      <c r="E59" s="264"/>
      <c r="F59" s="172"/>
      <c r="G59" s="265"/>
      <c r="H59" s="265" t="s">
        <v>60</v>
      </c>
      <c r="I59" s="266">
        <f>F58-E58-G58</f>
        <v>3136436.3400000334</v>
      </c>
      <c r="J59" s="273"/>
      <c r="K59" s="260"/>
      <c r="L59" s="260"/>
      <c r="M59" s="174"/>
      <c r="O59" s="127"/>
      <c r="P59" s="12"/>
      <c r="S59" s="12"/>
    </row>
    <row r="60" spans="1:20" ht="13.5" thickTop="1" x14ac:dyDescent="0.2">
      <c r="B60" s="175"/>
      <c r="C60" s="175"/>
      <c r="D60" s="176"/>
      <c r="E60" s="124"/>
      <c r="F60" s="124"/>
      <c r="G60" s="177"/>
      <c r="H60" s="124"/>
      <c r="I60" s="124"/>
      <c r="J60" s="124"/>
      <c r="K60" s="124"/>
      <c r="L60" s="124"/>
      <c r="M60" s="124"/>
      <c r="N60" s="178"/>
      <c r="O60" s="178"/>
      <c r="P60" s="178"/>
      <c r="S60" s="12"/>
    </row>
    <row r="61" spans="1:20" s="183" customFormat="1" ht="15.75" hidden="1" x14ac:dyDescent="0.25">
      <c r="A61" s="179" t="s">
        <v>100</v>
      </c>
      <c r="B61" s="180"/>
      <c r="C61" s="181"/>
      <c r="D61" s="181"/>
      <c r="E61" s="182"/>
      <c r="F61" s="182"/>
      <c r="G61" s="182"/>
      <c r="H61" s="182"/>
      <c r="I61" s="182"/>
      <c r="J61" s="182"/>
      <c r="K61" s="124"/>
      <c r="L61" s="124"/>
      <c r="M61" s="124"/>
      <c r="N61" s="178"/>
      <c r="O61" s="178"/>
      <c r="P61" s="178"/>
      <c r="Q61" s="12"/>
      <c r="R61" s="12"/>
      <c r="S61" s="12"/>
      <c r="T61" s="12"/>
    </row>
    <row r="62" spans="1:20" ht="15" hidden="1" x14ac:dyDescent="0.2">
      <c r="B62" s="184" t="s">
        <v>101</v>
      </c>
      <c r="C62" s="176"/>
      <c r="D62" s="176"/>
      <c r="E62" s="185"/>
      <c r="F62" s="185"/>
      <c r="G62" s="124"/>
      <c r="H62" s="185"/>
      <c r="I62" s="185"/>
      <c r="J62" s="185"/>
      <c r="K62" s="124"/>
      <c r="L62" s="124"/>
      <c r="M62" s="124"/>
      <c r="N62" s="178"/>
      <c r="O62" s="178"/>
      <c r="P62" s="178"/>
      <c r="S62" s="12"/>
    </row>
    <row r="63" spans="1:20" ht="15" hidden="1" x14ac:dyDescent="0.2">
      <c r="B63" s="186" t="s">
        <v>102</v>
      </c>
      <c r="C63" s="176"/>
      <c r="E63" s="185"/>
      <c r="F63" s="185"/>
      <c r="G63" s="124"/>
      <c r="H63" s="185"/>
      <c r="I63" s="185"/>
      <c r="J63" s="185"/>
      <c r="K63" s="124"/>
      <c r="L63" s="124"/>
      <c r="M63" s="124"/>
      <c r="N63" s="178"/>
      <c r="O63" s="178"/>
      <c r="P63" s="178"/>
      <c r="S63" s="12"/>
    </row>
    <row r="64" spans="1:20" s="187" customFormat="1" ht="15" hidden="1" x14ac:dyDescent="0.2">
      <c r="A64" s="187" t="s">
        <v>103</v>
      </c>
      <c r="B64" s="188"/>
      <c r="C64" s="189"/>
      <c r="D64" s="189"/>
      <c r="E64" s="190"/>
      <c r="F64" s="190"/>
      <c r="G64" s="190"/>
      <c r="H64" s="190"/>
      <c r="I64" s="190"/>
      <c r="J64" s="190"/>
      <c r="K64" s="124"/>
      <c r="L64" s="124"/>
      <c r="M64" s="124"/>
      <c r="N64" s="178"/>
      <c r="O64" s="178"/>
      <c r="P64" s="178"/>
      <c r="Q64" s="12"/>
      <c r="R64" s="12"/>
      <c r="S64" s="12"/>
      <c r="T64" s="12"/>
    </row>
    <row r="65" spans="1:19" ht="15" x14ac:dyDescent="0.2">
      <c r="B65" s="186"/>
      <c r="E65" s="124"/>
      <c r="F65" s="124"/>
      <c r="G65" s="124"/>
      <c r="H65" s="124"/>
      <c r="I65" s="124"/>
      <c r="J65" s="220"/>
      <c r="K65" s="124"/>
      <c r="L65" s="124"/>
      <c r="M65" s="124"/>
      <c r="N65" s="178"/>
      <c r="O65" s="178"/>
      <c r="P65" s="178"/>
      <c r="S65" s="12"/>
    </row>
    <row r="66" spans="1:19" ht="15" x14ac:dyDescent="0.2">
      <c r="A66" s="261" t="s">
        <v>197</v>
      </c>
      <c r="B66" s="261"/>
      <c r="C66" s="261"/>
      <c r="D66" s="261"/>
      <c r="E66" s="261"/>
      <c r="F66" s="261"/>
      <c r="G66" s="261"/>
      <c r="H66" s="261"/>
      <c r="K66" s="127"/>
      <c r="L66" s="127"/>
    </row>
    <row r="67" spans="1:19" s="183" customFormat="1" ht="15" x14ac:dyDescent="0.2">
      <c r="C67" s="261" t="s">
        <v>198</v>
      </c>
      <c r="D67" s="261"/>
      <c r="E67" s="261"/>
      <c r="F67" s="261"/>
      <c r="G67" s="261"/>
      <c r="H67" s="261"/>
      <c r="M67" s="130"/>
      <c r="O67" s="191"/>
      <c r="P67" s="191"/>
      <c r="S67" s="192"/>
    </row>
    <row r="68" spans="1:19" ht="15.75" x14ac:dyDescent="0.25">
      <c r="A68" s="261"/>
      <c r="B68" s="261"/>
      <c r="C68" s="261"/>
      <c r="D68" s="179"/>
      <c r="E68" s="179"/>
      <c r="F68" s="179"/>
      <c r="G68" s="179"/>
      <c r="H68" s="179"/>
      <c r="S68" s="193"/>
    </row>
    <row r="69" spans="1:19" ht="15" x14ac:dyDescent="0.2">
      <c r="A69" s="186"/>
      <c r="B69" s="186"/>
      <c r="C69" s="232"/>
      <c r="D69" s="194"/>
      <c r="E69" s="218"/>
      <c r="F69" s="219"/>
      <c r="G69" s="218"/>
      <c r="H69" s="218"/>
      <c r="S69" s="193"/>
    </row>
    <row r="70" spans="1:19" ht="15" x14ac:dyDescent="0.2">
      <c r="A70" s="188"/>
      <c r="B70" s="188"/>
      <c r="C70" s="217"/>
      <c r="D70" s="217"/>
      <c r="E70" s="193"/>
      <c r="F70" s="187"/>
      <c r="G70" s="187"/>
      <c r="H70" s="187"/>
      <c r="S70" s="193"/>
    </row>
    <row r="71" spans="1:19" ht="15" x14ac:dyDescent="0.2">
      <c r="A71" s="186"/>
      <c r="B71" s="184"/>
      <c r="C71" s="195"/>
      <c r="D71" s="195"/>
      <c r="E71" s="17"/>
      <c r="S71" s="193"/>
    </row>
    <row r="72" spans="1:19" ht="15" x14ac:dyDescent="0.2">
      <c r="A72" s="186"/>
      <c r="B72" s="186"/>
      <c r="C72" s="292"/>
      <c r="D72" s="194"/>
      <c r="E72" s="127"/>
      <c r="S72" s="193"/>
    </row>
    <row r="73" spans="1:19" ht="15" x14ac:dyDescent="0.2">
      <c r="B73" s="186"/>
    </row>
    <row r="74" spans="1:19" x14ac:dyDescent="0.2">
      <c r="A74" s="317"/>
      <c r="B74" s="317"/>
      <c r="C74" s="317"/>
      <c r="D74" s="317"/>
      <c r="E74" s="317"/>
      <c r="F74" s="317"/>
      <c r="G74" s="317"/>
      <c r="H74" s="317"/>
      <c r="I74" s="317"/>
    </row>
    <row r="75" spans="1:19" x14ac:dyDescent="0.2">
      <c r="A75" s="317"/>
      <c r="B75" s="317"/>
      <c r="C75" s="317"/>
      <c r="D75" s="317"/>
      <c r="E75" s="317"/>
      <c r="F75" s="317"/>
      <c r="G75" s="317"/>
      <c r="H75" s="317"/>
      <c r="I75" s="317"/>
    </row>
    <row r="76" spans="1:19" x14ac:dyDescent="0.2">
      <c r="A76" s="317"/>
      <c r="B76" s="318"/>
      <c r="C76" s="318"/>
      <c r="D76" s="318"/>
      <c r="E76" s="318"/>
      <c r="F76" s="318"/>
      <c r="G76" s="318"/>
      <c r="H76" s="318"/>
      <c r="I76" s="318"/>
    </row>
    <row r="77" spans="1:19" x14ac:dyDescent="0.2">
      <c r="A77" s="196"/>
      <c r="B77" s="196"/>
      <c r="C77" s="196"/>
      <c r="D77" s="196"/>
      <c r="E77" s="196"/>
      <c r="F77" s="197"/>
      <c r="G77" s="197"/>
      <c r="H77" s="197"/>
      <c r="I77" s="197"/>
    </row>
    <row r="78" spans="1:19" x14ac:dyDescent="0.2">
      <c r="A78" s="196"/>
      <c r="B78" s="196"/>
      <c r="C78" s="196"/>
      <c r="D78" s="196"/>
      <c r="E78" s="196"/>
      <c r="F78" s="197"/>
      <c r="G78" s="197"/>
      <c r="H78" s="197"/>
      <c r="I78" s="197"/>
    </row>
    <row r="79" spans="1:19" ht="15" x14ac:dyDescent="0.2">
      <c r="B79" s="186"/>
    </row>
    <row r="80" spans="1:19" ht="15" x14ac:dyDescent="0.2">
      <c r="B80" s="186"/>
    </row>
    <row r="81" spans="2:2" ht="15" x14ac:dyDescent="0.2">
      <c r="B81" s="186"/>
    </row>
    <row r="82" spans="2:2" ht="15" x14ac:dyDescent="0.2">
      <c r="B82" s="186"/>
    </row>
    <row r="83" spans="2:2" ht="15" x14ac:dyDescent="0.2">
      <c r="B83" s="186"/>
    </row>
    <row r="84" spans="2:2" ht="15" x14ac:dyDescent="0.2">
      <c r="B84" s="186"/>
    </row>
    <row r="85" spans="2:2" ht="15" x14ac:dyDescent="0.2">
      <c r="B85" s="186"/>
    </row>
    <row r="86" spans="2:2" ht="15" x14ac:dyDescent="0.2">
      <c r="B86" s="186"/>
    </row>
    <row r="87" spans="2:2" ht="15" x14ac:dyDescent="0.2">
      <c r="B87" s="186"/>
    </row>
    <row r="88" spans="2:2" ht="15" x14ac:dyDescent="0.2">
      <c r="B88" s="186"/>
    </row>
    <row r="89" spans="2:2" ht="15" x14ac:dyDescent="0.2">
      <c r="B89" s="186"/>
    </row>
    <row r="90" spans="2:2" ht="15" x14ac:dyDescent="0.2">
      <c r="B90" s="186"/>
    </row>
    <row r="91" spans="2:2" ht="15" x14ac:dyDescent="0.2">
      <c r="B91" s="186"/>
    </row>
    <row r="92" spans="2:2" ht="15" x14ac:dyDescent="0.2">
      <c r="B92" s="186"/>
    </row>
    <row r="93" spans="2:2" ht="15" x14ac:dyDescent="0.2">
      <c r="B93" s="186"/>
    </row>
    <row r="94" spans="2:2" ht="15" x14ac:dyDescent="0.2">
      <c r="B94" s="186"/>
    </row>
    <row r="95" spans="2:2" ht="15" x14ac:dyDescent="0.2">
      <c r="B95" s="186"/>
    </row>
    <row r="96" spans="2:2" ht="15" x14ac:dyDescent="0.2">
      <c r="B96" s="186"/>
    </row>
    <row r="97" spans="2:2" ht="15" x14ac:dyDescent="0.2">
      <c r="B97" s="186"/>
    </row>
    <row r="98" spans="2:2" ht="15" x14ac:dyDescent="0.2">
      <c r="B98" s="186"/>
    </row>
    <row r="99" spans="2:2" ht="15" x14ac:dyDescent="0.2">
      <c r="B99" s="186"/>
    </row>
    <row r="100" spans="2:2" ht="15" x14ac:dyDescent="0.2">
      <c r="B100" s="186"/>
    </row>
    <row r="101" spans="2:2" ht="15" x14ac:dyDescent="0.2">
      <c r="B101" s="186"/>
    </row>
    <row r="102" spans="2:2" ht="15" x14ac:dyDescent="0.2">
      <c r="B102" s="186"/>
    </row>
    <row r="103" spans="2:2" ht="15" x14ac:dyDescent="0.2">
      <c r="B103" s="186"/>
    </row>
    <row r="104" spans="2:2" ht="15" x14ac:dyDescent="0.2">
      <c r="B104" s="186"/>
    </row>
    <row r="105" spans="2:2" ht="15" x14ac:dyDescent="0.2">
      <c r="B105" s="186"/>
    </row>
    <row r="106" spans="2:2" ht="15" x14ac:dyDescent="0.2">
      <c r="B106" s="186"/>
    </row>
    <row r="107" spans="2:2" ht="15" x14ac:dyDescent="0.2">
      <c r="B107" s="186"/>
    </row>
    <row r="108" spans="2:2" ht="15" x14ac:dyDescent="0.2">
      <c r="B108" s="186"/>
    </row>
    <row r="109" spans="2:2" ht="15" x14ac:dyDescent="0.2">
      <c r="B109" s="186"/>
    </row>
    <row r="110" spans="2:2" ht="15" x14ac:dyDescent="0.2">
      <c r="B110" s="186"/>
    </row>
    <row r="111" spans="2:2" ht="15" x14ac:dyDescent="0.2">
      <c r="B111" s="186"/>
    </row>
    <row r="112" spans="2:2" ht="15" x14ac:dyDescent="0.2">
      <c r="B112" s="186"/>
    </row>
    <row r="113" spans="2:2" ht="15" x14ac:dyDescent="0.2">
      <c r="B113" s="186"/>
    </row>
    <row r="114" spans="2:2" ht="15" x14ac:dyDescent="0.2">
      <c r="B114" s="186"/>
    </row>
    <row r="115" spans="2:2" ht="15" x14ac:dyDescent="0.2">
      <c r="B115" s="186"/>
    </row>
    <row r="116" spans="2:2" ht="15" x14ac:dyDescent="0.2">
      <c r="B116" s="186"/>
    </row>
    <row r="117" spans="2:2" ht="15" x14ac:dyDescent="0.2">
      <c r="B117" s="186"/>
    </row>
    <row r="118" spans="2:2" ht="15" x14ac:dyDescent="0.2">
      <c r="B118" s="186"/>
    </row>
    <row r="119" spans="2:2" ht="15" x14ac:dyDescent="0.2">
      <c r="B119" s="186"/>
    </row>
    <row r="120" spans="2:2" ht="15" x14ac:dyDescent="0.2">
      <c r="B120" s="186"/>
    </row>
    <row r="121" spans="2:2" ht="15" x14ac:dyDescent="0.2">
      <c r="B121" s="186"/>
    </row>
    <row r="122" spans="2:2" ht="15" x14ac:dyDescent="0.2">
      <c r="B122" s="186"/>
    </row>
    <row r="123" spans="2:2" ht="15" x14ac:dyDescent="0.2">
      <c r="B123" s="186"/>
    </row>
    <row r="124" spans="2:2" ht="15" x14ac:dyDescent="0.2">
      <c r="B124" s="186"/>
    </row>
    <row r="125" spans="2:2" ht="15" x14ac:dyDescent="0.2">
      <c r="B125" s="186"/>
    </row>
    <row r="126" spans="2:2" ht="15" x14ac:dyDescent="0.2">
      <c r="B126" s="186"/>
    </row>
    <row r="127" spans="2:2" ht="15" x14ac:dyDescent="0.2">
      <c r="B127" s="186"/>
    </row>
    <row r="128" spans="2:2" ht="15" x14ac:dyDescent="0.2">
      <c r="B128" s="186"/>
    </row>
    <row r="129" spans="2:2" ht="15" x14ac:dyDescent="0.2">
      <c r="B129" s="186"/>
    </row>
    <row r="130" spans="2:2" ht="15" x14ac:dyDescent="0.2">
      <c r="B130" s="186"/>
    </row>
    <row r="131" spans="2:2" ht="15" x14ac:dyDescent="0.2">
      <c r="B131" s="186"/>
    </row>
    <row r="132" spans="2:2" ht="15" x14ac:dyDescent="0.2">
      <c r="B132" s="186"/>
    </row>
    <row r="133" spans="2:2" ht="15" x14ac:dyDescent="0.2">
      <c r="B133" s="186"/>
    </row>
    <row r="134" spans="2:2" ht="15" x14ac:dyDescent="0.2">
      <c r="B134" s="186"/>
    </row>
    <row r="135" spans="2:2" ht="15" x14ac:dyDescent="0.2">
      <c r="B135" s="186"/>
    </row>
    <row r="136" spans="2:2" ht="15" x14ac:dyDescent="0.2">
      <c r="B136" s="186"/>
    </row>
    <row r="137" spans="2:2" ht="15" x14ac:dyDescent="0.2">
      <c r="B137" s="186"/>
    </row>
    <row r="138" spans="2:2" ht="15" x14ac:dyDescent="0.2">
      <c r="B138" s="186"/>
    </row>
    <row r="139" spans="2:2" ht="15" x14ac:dyDescent="0.2">
      <c r="B139" s="186"/>
    </row>
    <row r="140" spans="2:2" ht="15" x14ac:dyDescent="0.2">
      <c r="B140" s="186"/>
    </row>
    <row r="141" spans="2:2" ht="15" x14ac:dyDescent="0.2">
      <c r="B141" s="186"/>
    </row>
    <row r="142" spans="2:2" ht="15" x14ac:dyDescent="0.2">
      <c r="B142" s="186"/>
    </row>
    <row r="143" spans="2:2" ht="15" x14ac:dyDescent="0.2">
      <c r="B143" s="186"/>
    </row>
    <row r="144" spans="2:2" ht="15" x14ac:dyDescent="0.2">
      <c r="B144" s="186"/>
    </row>
    <row r="145" spans="2:2" ht="15" x14ac:dyDescent="0.2">
      <c r="B145" s="186"/>
    </row>
    <row r="146" spans="2:2" ht="15" x14ac:dyDescent="0.2">
      <c r="B146" s="186"/>
    </row>
    <row r="147" spans="2:2" ht="15" x14ac:dyDescent="0.2">
      <c r="B147" s="186"/>
    </row>
    <row r="148" spans="2:2" ht="15" x14ac:dyDescent="0.2">
      <c r="B148" s="186"/>
    </row>
    <row r="149" spans="2:2" ht="15" x14ac:dyDescent="0.2">
      <c r="B149" s="186"/>
    </row>
    <row r="150" spans="2:2" ht="15" x14ac:dyDescent="0.2">
      <c r="B150" s="186"/>
    </row>
    <row r="151" spans="2:2" ht="15" x14ac:dyDescent="0.2">
      <c r="B151" s="186"/>
    </row>
    <row r="152" spans="2:2" ht="15" x14ac:dyDescent="0.2">
      <c r="B152" s="186"/>
    </row>
    <row r="153" spans="2:2" ht="15" x14ac:dyDescent="0.2">
      <c r="B153" s="186"/>
    </row>
    <row r="154" spans="2:2" ht="15" x14ac:dyDescent="0.2">
      <c r="B154" s="186"/>
    </row>
    <row r="155" spans="2:2" ht="15" x14ac:dyDescent="0.2">
      <c r="B155" s="186"/>
    </row>
    <row r="156" spans="2:2" ht="15" x14ac:dyDescent="0.2">
      <c r="B156" s="186"/>
    </row>
    <row r="157" spans="2:2" ht="15" x14ac:dyDescent="0.2">
      <c r="B157" s="186"/>
    </row>
    <row r="158" spans="2:2" ht="15" x14ac:dyDescent="0.2">
      <c r="B158" s="186"/>
    </row>
    <row r="159" spans="2:2" ht="15" x14ac:dyDescent="0.2">
      <c r="B159" s="186"/>
    </row>
    <row r="160" spans="2:2" ht="15" x14ac:dyDescent="0.2">
      <c r="B160" s="186"/>
    </row>
    <row r="161" spans="2:2" ht="15" x14ac:dyDescent="0.2">
      <c r="B161" s="186"/>
    </row>
    <row r="162" spans="2:2" ht="15" x14ac:dyDescent="0.2">
      <c r="B162" s="186"/>
    </row>
    <row r="163" spans="2:2" ht="15" x14ac:dyDescent="0.2">
      <c r="B163" s="186"/>
    </row>
    <row r="164" spans="2:2" ht="15" x14ac:dyDescent="0.2">
      <c r="B164" s="186"/>
    </row>
    <row r="165" spans="2:2" ht="15" x14ac:dyDescent="0.2">
      <c r="B165" s="186"/>
    </row>
    <row r="166" spans="2:2" ht="15" x14ac:dyDescent="0.2">
      <c r="B166" s="186"/>
    </row>
    <row r="167" spans="2:2" ht="15" x14ac:dyDescent="0.2">
      <c r="B167" s="186"/>
    </row>
    <row r="168" spans="2:2" ht="15" x14ac:dyDescent="0.2">
      <c r="B168" s="186"/>
    </row>
    <row r="169" spans="2:2" ht="15" x14ac:dyDescent="0.2">
      <c r="B169" s="186"/>
    </row>
    <row r="170" spans="2:2" ht="15" x14ac:dyDescent="0.2">
      <c r="B170" s="186"/>
    </row>
    <row r="171" spans="2:2" ht="15" x14ac:dyDescent="0.2">
      <c r="B171" s="186"/>
    </row>
    <row r="172" spans="2:2" ht="15" x14ac:dyDescent="0.2">
      <c r="B172" s="186"/>
    </row>
    <row r="173" spans="2:2" ht="15" x14ac:dyDescent="0.2">
      <c r="B173" s="186"/>
    </row>
    <row r="174" spans="2:2" ht="15" x14ac:dyDescent="0.2">
      <c r="B174" s="186"/>
    </row>
    <row r="175" spans="2:2" ht="15" x14ac:dyDescent="0.2">
      <c r="B175" s="186"/>
    </row>
    <row r="176" spans="2:2" ht="15" x14ac:dyDescent="0.2">
      <c r="B176" s="186"/>
    </row>
    <row r="177" spans="2:2" ht="15" x14ac:dyDescent="0.2">
      <c r="B177" s="186"/>
    </row>
    <row r="178" spans="2:2" ht="15" x14ac:dyDescent="0.2">
      <c r="B178" s="186"/>
    </row>
    <row r="179" spans="2:2" ht="15" x14ac:dyDescent="0.2">
      <c r="B179" s="186"/>
    </row>
    <row r="180" spans="2:2" ht="15" x14ac:dyDescent="0.2">
      <c r="B180" s="186"/>
    </row>
    <row r="181" spans="2:2" ht="15" x14ac:dyDescent="0.2">
      <c r="B181" s="186"/>
    </row>
    <row r="182" spans="2:2" ht="15" x14ac:dyDescent="0.2">
      <c r="B182" s="186"/>
    </row>
    <row r="183" spans="2:2" ht="15" x14ac:dyDescent="0.2">
      <c r="B183" s="186"/>
    </row>
    <row r="184" spans="2:2" ht="15" x14ac:dyDescent="0.2">
      <c r="B184" s="186"/>
    </row>
    <row r="185" spans="2:2" ht="15" x14ac:dyDescent="0.2">
      <c r="B185" s="186"/>
    </row>
    <row r="186" spans="2:2" ht="15" x14ac:dyDescent="0.2">
      <c r="B186" s="186"/>
    </row>
    <row r="187" spans="2:2" ht="15" x14ac:dyDescent="0.2">
      <c r="B187" s="186"/>
    </row>
    <row r="188" spans="2:2" ht="15" x14ac:dyDescent="0.2">
      <c r="B188" s="186"/>
    </row>
    <row r="189" spans="2:2" ht="15" x14ac:dyDescent="0.2">
      <c r="B189" s="186"/>
    </row>
    <row r="190" spans="2:2" ht="15" x14ac:dyDescent="0.2">
      <c r="B190" s="186"/>
    </row>
    <row r="191" spans="2:2" ht="15" x14ac:dyDescent="0.2">
      <c r="B191" s="186"/>
    </row>
    <row r="192" spans="2:2" ht="15" x14ac:dyDescent="0.2">
      <c r="B192" s="186"/>
    </row>
    <row r="193" spans="2:2" ht="15" x14ac:dyDescent="0.2">
      <c r="B193" s="186"/>
    </row>
    <row r="194" spans="2:2" ht="15" x14ac:dyDescent="0.2">
      <c r="B194" s="186"/>
    </row>
    <row r="195" spans="2:2" ht="15" x14ac:dyDescent="0.2">
      <c r="B195" s="186"/>
    </row>
    <row r="196" spans="2:2" ht="15" x14ac:dyDescent="0.2">
      <c r="B196" s="186"/>
    </row>
    <row r="197" spans="2:2" ht="15" x14ac:dyDescent="0.2">
      <c r="B197" s="186"/>
    </row>
    <row r="198" spans="2:2" ht="15" x14ac:dyDescent="0.2">
      <c r="B198" s="186"/>
    </row>
    <row r="199" spans="2:2" ht="15" x14ac:dyDescent="0.2">
      <c r="B199" s="186"/>
    </row>
    <row r="200" spans="2:2" ht="15" x14ac:dyDescent="0.2">
      <c r="B200" s="186"/>
    </row>
    <row r="201" spans="2:2" ht="15" x14ac:dyDescent="0.2">
      <c r="B201" s="186"/>
    </row>
    <row r="202" spans="2:2" ht="15" x14ac:dyDescent="0.2">
      <c r="B202" s="186"/>
    </row>
    <row r="203" spans="2:2" ht="15" x14ac:dyDescent="0.2">
      <c r="B203" s="186"/>
    </row>
    <row r="204" spans="2:2" ht="15" x14ac:dyDescent="0.2">
      <c r="B204" s="186"/>
    </row>
    <row r="205" spans="2:2" ht="15" x14ac:dyDescent="0.2">
      <c r="B205" s="186"/>
    </row>
    <row r="206" spans="2:2" ht="15" x14ac:dyDescent="0.2">
      <c r="B206" s="186"/>
    </row>
    <row r="207" spans="2:2" ht="15" x14ac:dyDescent="0.2">
      <c r="B207" s="186"/>
    </row>
    <row r="208" spans="2:2" ht="15" x14ac:dyDescent="0.2">
      <c r="B208" s="186"/>
    </row>
    <row r="209" spans="2:2" ht="15" x14ac:dyDescent="0.2">
      <c r="B209" s="186"/>
    </row>
    <row r="210" spans="2:2" ht="15" x14ac:dyDescent="0.2">
      <c r="B210" s="186"/>
    </row>
    <row r="211" spans="2:2" ht="15" x14ac:dyDescent="0.2">
      <c r="B211" s="186"/>
    </row>
    <row r="212" spans="2:2" ht="15" x14ac:dyDescent="0.2">
      <c r="B212" s="186"/>
    </row>
    <row r="213" spans="2:2" ht="15" x14ac:dyDescent="0.2">
      <c r="B213" s="186"/>
    </row>
    <row r="214" spans="2:2" ht="15" x14ac:dyDescent="0.2">
      <c r="B214" s="186"/>
    </row>
    <row r="215" spans="2:2" ht="15" x14ac:dyDescent="0.2">
      <c r="B215" s="186"/>
    </row>
    <row r="216" spans="2:2" ht="15" x14ac:dyDescent="0.2">
      <c r="B216" s="186"/>
    </row>
    <row r="217" spans="2:2" ht="15" x14ac:dyDescent="0.2">
      <c r="B217" s="186"/>
    </row>
    <row r="218" spans="2:2" ht="15" x14ac:dyDescent="0.2">
      <c r="B218" s="186"/>
    </row>
    <row r="219" spans="2:2" ht="15" x14ac:dyDescent="0.2">
      <c r="B219" s="186"/>
    </row>
    <row r="220" spans="2:2" ht="15" x14ac:dyDescent="0.2">
      <c r="B220" s="186"/>
    </row>
    <row r="221" spans="2:2" ht="15" x14ac:dyDescent="0.2">
      <c r="B221" s="186"/>
    </row>
    <row r="222" spans="2:2" ht="15" x14ac:dyDescent="0.2">
      <c r="B222" s="186"/>
    </row>
    <row r="223" spans="2:2" ht="15" x14ac:dyDescent="0.2">
      <c r="B223" s="186"/>
    </row>
    <row r="224" spans="2:2" ht="15" x14ac:dyDescent="0.2">
      <c r="B224" s="186"/>
    </row>
    <row r="225" spans="2:2" ht="15" x14ac:dyDescent="0.2">
      <c r="B225" s="186"/>
    </row>
    <row r="226" spans="2:2" ht="15" x14ac:dyDescent="0.2">
      <c r="B226" s="186"/>
    </row>
    <row r="227" spans="2:2" ht="15" x14ac:dyDescent="0.2">
      <c r="B227" s="186"/>
    </row>
    <row r="228" spans="2:2" ht="15" x14ac:dyDescent="0.2">
      <c r="B228" s="186"/>
    </row>
    <row r="229" spans="2:2" ht="15" x14ac:dyDescent="0.2">
      <c r="B229" s="186"/>
    </row>
    <row r="230" spans="2:2" ht="15" x14ac:dyDescent="0.2">
      <c r="B230" s="186"/>
    </row>
    <row r="231" spans="2:2" ht="15" x14ac:dyDescent="0.2">
      <c r="B231" s="186"/>
    </row>
    <row r="232" spans="2:2" ht="15" x14ac:dyDescent="0.2">
      <c r="B232" s="186"/>
    </row>
    <row r="233" spans="2:2" ht="15" x14ac:dyDescent="0.2">
      <c r="B233" s="186"/>
    </row>
    <row r="234" spans="2:2" ht="15" x14ac:dyDescent="0.2">
      <c r="B234" s="186"/>
    </row>
    <row r="235" spans="2:2" ht="15" x14ac:dyDescent="0.2">
      <c r="B235" s="186"/>
    </row>
    <row r="236" spans="2:2" ht="15" x14ac:dyDescent="0.2">
      <c r="B236" s="186"/>
    </row>
    <row r="237" spans="2:2" ht="15" x14ac:dyDescent="0.2">
      <c r="B237" s="186"/>
    </row>
    <row r="238" spans="2:2" ht="15" x14ac:dyDescent="0.2">
      <c r="B238" s="186"/>
    </row>
    <row r="239" spans="2:2" ht="15" x14ac:dyDescent="0.2">
      <c r="B239" s="186"/>
    </row>
    <row r="240" spans="2:2" ht="15" x14ac:dyDescent="0.2">
      <c r="B240" s="186"/>
    </row>
    <row r="241" spans="2:2" ht="15" x14ac:dyDescent="0.2">
      <c r="B241" s="186"/>
    </row>
    <row r="242" spans="2:2" ht="15" x14ac:dyDescent="0.2">
      <c r="B242" s="186"/>
    </row>
    <row r="243" spans="2:2" ht="15" x14ac:dyDescent="0.2">
      <c r="B243" s="186"/>
    </row>
    <row r="244" spans="2:2" ht="15" x14ac:dyDescent="0.2">
      <c r="B244" s="186"/>
    </row>
    <row r="245" spans="2:2" ht="15" x14ac:dyDescent="0.2">
      <c r="B245" s="186"/>
    </row>
    <row r="246" spans="2:2" ht="15" x14ac:dyDescent="0.2">
      <c r="B246" s="186"/>
    </row>
    <row r="247" spans="2:2" ht="15" x14ac:dyDescent="0.2">
      <c r="B247" s="186"/>
    </row>
    <row r="248" spans="2:2" ht="15" x14ac:dyDescent="0.2">
      <c r="B248" s="186"/>
    </row>
    <row r="249" spans="2:2" ht="15" x14ac:dyDescent="0.2">
      <c r="B249" s="186"/>
    </row>
    <row r="250" spans="2:2" ht="15" x14ac:dyDescent="0.2">
      <c r="B250" s="186"/>
    </row>
    <row r="251" spans="2:2" ht="15" x14ac:dyDescent="0.2">
      <c r="B251" s="186"/>
    </row>
    <row r="252" spans="2:2" ht="15" x14ac:dyDescent="0.2">
      <c r="B252" s="186"/>
    </row>
    <row r="253" spans="2:2" ht="15" x14ac:dyDescent="0.2">
      <c r="B253" s="186"/>
    </row>
    <row r="254" spans="2:2" ht="15" x14ac:dyDescent="0.2">
      <c r="B254" s="186"/>
    </row>
    <row r="255" spans="2:2" ht="15" x14ac:dyDescent="0.2">
      <c r="B255" s="186"/>
    </row>
    <row r="256" spans="2:2" ht="15" x14ac:dyDescent="0.2">
      <c r="B256" s="186"/>
    </row>
    <row r="257" spans="2:2" ht="15" x14ac:dyDescent="0.2">
      <c r="B257" s="186"/>
    </row>
    <row r="258" spans="2:2" ht="15" x14ac:dyDescent="0.2">
      <c r="B258" s="186"/>
    </row>
    <row r="259" spans="2:2" ht="15" x14ac:dyDescent="0.2">
      <c r="B259" s="186"/>
    </row>
    <row r="260" spans="2:2" ht="15" x14ac:dyDescent="0.2">
      <c r="B260" s="186"/>
    </row>
    <row r="261" spans="2:2" ht="15" x14ac:dyDescent="0.2">
      <c r="B261" s="186"/>
    </row>
    <row r="262" spans="2:2" ht="15" x14ac:dyDescent="0.2">
      <c r="B262" s="186"/>
    </row>
    <row r="263" spans="2:2" ht="15" x14ac:dyDescent="0.2">
      <c r="B263" s="186"/>
    </row>
    <row r="264" spans="2:2" ht="15" x14ac:dyDescent="0.2">
      <c r="B264" s="186"/>
    </row>
    <row r="265" spans="2:2" ht="15" x14ac:dyDescent="0.2">
      <c r="B265" s="186"/>
    </row>
    <row r="266" spans="2:2" ht="15" x14ac:dyDescent="0.2">
      <c r="B266" s="186"/>
    </row>
    <row r="267" spans="2:2" ht="15" x14ac:dyDescent="0.2">
      <c r="B267" s="186"/>
    </row>
    <row r="268" spans="2:2" ht="15" x14ac:dyDescent="0.2">
      <c r="B268" s="186"/>
    </row>
    <row r="269" spans="2:2" ht="15" x14ac:dyDescent="0.2">
      <c r="B269" s="186"/>
    </row>
    <row r="270" spans="2:2" ht="15" x14ac:dyDescent="0.2">
      <c r="B270" s="186"/>
    </row>
    <row r="271" spans="2:2" ht="15" x14ac:dyDescent="0.2">
      <c r="B271" s="186"/>
    </row>
    <row r="272" spans="2:2" ht="15" x14ac:dyDescent="0.2">
      <c r="B272" s="186"/>
    </row>
    <row r="273" spans="2:2" ht="15" x14ac:dyDescent="0.2">
      <c r="B273" s="186"/>
    </row>
    <row r="274" spans="2:2" ht="15" x14ac:dyDescent="0.2">
      <c r="B274" s="186"/>
    </row>
    <row r="275" spans="2:2" ht="15" x14ac:dyDescent="0.2">
      <c r="B275" s="186"/>
    </row>
    <row r="276" spans="2:2" ht="15" x14ac:dyDescent="0.2">
      <c r="B276" s="186"/>
    </row>
    <row r="277" spans="2:2" ht="15" x14ac:dyDescent="0.2">
      <c r="B277" s="186"/>
    </row>
    <row r="278" spans="2:2" ht="15" x14ac:dyDescent="0.2">
      <c r="B278" s="186"/>
    </row>
    <row r="279" spans="2:2" ht="15" x14ac:dyDescent="0.2">
      <c r="B279" s="186"/>
    </row>
    <row r="280" spans="2:2" ht="15" x14ac:dyDescent="0.2">
      <c r="B280" s="186"/>
    </row>
    <row r="281" spans="2:2" ht="15" x14ac:dyDescent="0.2">
      <c r="B281" s="186"/>
    </row>
    <row r="282" spans="2:2" ht="15" x14ac:dyDescent="0.2">
      <c r="B282" s="186"/>
    </row>
    <row r="283" spans="2:2" ht="15" x14ac:dyDescent="0.2">
      <c r="B283" s="186"/>
    </row>
    <row r="284" spans="2:2" ht="15" x14ac:dyDescent="0.2">
      <c r="B284" s="186"/>
    </row>
    <row r="285" spans="2:2" ht="15" x14ac:dyDescent="0.2">
      <c r="B285" s="186"/>
    </row>
    <row r="286" spans="2:2" ht="15" x14ac:dyDescent="0.2">
      <c r="B286" s="186"/>
    </row>
    <row r="287" spans="2:2" ht="15" x14ac:dyDescent="0.2">
      <c r="B287" s="186"/>
    </row>
    <row r="288" spans="2:2" ht="15" x14ac:dyDescent="0.2">
      <c r="B288" s="186"/>
    </row>
    <row r="289" spans="2:2" ht="15" x14ac:dyDescent="0.2">
      <c r="B289" s="186"/>
    </row>
    <row r="290" spans="2:2" ht="15" x14ac:dyDescent="0.2">
      <c r="B290" s="186"/>
    </row>
    <row r="291" spans="2:2" ht="15" x14ac:dyDescent="0.2">
      <c r="B291" s="186"/>
    </row>
    <row r="292" spans="2:2" ht="15" x14ac:dyDescent="0.2">
      <c r="B292" s="186"/>
    </row>
    <row r="293" spans="2:2" ht="15" x14ac:dyDescent="0.2">
      <c r="B293" s="186"/>
    </row>
    <row r="294" spans="2:2" ht="15" x14ac:dyDescent="0.2">
      <c r="B294" s="186"/>
    </row>
    <row r="295" spans="2:2" ht="15" x14ac:dyDescent="0.2">
      <c r="B295" s="186"/>
    </row>
    <row r="296" spans="2:2" ht="15" x14ac:dyDescent="0.2">
      <c r="B296" s="186"/>
    </row>
    <row r="297" spans="2:2" ht="15" x14ac:dyDescent="0.2">
      <c r="B297" s="186"/>
    </row>
    <row r="298" spans="2:2" ht="15" x14ac:dyDescent="0.2">
      <c r="B298" s="186"/>
    </row>
    <row r="299" spans="2:2" ht="15" x14ac:dyDescent="0.2">
      <c r="B299" s="186"/>
    </row>
    <row r="300" spans="2:2" ht="15" x14ac:dyDescent="0.2">
      <c r="B300" s="186"/>
    </row>
    <row r="301" spans="2:2" ht="15" x14ac:dyDescent="0.2">
      <c r="B301" s="186"/>
    </row>
    <row r="302" spans="2:2" ht="15" x14ac:dyDescent="0.2">
      <c r="B302" s="186"/>
    </row>
    <row r="303" spans="2:2" ht="15" x14ac:dyDescent="0.2">
      <c r="B303" s="186"/>
    </row>
    <row r="304" spans="2:2" ht="15" x14ac:dyDescent="0.2">
      <c r="B304" s="186"/>
    </row>
    <row r="305" spans="2:2" ht="15" x14ac:dyDescent="0.2">
      <c r="B305" s="186"/>
    </row>
    <row r="306" spans="2:2" ht="15" x14ac:dyDescent="0.2">
      <c r="B306" s="186"/>
    </row>
    <row r="307" spans="2:2" ht="15" x14ac:dyDescent="0.2">
      <c r="B307" s="186"/>
    </row>
    <row r="308" spans="2:2" ht="15" x14ac:dyDescent="0.2">
      <c r="B308" s="186"/>
    </row>
    <row r="309" spans="2:2" ht="15" x14ac:dyDescent="0.2">
      <c r="B309" s="186"/>
    </row>
    <row r="310" spans="2:2" ht="15" x14ac:dyDescent="0.2">
      <c r="B310" s="186"/>
    </row>
    <row r="311" spans="2:2" ht="15" x14ac:dyDescent="0.2">
      <c r="B311" s="186"/>
    </row>
    <row r="312" spans="2:2" ht="15" x14ac:dyDescent="0.2">
      <c r="B312" s="186"/>
    </row>
    <row r="313" spans="2:2" ht="15" x14ac:dyDescent="0.2">
      <c r="B313" s="186"/>
    </row>
    <row r="314" spans="2:2" ht="15" x14ac:dyDescent="0.2">
      <c r="B314" s="186"/>
    </row>
    <row r="315" spans="2:2" ht="15" x14ac:dyDescent="0.2">
      <c r="B315" s="186"/>
    </row>
    <row r="316" spans="2:2" ht="15" x14ac:dyDescent="0.2">
      <c r="B316" s="186"/>
    </row>
    <row r="317" spans="2:2" ht="15" x14ac:dyDescent="0.2">
      <c r="B317" s="186"/>
    </row>
    <row r="318" spans="2:2" ht="15" x14ac:dyDescent="0.2">
      <c r="B318" s="186"/>
    </row>
    <row r="319" spans="2:2" ht="15" x14ac:dyDescent="0.2">
      <c r="B319" s="186"/>
    </row>
    <row r="320" spans="2:2" ht="15" x14ac:dyDescent="0.2">
      <c r="B320" s="186"/>
    </row>
    <row r="321" spans="2:2" ht="15" x14ac:dyDescent="0.2">
      <c r="B321" s="186"/>
    </row>
    <row r="322" spans="2:2" ht="15" x14ac:dyDescent="0.2">
      <c r="B322" s="186"/>
    </row>
    <row r="323" spans="2:2" ht="15" x14ac:dyDescent="0.2">
      <c r="B323" s="186"/>
    </row>
    <row r="324" spans="2:2" ht="15" x14ac:dyDescent="0.2">
      <c r="B324" s="186"/>
    </row>
    <row r="325" spans="2:2" ht="15" x14ac:dyDescent="0.2">
      <c r="B325" s="186"/>
    </row>
    <row r="326" spans="2:2" ht="15" x14ac:dyDescent="0.2">
      <c r="B326" s="186"/>
    </row>
    <row r="327" spans="2:2" ht="15" x14ac:dyDescent="0.2">
      <c r="B327" s="186"/>
    </row>
    <row r="328" spans="2:2" ht="15" x14ac:dyDescent="0.2">
      <c r="B328" s="186"/>
    </row>
    <row r="329" spans="2:2" ht="15" x14ac:dyDescent="0.2">
      <c r="B329" s="186"/>
    </row>
    <row r="330" spans="2:2" ht="15" x14ac:dyDescent="0.2">
      <c r="B330" s="186"/>
    </row>
    <row r="331" spans="2:2" ht="15" x14ac:dyDescent="0.2">
      <c r="B331" s="186"/>
    </row>
    <row r="332" spans="2:2" ht="15" x14ac:dyDescent="0.2">
      <c r="B332" s="186"/>
    </row>
    <row r="333" spans="2:2" ht="15" x14ac:dyDescent="0.2">
      <c r="B333" s="186"/>
    </row>
    <row r="334" spans="2:2" ht="15" x14ac:dyDescent="0.2">
      <c r="B334" s="186"/>
    </row>
    <row r="335" spans="2:2" ht="15" x14ac:dyDescent="0.2">
      <c r="B335" s="186"/>
    </row>
    <row r="336" spans="2:2" ht="15" x14ac:dyDescent="0.2">
      <c r="B336" s="186"/>
    </row>
    <row r="337" spans="2:2" ht="15" x14ac:dyDescent="0.2">
      <c r="B337" s="186"/>
    </row>
    <row r="338" spans="2:2" ht="15" x14ac:dyDescent="0.2">
      <c r="B338" s="186"/>
    </row>
    <row r="339" spans="2:2" ht="15" x14ac:dyDescent="0.2">
      <c r="B339" s="186"/>
    </row>
    <row r="340" spans="2:2" ht="15" x14ac:dyDescent="0.2">
      <c r="B340" s="186"/>
    </row>
    <row r="341" spans="2:2" ht="15" x14ac:dyDescent="0.2">
      <c r="B341" s="186"/>
    </row>
    <row r="342" spans="2:2" ht="15" x14ac:dyDescent="0.2">
      <c r="B342" s="186"/>
    </row>
    <row r="343" spans="2:2" ht="15" x14ac:dyDescent="0.2">
      <c r="B343" s="186"/>
    </row>
    <row r="344" spans="2:2" ht="15" x14ac:dyDescent="0.2">
      <c r="B344" s="186"/>
    </row>
    <row r="345" spans="2:2" ht="15" x14ac:dyDescent="0.2">
      <c r="B345" s="186"/>
    </row>
    <row r="346" spans="2:2" ht="15" x14ac:dyDescent="0.2">
      <c r="B346" s="186"/>
    </row>
    <row r="347" spans="2:2" ht="15" x14ac:dyDescent="0.2">
      <c r="B347" s="186"/>
    </row>
    <row r="348" spans="2:2" ht="15" x14ac:dyDescent="0.2">
      <c r="B348" s="186"/>
    </row>
    <row r="349" spans="2:2" ht="15" x14ac:dyDescent="0.2">
      <c r="B349" s="186"/>
    </row>
    <row r="350" spans="2:2" ht="15" x14ac:dyDescent="0.2">
      <c r="B350" s="186"/>
    </row>
    <row r="351" spans="2:2" ht="15" x14ac:dyDescent="0.2">
      <c r="B351" s="186"/>
    </row>
    <row r="352" spans="2:2" ht="15" x14ac:dyDescent="0.2">
      <c r="B352" s="186"/>
    </row>
    <row r="353" spans="2:2" ht="15" x14ac:dyDescent="0.2">
      <c r="B353" s="186"/>
    </row>
    <row r="354" spans="2:2" ht="15" x14ac:dyDescent="0.2">
      <c r="B354" s="186"/>
    </row>
    <row r="355" spans="2:2" ht="15" x14ac:dyDescent="0.2">
      <c r="B355" s="186"/>
    </row>
    <row r="356" spans="2:2" ht="15" x14ac:dyDescent="0.2">
      <c r="B356" s="186"/>
    </row>
    <row r="357" spans="2:2" ht="15" x14ac:dyDescent="0.2">
      <c r="B357" s="186"/>
    </row>
    <row r="358" spans="2:2" ht="15" x14ac:dyDescent="0.2">
      <c r="B358" s="186"/>
    </row>
    <row r="359" spans="2:2" ht="15" x14ac:dyDescent="0.2">
      <c r="B359" s="186"/>
    </row>
    <row r="360" spans="2:2" ht="15" x14ac:dyDescent="0.2">
      <c r="B360" s="186"/>
    </row>
    <row r="361" spans="2:2" ht="15" x14ac:dyDescent="0.2">
      <c r="B361" s="186"/>
    </row>
    <row r="362" spans="2:2" ht="15" x14ac:dyDescent="0.2">
      <c r="B362" s="186"/>
    </row>
    <row r="363" spans="2:2" ht="15" x14ac:dyDescent="0.2">
      <c r="B363" s="186"/>
    </row>
    <row r="364" spans="2:2" ht="15" x14ac:dyDescent="0.2">
      <c r="B364" s="186"/>
    </row>
    <row r="365" spans="2:2" ht="15" x14ac:dyDescent="0.2">
      <c r="B365" s="186"/>
    </row>
    <row r="366" spans="2:2" ht="15" x14ac:dyDescent="0.2">
      <c r="B366" s="186"/>
    </row>
    <row r="367" spans="2:2" ht="15" x14ac:dyDescent="0.2">
      <c r="B367" s="186"/>
    </row>
    <row r="368" spans="2:2" ht="15" x14ac:dyDescent="0.2">
      <c r="B368" s="186"/>
    </row>
    <row r="369" spans="2:2" ht="15" x14ac:dyDescent="0.2">
      <c r="B369" s="186"/>
    </row>
    <row r="370" spans="2:2" ht="15" x14ac:dyDescent="0.2">
      <c r="B370" s="186"/>
    </row>
    <row r="371" spans="2:2" ht="15" x14ac:dyDescent="0.2">
      <c r="B371" s="186"/>
    </row>
    <row r="372" spans="2:2" ht="15" x14ac:dyDescent="0.2">
      <c r="B372" s="186"/>
    </row>
    <row r="373" spans="2:2" ht="15" x14ac:dyDescent="0.2">
      <c r="B373" s="186"/>
    </row>
    <row r="374" spans="2:2" ht="15" x14ac:dyDescent="0.2">
      <c r="B374" s="186"/>
    </row>
    <row r="375" spans="2:2" ht="15" x14ac:dyDescent="0.2">
      <c r="B375" s="186"/>
    </row>
    <row r="376" spans="2:2" ht="15" x14ac:dyDescent="0.2">
      <c r="B376" s="186"/>
    </row>
    <row r="377" spans="2:2" ht="15" x14ac:dyDescent="0.2">
      <c r="B377" s="186"/>
    </row>
    <row r="378" spans="2:2" ht="15" x14ac:dyDescent="0.2">
      <c r="B378" s="186"/>
    </row>
    <row r="379" spans="2:2" ht="15" x14ac:dyDescent="0.2">
      <c r="B379" s="186"/>
    </row>
    <row r="380" spans="2:2" ht="15" x14ac:dyDescent="0.2">
      <c r="B380" s="186"/>
    </row>
    <row r="381" spans="2:2" ht="15" x14ac:dyDescent="0.2">
      <c r="B381" s="186"/>
    </row>
    <row r="382" spans="2:2" ht="15" x14ac:dyDescent="0.2">
      <c r="B382" s="186"/>
    </row>
    <row r="383" spans="2:2" ht="15" x14ac:dyDescent="0.2">
      <c r="B383" s="186"/>
    </row>
    <row r="384" spans="2:2" ht="15" x14ac:dyDescent="0.2">
      <c r="B384" s="186"/>
    </row>
    <row r="385" spans="2:2" ht="15" x14ac:dyDescent="0.2">
      <c r="B385" s="186"/>
    </row>
    <row r="386" spans="2:2" ht="15" x14ac:dyDescent="0.2">
      <c r="B386" s="186"/>
    </row>
    <row r="387" spans="2:2" ht="15" x14ac:dyDescent="0.2">
      <c r="B387" s="186"/>
    </row>
    <row r="388" spans="2:2" ht="15" x14ac:dyDescent="0.2">
      <c r="B388" s="186"/>
    </row>
    <row r="389" spans="2:2" ht="15" x14ac:dyDescent="0.2">
      <c r="B389" s="186"/>
    </row>
    <row r="390" spans="2:2" ht="15" x14ac:dyDescent="0.2">
      <c r="B390" s="186"/>
    </row>
    <row r="391" spans="2:2" ht="15" x14ac:dyDescent="0.2">
      <c r="B391" s="186"/>
    </row>
    <row r="392" spans="2:2" ht="15" x14ac:dyDescent="0.2">
      <c r="B392" s="186"/>
    </row>
    <row r="393" spans="2:2" ht="15" x14ac:dyDescent="0.2">
      <c r="B393" s="186"/>
    </row>
    <row r="394" spans="2:2" ht="15" x14ac:dyDescent="0.2">
      <c r="B394" s="186"/>
    </row>
    <row r="395" spans="2:2" ht="15" x14ac:dyDescent="0.2">
      <c r="B395" s="186"/>
    </row>
    <row r="396" spans="2:2" ht="15" x14ac:dyDescent="0.2">
      <c r="B396" s="186"/>
    </row>
    <row r="397" spans="2:2" ht="15" x14ac:dyDescent="0.2">
      <c r="B397" s="186"/>
    </row>
    <row r="398" spans="2:2" ht="15" x14ac:dyDescent="0.2">
      <c r="B398" s="186"/>
    </row>
    <row r="399" spans="2:2" ht="15" x14ac:dyDescent="0.2">
      <c r="B399" s="186"/>
    </row>
    <row r="400" spans="2:2" ht="15" x14ac:dyDescent="0.2">
      <c r="B400" s="186"/>
    </row>
    <row r="401" spans="2:2" ht="15" x14ac:dyDescent="0.2">
      <c r="B401" s="186"/>
    </row>
    <row r="402" spans="2:2" ht="15" x14ac:dyDescent="0.2">
      <c r="B402" s="186"/>
    </row>
    <row r="403" spans="2:2" ht="15" x14ac:dyDescent="0.2">
      <c r="B403" s="186"/>
    </row>
    <row r="404" spans="2:2" ht="15" x14ac:dyDescent="0.2">
      <c r="B404" s="186"/>
    </row>
    <row r="405" spans="2:2" ht="15" x14ac:dyDescent="0.2">
      <c r="B405" s="186"/>
    </row>
    <row r="406" spans="2:2" ht="15" x14ac:dyDescent="0.2">
      <c r="B406" s="186"/>
    </row>
    <row r="407" spans="2:2" ht="15" x14ac:dyDescent="0.2">
      <c r="B407" s="186"/>
    </row>
    <row r="408" spans="2:2" ht="15" x14ac:dyDescent="0.2">
      <c r="B408" s="186"/>
    </row>
    <row r="409" spans="2:2" ht="15" x14ac:dyDescent="0.2">
      <c r="B409" s="186"/>
    </row>
    <row r="410" spans="2:2" ht="15" x14ac:dyDescent="0.2">
      <c r="B410" s="186"/>
    </row>
    <row r="411" spans="2:2" ht="15" x14ac:dyDescent="0.2">
      <c r="B411" s="186"/>
    </row>
    <row r="412" spans="2:2" ht="15" x14ac:dyDescent="0.2">
      <c r="B412" s="186"/>
    </row>
    <row r="413" spans="2:2" ht="15" x14ac:dyDescent="0.2">
      <c r="B413" s="186"/>
    </row>
    <row r="414" spans="2:2" ht="15" x14ac:dyDescent="0.2">
      <c r="B414" s="186"/>
    </row>
    <row r="415" spans="2:2" ht="15" x14ac:dyDescent="0.2">
      <c r="B415" s="186"/>
    </row>
    <row r="416" spans="2:2" ht="15" x14ac:dyDescent="0.2">
      <c r="B416" s="186"/>
    </row>
    <row r="417" spans="2:2" ht="15" x14ac:dyDescent="0.2">
      <c r="B417" s="186"/>
    </row>
    <row r="418" spans="2:2" ht="15" x14ac:dyDescent="0.2">
      <c r="B418" s="186"/>
    </row>
    <row r="419" spans="2:2" ht="15" x14ac:dyDescent="0.2">
      <c r="B419" s="186"/>
    </row>
    <row r="420" spans="2:2" ht="15" x14ac:dyDescent="0.2">
      <c r="B420" s="186"/>
    </row>
    <row r="421" spans="2:2" ht="15" x14ac:dyDescent="0.2">
      <c r="B421" s="186"/>
    </row>
    <row r="422" spans="2:2" ht="15" x14ac:dyDescent="0.2">
      <c r="B422" s="186"/>
    </row>
    <row r="423" spans="2:2" ht="15" x14ac:dyDescent="0.2">
      <c r="B423" s="186"/>
    </row>
    <row r="424" spans="2:2" ht="15" x14ac:dyDescent="0.2">
      <c r="B424" s="186"/>
    </row>
    <row r="425" spans="2:2" ht="15" x14ac:dyDescent="0.2">
      <c r="B425" s="186"/>
    </row>
    <row r="426" spans="2:2" ht="15" x14ac:dyDescent="0.2">
      <c r="B426" s="186"/>
    </row>
    <row r="427" spans="2:2" ht="15" x14ac:dyDescent="0.2">
      <c r="B427" s="186"/>
    </row>
    <row r="428" spans="2:2" ht="15" x14ac:dyDescent="0.2">
      <c r="B428" s="186"/>
    </row>
    <row r="429" spans="2:2" ht="15" x14ac:dyDescent="0.2">
      <c r="B429" s="186"/>
    </row>
    <row r="430" spans="2:2" ht="15" x14ac:dyDescent="0.2">
      <c r="B430" s="186"/>
    </row>
    <row r="431" spans="2:2" ht="15" x14ac:dyDescent="0.2">
      <c r="B431" s="186"/>
    </row>
    <row r="432" spans="2:2" ht="15" x14ac:dyDescent="0.2">
      <c r="B432" s="186"/>
    </row>
    <row r="433" spans="2:2" ht="15" x14ac:dyDescent="0.2">
      <c r="B433" s="186"/>
    </row>
    <row r="434" spans="2:2" ht="15" x14ac:dyDescent="0.2">
      <c r="B434" s="186"/>
    </row>
    <row r="435" spans="2:2" ht="15" x14ac:dyDescent="0.2">
      <c r="B435" s="186"/>
    </row>
    <row r="436" spans="2:2" ht="15" x14ac:dyDescent="0.2">
      <c r="B436" s="186"/>
    </row>
    <row r="437" spans="2:2" ht="15" x14ac:dyDescent="0.2">
      <c r="B437" s="186"/>
    </row>
    <row r="438" spans="2:2" ht="15" x14ac:dyDescent="0.2">
      <c r="B438" s="186"/>
    </row>
    <row r="439" spans="2:2" ht="15" x14ac:dyDescent="0.2">
      <c r="B439" s="186"/>
    </row>
    <row r="440" spans="2:2" ht="15" x14ac:dyDescent="0.2">
      <c r="B440" s="186"/>
    </row>
    <row r="441" spans="2:2" ht="15" x14ac:dyDescent="0.2">
      <c r="B441" s="186"/>
    </row>
    <row r="442" spans="2:2" ht="15" x14ac:dyDescent="0.2">
      <c r="B442" s="186"/>
    </row>
    <row r="443" spans="2:2" ht="15" x14ac:dyDescent="0.2">
      <c r="B443" s="186"/>
    </row>
    <row r="444" spans="2:2" ht="15" x14ac:dyDescent="0.2">
      <c r="B444" s="186"/>
    </row>
    <row r="445" spans="2:2" ht="15" x14ac:dyDescent="0.2">
      <c r="B445" s="186"/>
    </row>
    <row r="446" spans="2:2" ht="15" x14ac:dyDescent="0.2">
      <c r="B446" s="186"/>
    </row>
    <row r="447" spans="2:2" ht="15" x14ac:dyDescent="0.2">
      <c r="B447" s="186"/>
    </row>
    <row r="448" spans="2:2" ht="15" x14ac:dyDescent="0.2">
      <c r="B448" s="186"/>
    </row>
    <row r="449" spans="2:2" ht="15" x14ac:dyDescent="0.2">
      <c r="B449" s="186"/>
    </row>
    <row r="450" spans="2:2" ht="15" x14ac:dyDescent="0.2">
      <c r="B450" s="186"/>
    </row>
    <row r="451" spans="2:2" ht="15" x14ac:dyDescent="0.2">
      <c r="B451" s="186"/>
    </row>
    <row r="452" spans="2:2" ht="15" x14ac:dyDescent="0.2">
      <c r="B452" s="186"/>
    </row>
    <row r="453" spans="2:2" ht="15" x14ac:dyDescent="0.2">
      <c r="B453" s="186"/>
    </row>
    <row r="454" spans="2:2" ht="15" x14ac:dyDescent="0.2">
      <c r="B454" s="186"/>
    </row>
    <row r="455" spans="2:2" ht="15" x14ac:dyDescent="0.2">
      <c r="B455" s="186"/>
    </row>
    <row r="456" spans="2:2" ht="15" x14ac:dyDescent="0.2">
      <c r="B456" s="186"/>
    </row>
    <row r="457" spans="2:2" ht="15" x14ac:dyDescent="0.2">
      <c r="B457" s="186"/>
    </row>
    <row r="458" spans="2:2" ht="15" x14ac:dyDescent="0.2">
      <c r="B458" s="186"/>
    </row>
    <row r="459" spans="2:2" ht="15" x14ac:dyDescent="0.2">
      <c r="B459" s="186"/>
    </row>
    <row r="460" spans="2:2" ht="15" x14ac:dyDescent="0.2">
      <c r="B460" s="186"/>
    </row>
    <row r="461" spans="2:2" ht="15" x14ac:dyDescent="0.2">
      <c r="B461" s="186"/>
    </row>
    <row r="462" spans="2:2" ht="15" x14ac:dyDescent="0.2">
      <c r="B462" s="186"/>
    </row>
    <row r="463" spans="2:2" ht="15" x14ac:dyDescent="0.2">
      <c r="B463" s="186"/>
    </row>
    <row r="464" spans="2:2" ht="15" x14ac:dyDescent="0.2">
      <c r="B464" s="186"/>
    </row>
    <row r="465" spans="2:2" ht="15" x14ac:dyDescent="0.2">
      <c r="B465" s="186"/>
    </row>
    <row r="466" spans="2:2" ht="15" x14ac:dyDescent="0.2">
      <c r="B466" s="186"/>
    </row>
    <row r="467" spans="2:2" ht="15" x14ac:dyDescent="0.2">
      <c r="B467" s="186"/>
    </row>
    <row r="468" spans="2:2" ht="15" x14ac:dyDescent="0.2">
      <c r="B468" s="186"/>
    </row>
    <row r="469" spans="2:2" ht="15" x14ac:dyDescent="0.2">
      <c r="B469" s="186"/>
    </row>
    <row r="470" spans="2:2" ht="15" x14ac:dyDescent="0.2">
      <c r="B470" s="186"/>
    </row>
    <row r="471" spans="2:2" ht="15" x14ac:dyDescent="0.2">
      <c r="B471" s="186"/>
    </row>
    <row r="472" spans="2:2" ht="15" x14ac:dyDescent="0.2">
      <c r="B472" s="186"/>
    </row>
    <row r="473" spans="2:2" ht="15" x14ac:dyDescent="0.2">
      <c r="B473" s="186"/>
    </row>
    <row r="474" spans="2:2" ht="15" x14ac:dyDescent="0.2">
      <c r="B474" s="186"/>
    </row>
    <row r="475" spans="2:2" ht="15" x14ac:dyDescent="0.2">
      <c r="B475" s="186"/>
    </row>
    <row r="476" spans="2:2" ht="15" x14ac:dyDescent="0.2">
      <c r="B476" s="186"/>
    </row>
    <row r="477" spans="2:2" ht="15" x14ac:dyDescent="0.2">
      <c r="B477" s="186"/>
    </row>
    <row r="478" spans="2:2" ht="15" x14ac:dyDescent="0.2">
      <c r="B478" s="186"/>
    </row>
    <row r="479" spans="2:2" ht="15" x14ac:dyDescent="0.2">
      <c r="B479" s="186"/>
    </row>
    <row r="480" spans="2:2" ht="15" x14ac:dyDescent="0.2">
      <c r="B480" s="186"/>
    </row>
    <row r="481" spans="2:2" ht="15" x14ac:dyDescent="0.2">
      <c r="B481" s="186"/>
    </row>
    <row r="482" spans="2:2" ht="15" x14ac:dyDescent="0.2">
      <c r="B482" s="186"/>
    </row>
    <row r="483" spans="2:2" ht="15" x14ac:dyDescent="0.2">
      <c r="B483" s="186"/>
    </row>
    <row r="484" spans="2:2" ht="15" x14ac:dyDescent="0.2">
      <c r="B484" s="186"/>
    </row>
    <row r="485" spans="2:2" ht="15" x14ac:dyDescent="0.2">
      <c r="B485" s="186"/>
    </row>
    <row r="486" spans="2:2" ht="15" x14ac:dyDescent="0.2">
      <c r="B486" s="186"/>
    </row>
    <row r="487" spans="2:2" ht="15" x14ac:dyDescent="0.2">
      <c r="B487" s="186"/>
    </row>
    <row r="488" spans="2:2" ht="15" x14ac:dyDescent="0.2">
      <c r="B488" s="186"/>
    </row>
    <row r="489" spans="2:2" ht="15" x14ac:dyDescent="0.2">
      <c r="B489" s="186"/>
    </row>
    <row r="490" spans="2:2" ht="15" x14ac:dyDescent="0.2">
      <c r="B490" s="186"/>
    </row>
    <row r="491" spans="2:2" ht="15" x14ac:dyDescent="0.2">
      <c r="B491" s="186"/>
    </row>
    <row r="492" spans="2:2" ht="15" x14ac:dyDescent="0.2">
      <c r="B492" s="186"/>
    </row>
    <row r="493" spans="2:2" ht="15" x14ac:dyDescent="0.2">
      <c r="B493" s="186"/>
    </row>
    <row r="494" spans="2:2" ht="15" x14ac:dyDescent="0.2">
      <c r="B494" s="186"/>
    </row>
    <row r="495" spans="2:2" ht="15" x14ac:dyDescent="0.2">
      <c r="B495" s="186"/>
    </row>
    <row r="496" spans="2:2" ht="15" x14ac:dyDescent="0.2">
      <c r="B496" s="186"/>
    </row>
    <row r="497" spans="2:2" ht="15" x14ac:dyDescent="0.2">
      <c r="B497" s="186"/>
    </row>
    <row r="498" spans="2:2" ht="15" x14ac:dyDescent="0.2">
      <c r="B498" s="186"/>
    </row>
    <row r="499" spans="2:2" ht="15" x14ac:dyDescent="0.2">
      <c r="B499" s="186"/>
    </row>
    <row r="500" spans="2:2" ht="15" x14ac:dyDescent="0.2">
      <c r="B500" s="186"/>
    </row>
    <row r="501" spans="2:2" ht="15" x14ac:dyDescent="0.2">
      <c r="B501" s="186"/>
    </row>
    <row r="502" spans="2:2" ht="15" x14ac:dyDescent="0.2">
      <c r="B502" s="186"/>
    </row>
    <row r="503" spans="2:2" ht="15" x14ac:dyDescent="0.2">
      <c r="B503" s="186"/>
    </row>
    <row r="504" spans="2:2" ht="15" x14ac:dyDescent="0.2">
      <c r="B504" s="186"/>
    </row>
    <row r="505" spans="2:2" ht="15" x14ac:dyDescent="0.2">
      <c r="B505" s="186"/>
    </row>
    <row r="506" spans="2:2" ht="15" x14ac:dyDescent="0.2">
      <c r="B506" s="186"/>
    </row>
    <row r="507" spans="2:2" ht="15" x14ac:dyDescent="0.2">
      <c r="B507" s="186"/>
    </row>
    <row r="508" spans="2:2" ht="15" x14ac:dyDescent="0.2">
      <c r="B508" s="186"/>
    </row>
    <row r="509" spans="2:2" ht="15" x14ac:dyDescent="0.2">
      <c r="B509" s="186"/>
    </row>
    <row r="510" spans="2:2" ht="15" x14ac:dyDescent="0.2">
      <c r="B510" s="186"/>
    </row>
    <row r="511" spans="2:2" ht="15" x14ac:dyDescent="0.2">
      <c r="B511" s="186"/>
    </row>
    <row r="512" spans="2:2" ht="15" x14ac:dyDescent="0.2">
      <c r="B512" s="186"/>
    </row>
    <row r="513" spans="2:2" ht="15" x14ac:dyDescent="0.2">
      <c r="B513" s="186"/>
    </row>
    <row r="514" spans="2:2" ht="15" x14ac:dyDescent="0.2">
      <c r="B514" s="186"/>
    </row>
    <row r="515" spans="2:2" ht="15" x14ac:dyDescent="0.2">
      <c r="B515" s="186"/>
    </row>
    <row r="516" spans="2:2" ht="15" x14ac:dyDescent="0.2">
      <c r="B516" s="186"/>
    </row>
    <row r="517" spans="2:2" ht="15" x14ac:dyDescent="0.2">
      <c r="B517" s="186"/>
    </row>
    <row r="518" spans="2:2" ht="15" x14ac:dyDescent="0.2">
      <c r="B518" s="186"/>
    </row>
    <row r="519" spans="2:2" ht="15" x14ac:dyDescent="0.2">
      <c r="B519" s="186"/>
    </row>
    <row r="520" spans="2:2" ht="15" x14ac:dyDescent="0.2">
      <c r="B520" s="186"/>
    </row>
    <row r="521" spans="2:2" ht="15" x14ac:dyDescent="0.2">
      <c r="B521" s="186"/>
    </row>
    <row r="522" spans="2:2" ht="15" x14ac:dyDescent="0.2">
      <c r="B522" s="186"/>
    </row>
    <row r="523" spans="2:2" ht="15" x14ac:dyDescent="0.2">
      <c r="B523" s="186"/>
    </row>
    <row r="524" spans="2:2" ht="15" x14ac:dyDescent="0.2">
      <c r="B524" s="186"/>
    </row>
    <row r="525" spans="2:2" ht="15" x14ac:dyDescent="0.2">
      <c r="B525" s="186"/>
    </row>
    <row r="526" spans="2:2" ht="15" x14ac:dyDescent="0.2">
      <c r="B526" s="186"/>
    </row>
    <row r="527" spans="2:2" ht="15" x14ac:dyDescent="0.2">
      <c r="B527" s="186"/>
    </row>
    <row r="528" spans="2:2" ht="15" x14ac:dyDescent="0.2">
      <c r="B528" s="186"/>
    </row>
    <row r="529" spans="2:2" ht="15" x14ac:dyDescent="0.2">
      <c r="B529" s="186"/>
    </row>
    <row r="530" spans="2:2" ht="15" x14ac:dyDescent="0.2">
      <c r="B530" s="186"/>
    </row>
    <row r="531" spans="2:2" ht="15" x14ac:dyDescent="0.2">
      <c r="B531" s="186"/>
    </row>
    <row r="532" spans="2:2" ht="15" x14ac:dyDescent="0.2">
      <c r="B532" s="186"/>
    </row>
    <row r="533" spans="2:2" ht="15" x14ac:dyDescent="0.2">
      <c r="B533" s="186"/>
    </row>
    <row r="534" spans="2:2" ht="15" x14ac:dyDescent="0.2">
      <c r="B534" s="186"/>
    </row>
    <row r="535" spans="2:2" ht="15" x14ac:dyDescent="0.2">
      <c r="B535" s="186"/>
    </row>
    <row r="536" spans="2:2" ht="15" x14ac:dyDescent="0.2">
      <c r="B536" s="186"/>
    </row>
    <row r="537" spans="2:2" ht="15" x14ac:dyDescent="0.2">
      <c r="B537" s="186"/>
    </row>
    <row r="538" spans="2:2" ht="15" x14ac:dyDescent="0.2">
      <c r="B538" s="186"/>
    </row>
    <row r="539" spans="2:2" ht="15" x14ac:dyDescent="0.2">
      <c r="B539" s="186"/>
    </row>
    <row r="540" spans="2:2" ht="15" x14ac:dyDescent="0.2">
      <c r="B540" s="186"/>
    </row>
    <row r="541" spans="2:2" ht="15" x14ac:dyDescent="0.2">
      <c r="B541" s="186"/>
    </row>
    <row r="542" spans="2:2" ht="15" x14ac:dyDescent="0.2">
      <c r="B542" s="186"/>
    </row>
    <row r="543" spans="2:2" ht="15" x14ac:dyDescent="0.2">
      <c r="B543" s="186"/>
    </row>
    <row r="544" spans="2:2" ht="15" x14ac:dyDescent="0.2">
      <c r="B544" s="186"/>
    </row>
    <row r="545" spans="2:2" ht="15" x14ac:dyDescent="0.2">
      <c r="B545" s="186"/>
    </row>
    <row r="546" spans="2:2" ht="15" x14ac:dyDescent="0.2">
      <c r="B546" s="186"/>
    </row>
    <row r="547" spans="2:2" ht="15" x14ac:dyDescent="0.2">
      <c r="B547" s="186"/>
    </row>
    <row r="548" spans="2:2" ht="15" x14ac:dyDescent="0.2">
      <c r="B548" s="186"/>
    </row>
    <row r="549" spans="2:2" ht="15" x14ac:dyDescent="0.2">
      <c r="B549" s="186"/>
    </row>
    <row r="550" spans="2:2" ht="15" x14ac:dyDescent="0.2">
      <c r="B550" s="186"/>
    </row>
    <row r="551" spans="2:2" ht="15" x14ac:dyDescent="0.2">
      <c r="B551" s="186"/>
    </row>
    <row r="552" spans="2:2" ht="15" x14ac:dyDescent="0.2">
      <c r="B552" s="186"/>
    </row>
    <row r="553" spans="2:2" ht="15" x14ac:dyDescent="0.2">
      <c r="B553" s="186"/>
    </row>
    <row r="554" spans="2:2" ht="15" x14ac:dyDescent="0.2">
      <c r="B554" s="186"/>
    </row>
    <row r="555" spans="2:2" ht="15" x14ac:dyDescent="0.2">
      <c r="B555" s="186"/>
    </row>
    <row r="556" spans="2:2" ht="15" x14ac:dyDescent="0.2">
      <c r="B556" s="186"/>
    </row>
    <row r="557" spans="2:2" ht="15" x14ac:dyDescent="0.2">
      <c r="B557" s="186"/>
    </row>
    <row r="558" spans="2:2" ht="15" x14ac:dyDescent="0.2">
      <c r="B558" s="186"/>
    </row>
    <row r="559" spans="2:2" ht="15" x14ac:dyDescent="0.2">
      <c r="B559" s="186"/>
    </row>
    <row r="560" spans="2:2" ht="15" x14ac:dyDescent="0.2">
      <c r="B560" s="186"/>
    </row>
    <row r="561" spans="2:2" ht="15" x14ac:dyDescent="0.2">
      <c r="B561" s="186"/>
    </row>
    <row r="562" spans="2:2" ht="15" x14ac:dyDescent="0.2">
      <c r="B562" s="186"/>
    </row>
    <row r="563" spans="2:2" ht="15" x14ac:dyDescent="0.2">
      <c r="B563" s="186"/>
    </row>
    <row r="564" spans="2:2" ht="15" x14ac:dyDescent="0.2">
      <c r="B564" s="186"/>
    </row>
    <row r="565" spans="2:2" ht="15" x14ac:dyDescent="0.2">
      <c r="B565" s="186"/>
    </row>
    <row r="566" spans="2:2" ht="15" x14ac:dyDescent="0.2">
      <c r="B566" s="186"/>
    </row>
    <row r="567" spans="2:2" ht="15" x14ac:dyDescent="0.2">
      <c r="B567" s="186"/>
    </row>
    <row r="568" spans="2:2" ht="15" x14ac:dyDescent="0.2">
      <c r="B568" s="186"/>
    </row>
    <row r="569" spans="2:2" ht="15" x14ac:dyDescent="0.2">
      <c r="B569" s="186"/>
    </row>
    <row r="570" spans="2:2" ht="15" x14ac:dyDescent="0.2">
      <c r="B570" s="186"/>
    </row>
    <row r="571" spans="2:2" ht="15" x14ac:dyDescent="0.2">
      <c r="B571" s="186"/>
    </row>
    <row r="572" spans="2:2" ht="15" x14ac:dyDescent="0.2">
      <c r="B572" s="186"/>
    </row>
    <row r="573" spans="2:2" ht="15" x14ac:dyDescent="0.2">
      <c r="B573" s="186"/>
    </row>
    <row r="574" spans="2:2" ht="15" x14ac:dyDescent="0.2">
      <c r="B574" s="186"/>
    </row>
    <row r="575" spans="2:2" ht="15" x14ac:dyDescent="0.2">
      <c r="B575" s="186"/>
    </row>
    <row r="576" spans="2:2" ht="15" x14ac:dyDescent="0.2">
      <c r="B576" s="186"/>
    </row>
    <row r="577" spans="2:2" ht="15" x14ac:dyDescent="0.2">
      <c r="B577" s="186"/>
    </row>
    <row r="578" spans="2:2" ht="15" x14ac:dyDescent="0.2">
      <c r="B578" s="186"/>
    </row>
    <row r="579" spans="2:2" ht="15" x14ac:dyDescent="0.2">
      <c r="B579" s="186"/>
    </row>
    <row r="580" spans="2:2" ht="15" x14ac:dyDescent="0.2">
      <c r="B580" s="186"/>
    </row>
    <row r="581" spans="2:2" ht="15" x14ac:dyDescent="0.2">
      <c r="B581" s="186"/>
    </row>
    <row r="582" spans="2:2" ht="15" x14ac:dyDescent="0.2">
      <c r="B582" s="186"/>
    </row>
    <row r="583" spans="2:2" ht="15" x14ac:dyDescent="0.2">
      <c r="B583" s="186"/>
    </row>
    <row r="584" spans="2:2" ht="15" x14ac:dyDescent="0.2">
      <c r="B584" s="186"/>
    </row>
    <row r="585" spans="2:2" ht="15" x14ac:dyDescent="0.2">
      <c r="B585" s="186"/>
    </row>
    <row r="586" spans="2:2" ht="15" x14ac:dyDescent="0.2">
      <c r="B586" s="186"/>
    </row>
    <row r="587" spans="2:2" ht="15" x14ac:dyDescent="0.2">
      <c r="B587" s="186"/>
    </row>
    <row r="588" spans="2:2" ht="15" x14ac:dyDescent="0.2">
      <c r="B588" s="186"/>
    </row>
    <row r="589" spans="2:2" ht="15" x14ac:dyDescent="0.2">
      <c r="B589" s="186"/>
    </row>
    <row r="590" spans="2:2" ht="15" x14ac:dyDescent="0.2">
      <c r="B590" s="186"/>
    </row>
    <row r="591" spans="2:2" ht="15" x14ac:dyDescent="0.2">
      <c r="B591" s="186"/>
    </row>
    <row r="592" spans="2:2" ht="15" x14ac:dyDescent="0.2">
      <c r="B592" s="186"/>
    </row>
    <row r="593" spans="2:2" ht="15" x14ac:dyDescent="0.2">
      <c r="B593" s="186"/>
    </row>
    <row r="594" spans="2:2" ht="15" x14ac:dyDescent="0.2">
      <c r="B594" s="186"/>
    </row>
    <row r="595" spans="2:2" ht="15" x14ac:dyDescent="0.2">
      <c r="B595" s="186"/>
    </row>
    <row r="596" spans="2:2" ht="15" x14ac:dyDescent="0.2">
      <c r="B596" s="186"/>
    </row>
    <row r="597" spans="2:2" ht="15" x14ac:dyDescent="0.2">
      <c r="B597" s="186"/>
    </row>
    <row r="598" spans="2:2" ht="15" x14ac:dyDescent="0.2">
      <c r="B598" s="186"/>
    </row>
    <row r="599" spans="2:2" ht="15" x14ac:dyDescent="0.2">
      <c r="B599" s="186"/>
    </row>
    <row r="600" spans="2:2" ht="15" x14ac:dyDescent="0.2">
      <c r="B600" s="186"/>
    </row>
    <row r="601" spans="2:2" ht="15" x14ac:dyDescent="0.2">
      <c r="B601" s="186"/>
    </row>
    <row r="602" spans="2:2" ht="15" x14ac:dyDescent="0.2">
      <c r="B602" s="186"/>
    </row>
    <row r="603" spans="2:2" ht="15" x14ac:dyDescent="0.2">
      <c r="B603" s="186"/>
    </row>
    <row r="604" spans="2:2" ht="15" x14ac:dyDescent="0.2">
      <c r="B604" s="186"/>
    </row>
    <row r="605" spans="2:2" ht="15" x14ac:dyDescent="0.2">
      <c r="B605" s="186"/>
    </row>
    <row r="606" spans="2:2" ht="15" x14ac:dyDescent="0.2">
      <c r="B606" s="186"/>
    </row>
    <row r="607" spans="2:2" ht="15" x14ac:dyDescent="0.2">
      <c r="B607" s="186"/>
    </row>
    <row r="608" spans="2:2" ht="15" x14ac:dyDescent="0.2">
      <c r="B608" s="186"/>
    </row>
    <row r="609" spans="2:2" ht="15" x14ac:dyDescent="0.2">
      <c r="B609" s="186"/>
    </row>
    <row r="610" spans="2:2" ht="15" x14ac:dyDescent="0.2">
      <c r="B610" s="186"/>
    </row>
    <row r="611" spans="2:2" ht="15" x14ac:dyDescent="0.2">
      <c r="B611" s="186"/>
    </row>
    <row r="612" spans="2:2" ht="15" x14ac:dyDescent="0.2">
      <c r="B612" s="186"/>
    </row>
    <row r="613" spans="2:2" ht="15" x14ac:dyDescent="0.2">
      <c r="B613" s="186"/>
    </row>
    <row r="614" spans="2:2" ht="15" x14ac:dyDescent="0.2">
      <c r="B614" s="186"/>
    </row>
    <row r="615" spans="2:2" ht="15" x14ac:dyDescent="0.2">
      <c r="B615" s="186"/>
    </row>
    <row r="616" spans="2:2" ht="15" x14ac:dyDescent="0.2">
      <c r="B616" s="186"/>
    </row>
    <row r="617" spans="2:2" ht="15" x14ac:dyDescent="0.2">
      <c r="B617" s="186"/>
    </row>
    <row r="618" spans="2:2" ht="15" x14ac:dyDescent="0.2">
      <c r="B618" s="186"/>
    </row>
    <row r="619" spans="2:2" ht="15" x14ac:dyDescent="0.2">
      <c r="B619" s="186"/>
    </row>
    <row r="620" spans="2:2" ht="15" x14ac:dyDescent="0.2">
      <c r="B620" s="186"/>
    </row>
    <row r="621" spans="2:2" ht="15" x14ac:dyDescent="0.2">
      <c r="B621" s="186"/>
    </row>
    <row r="622" spans="2:2" ht="15" x14ac:dyDescent="0.2">
      <c r="B622" s="186"/>
    </row>
    <row r="623" spans="2:2" ht="15" x14ac:dyDescent="0.2">
      <c r="B623" s="186"/>
    </row>
    <row r="624" spans="2:2" ht="15" x14ac:dyDescent="0.2">
      <c r="B624" s="186"/>
    </row>
    <row r="625" spans="2:2" ht="15" x14ac:dyDescent="0.2">
      <c r="B625" s="186"/>
    </row>
    <row r="626" spans="2:2" ht="15" x14ac:dyDescent="0.2">
      <c r="B626" s="186"/>
    </row>
    <row r="627" spans="2:2" ht="15" x14ac:dyDescent="0.2">
      <c r="B627" s="186"/>
    </row>
    <row r="628" spans="2:2" ht="15" x14ac:dyDescent="0.2">
      <c r="B628" s="186"/>
    </row>
    <row r="629" spans="2:2" ht="15" x14ac:dyDescent="0.2">
      <c r="B629" s="186"/>
    </row>
    <row r="630" spans="2:2" ht="15" x14ac:dyDescent="0.2">
      <c r="B630" s="186"/>
    </row>
    <row r="631" spans="2:2" ht="15" x14ac:dyDescent="0.2">
      <c r="B631" s="186"/>
    </row>
    <row r="632" spans="2:2" ht="15" x14ac:dyDescent="0.2">
      <c r="B632" s="186"/>
    </row>
    <row r="633" spans="2:2" ht="15" x14ac:dyDescent="0.2">
      <c r="B633" s="186"/>
    </row>
    <row r="634" spans="2:2" ht="15" x14ac:dyDescent="0.2">
      <c r="B634" s="186"/>
    </row>
    <row r="635" spans="2:2" ht="15" x14ac:dyDescent="0.2">
      <c r="B635" s="186"/>
    </row>
    <row r="636" spans="2:2" ht="15" x14ac:dyDescent="0.2">
      <c r="B636" s="186"/>
    </row>
    <row r="637" spans="2:2" ht="15" x14ac:dyDescent="0.2">
      <c r="B637" s="186"/>
    </row>
    <row r="638" spans="2:2" ht="15" x14ac:dyDescent="0.2">
      <c r="B638" s="186"/>
    </row>
    <row r="639" spans="2:2" ht="15" x14ac:dyDescent="0.2">
      <c r="B639" s="186"/>
    </row>
    <row r="640" spans="2:2" ht="15" x14ac:dyDescent="0.2">
      <c r="B640" s="186"/>
    </row>
    <row r="641" spans="2:2" ht="15" x14ac:dyDescent="0.2">
      <c r="B641" s="186"/>
    </row>
    <row r="642" spans="2:2" ht="15" x14ac:dyDescent="0.2">
      <c r="B642" s="186"/>
    </row>
    <row r="643" spans="2:2" ht="15" x14ac:dyDescent="0.2">
      <c r="B643" s="186"/>
    </row>
    <row r="644" spans="2:2" ht="15" x14ac:dyDescent="0.2">
      <c r="B644" s="186"/>
    </row>
    <row r="645" spans="2:2" ht="15" x14ac:dyDescent="0.2">
      <c r="B645" s="186"/>
    </row>
    <row r="646" spans="2:2" ht="15" x14ac:dyDescent="0.2">
      <c r="B646" s="186"/>
    </row>
    <row r="647" spans="2:2" ht="15" x14ac:dyDescent="0.2">
      <c r="B647" s="186"/>
    </row>
    <row r="648" spans="2:2" ht="15" x14ac:dyDescent="0.2">
      <c r="B648" s="186"/>
    </row>
    <row r="649" spans="2:2" ht="15" x14ac:dyDescent="0.2">
      <c r="B649" s="186"/>
    </row>
    <row r="650" spans="2:2" ht="15" x14ac:dyDescent="0.2">
      <c r="B650" s="186"/>
    </row>
    <row r="651" spans="2:2" ht="15" x14ac:dyDescent="0.2">
      <c r="B651" s="186"/>
    </row>
    <row r="652" spans="2:2" ht="15" x14ac:dyDescent="0.2">
      <c r="B652" s="186"/>
    </row>
    <row r="653" spans="2:2" ht="15" x14ac:dyDescent="0.2">
      <c r="B653" s="186"/>
    </row>
    <row r="654" spans="2:2" ht="15" x14ac:dyDescent="0.2">
      <c r="B654" s="186"/>
    </row>
    <row r="655" spans="2:2" ht="15" x14ac:dyDescent="0.2">
      <c r="B655" s="186"/>
    </row>
    <row r="656" spans="2:2" ht="15" x14ac:dyDescent="0.2">
      <c r="B656" s="186"/>
    </row>
    <row r="657" spans="2:2" ht="15" x14ac:dyDescent="0.2">
      <c r="B657" s="186"/>
    </row>
    <row r="658" spans="2:2" ht="15" x14ac:dyDescent="0.2">
      <c r="B658" s="186"/>
    </row>
    <row r="659" spans="2:2" ht="15" x14ac:dyDescent="0.2">
      <c r="B659" s="186"/>
    </row>
    <row r="660" spans="2:2" ht="15" x14ac:dyDescent="0.2">
      <c r="B660" s="186"/>
    </row>
    <row r="661" spans="2:2" ht="15" x14ac:dyDescent="0.2">
      <c r="B661" s="186"/>
    </row>
    <row r="662" spans="2:2" ht="15" x14ac:dyDescent="0.2">
      <c r="B662" s="186"/>
    </row>
    <row r="663" spans="2:2" ht="15" x14ac:dyDescent="0.2">
      <c r="B663" s="186"/>
    </row>
    <row r="664" spans="2:2" ht="15" x14ac:dyDescent="0.2">
      <c r="B664" s="186"/>
    </row>
    <row r="665" spans="2:2" ht="15" x14ac:dyDescent="0.2">
      <c r="B665" s="186"/>
    </row>
    <row r="666" spans="2:2" ht="15" x14ac:dyDescent="0.2">
      <c r="B666" s="186"/>
    </row>
    <row r="667" spans="2:2" ht="15" x14ac:dyDescent="0.2">
      <c r="B667" s="186"/>
    </row>
    <row r="668" spans="2:2" ht="15" x14ac:dyDescent="0.2">
      <c r="B668" s="186"/>
    </row>
    <row r="669" spans="2:2" ht="15" x14ac:dyDescent="0.2">
      <c r="B669" s="186"/>
    </row>
    <row r="670" spans="2:2" ht="15" x14ac:dyDescent="0.2">
      <c r="B670" s="186"/>
    </row>
    <row r="671" spans="2:2" ht="15" x14ac:dyDescent="0.2">
      <c r="B671" s="186"/>
    </row>
    <row r="672" spans="2:2" ht="15" x14ac:dyDescent="0.2">
      <c r="B672" s="186"/>
    </row>
    <row r="673" spans="2:2" ht="15" x14ac:dyDescent="0.2">
      <c r="B673" s="186"/>
    </row>
    <row r="674" spans="2:2" ht="15" x14ac:dyDescent="0.2">
      <c r="B674" s="186"/>
    </row>
    <row r="675" spans="2:2" ht="15" x14ac:dyDescent="0.2">
      <c r="B675" s="186"/>
    </row>
    <row r="676" spans="2:2" ht="15" x14ac:dyDescent="0.2">
      <c r="B676" s="186"/>
    </row>
    <row r="677" spans="2:2" ht="15" x14ac:dyDescent="0.2">
      <c r="B677" s="186"/>
    </row>
    <row r="678" spans="2:2" ht="15" x14ac:dyDescent="0.2">
      <c r="B678" s="186"/>
    </row>
    <row r="679" spans="2:2" ht="15" x14ac:dyDescent="0.2">
      <c r="B679" s="186"/>
    </row>
    <row r="680" spans="2:2" ht="15" x14ac:dyDescent="0.2">
      <c r="B680" s="186"/>
    </row>
    <row r="681" spans="2:2" ht="15" x14ac:dyDescent="0.2">
      <c r="B681" s="186"/>
    </row>
    <row r="682" spans="2:2" ht="15" x14ac:dyDescent="0.2">
      <c r="B682" s="186"/>
    </row>
    <row r="683" spans="2:2" ht="15" x14ac:dyDescent="0.2">
      <c r="B683" s="186"/>
    </row>
    <row r="684" spans="2:2" ht="15" x14ac:dyDescent="0.2">
      <c r="B684" s="186"/>
    </row>
    <row r="685" spans="2:2" ht="15" x14ac:dyDescent="0.2">
      <c r="B685" s="186"/>
    </row>
    <row r="686" spans="2:2" ht="15" x14ac:dyDescent="0.2">
      <c r="B686" s="186"/>
    </row>
    <row r="687" spans="2:2" ht="15" x14ac:dyDescent="0.2">
      <c r="B687" s="186"/>
    </row>
    <row r="688" spans="2:2" ht="15" x14ac:dyDescent="0.2">
      <c r="B688" s="186"/>
    </row>
    <row r="689" spans="2:2" ht="15" x14ac:dyDescent="0.2">
      <c r="B689" s="186"/>
    </row>
    <row r="690" spans="2:2" ht="15" x14ac:dyDescent="0.2">
      <c r="B690" s="186"/>
    </row>
    <row r="691" spans="2:2" ht="15" x14ac:dyDescent="0.2">
      <c r="B691" s="186"/>
    </row>
    <row r="692" spans="2:2" ht="15" x14ac:dyDescent="0.2">
      <c r="B692" s="186"/>
    </row>
    <row r="693" spans="2:2" ht="15" x14ac:dyDescent="0.2">
      <c r="B693" s="186"/>
    </row>
    <row r="694" spans="2:2" ht="15" x14ac:dyDescent="0.2">
      <c r="B694" s="186"/>
    </row>
    <row r="695" spans="2:2" ht="15" x14ac:dyDescent="0.2">
      <c r="B695" s="186"/>
    </row>
    <row r="696" spans="2:2" ht="15" x14ac:dyDescent="0.2">
      <c r="B696" s="186"/>
    </row>
    <row r="697" spans="2:2" ht="15" x14ac:dyDescent="0.2">
      <c r="B697" s="186"/>
    </row>
    <row r="698" spans="2:2" ht="15" x14ac:dyDescent="0.2">
      <c r="B698" s="186"/>
    </row>
    <row r="699" spans="2:2" ht="15" x14ac:dyDescent="0.2">
      <c r="B699" s="186"/>
    </row>
    <row r="700" spans="2:2" ht="15" x14ac:dyDescent="0.2">
      <c r="B700" s="186"/>
    </row>
    <row r="701" spans="2:2" ht="15" x14ac:dyDescent="0.2">
      <c r="B701" s="186"/>
    </row>
    <row r="702" spans="2:2" ht="15" x14ac:dyDescent="0.2">
      <c r="B702" s="186"/>
    </row>
    <row r="703" spans="2:2" ht="15" x14ac:dyDescent="0.2">
      <c r="B703" s="186"/>
    </row>
    <row r="704" spans="2:2" ht="15" x14ac:dyDescent="0.2">
      <c r="B704" s="186"/>
    </row>
    <row r="705" spans="2:2" ht="15" x14ac:dyDescent="0.2">
      <c r="B705" s="186"/>
    </row>
    <row r="706" spans="2:2" ht="15" x14ac:dyDescent="0.2">
      <c r="B706" s="186"/>
    </row>
    <row r="707" spans="2:2" ht="15" x14ac:dyDescent="0.2">
      <c r="B707" s="186"/>
    </row>
    <row r="708" spans="2:2" ht="15" x14ac:dyDescent="0.2">
      <c r="B708" s="186"/>
    </row>
    <row r="709" spans="2:2" ht="15" x14ac:dyDescent="0.2">
      <c r="B709" s="186"/>
    </row>
    <row r="710" spans="2:2" ht="15" x14ac:dyDescent="0.2">
      <c r="B710" s="186"/>
    </row>
    <row r="711" spans="2:2" ht="15" x14ac:dyDescent="0.2">
      <c r="B711" s="186"/>
    </row>
    <row r="712" spans="2:2" ht="15" x14ac:dyDescent="0.2">
      <c r="B712" s="186"/>
    </row>
    <row r="713" spans="2:2" ht="15" x14ac:dyDescent="0.2">
      <c r="B713" s="186"/>
    </row>
    <row r="714" spans="2:2" ht="15" x14ac:dyDescent="0.2">
      <c r="B714" s="186"/>
    </row>
    <row r="715" spans="2:2" ht="15" x14ac:dyDescent="0.2">
      <c r="B715" s="186"/>
    </row>
    <row r="716" spans="2:2" ht="15" x14ac:dyDescent="0.2">
      <c r="B716" s="186"/>
    </row>
    <row r="717" spans="2:2" ht="15" x14ac:dyDescent="0.2">
      <c r="B717" s="186"/>
    </row>
    <row r="718" spans="2:2" ht="15" x14ac:dyDescent="0.2">
      <c r="B718" s="186"/>
    </row>
    <row r="719" spans="2:2" ht="15" x14ac:dyDescent="0.2">
      <c r="B719" s="186"/>
    </row>
    <row r="720" spans="2:2" ht="15" x14ac:dyDescent="0.2">
      <c r="B720" s="186"/>
    </row>
    <row r="721" spans="2:2" ht="15" x14ac:dyDescent="0.2">
      <c r="B721" s="186"/>
    </row>
    <row r="722" spans="2:2" ht="15" x14ac:dyDescent="0.2">
      <c r="B722" s="186"/>
    </row>
    <row r="723" spans="2:2" ht="15" x14ac:dyDescent="0.2">
      <c r="B723" s="186"/>
    </row>
    <row r="724" spans="2:2" ht="15" x14ac:dyDescent="0.2">
      <c r="B724" s="186"/>
    </row>
    <row r="725" spans="2:2" ht="15" x14ac:dyDescent="0.2">
      <c r="B725" s="186"/>
    </row>
    <row r="726" spans="2:2" ht="15" x14ac:dyDescent="0.2">
      <c r="B726" s="186"/>
    </row>
    <row r="727" spans="2:2" ht="15" x14ac:dyDescent="0.2">
      <c r="B727" s="186"/>
    </row>
    <row r="728" spans="2:2" ht="15" x14ac:dyDescent="0.2">
      <c r="B728" s="186"/>
    </row>
    <row r="729" spans="2:2" ht="15" x14ac:dyDescent="0.2">
      <c r="B729" s="186"/>
    </row>
    <row r="730" spans="2:2" ht="15" x14ac:dyDescent="0.2">
      <c r="B730" s="186"/>
    </row>
    <row r="731" spans="2:2" ht="15" x14ac:dyDescent="0.2">
      <c r="B731" s="186"/>
    </row>
    <row r="732" spans="2:2" ht="15" x14ac:dyDescent="0.2">
      <c r="B732" s="186"/>
    </row>
    <row r="733" spans="2:2" ht="15" x14ac:dyDescent="0.2">
      <c r="B733" s="186"/>
    </row>
    <row r="734" spans="2:2" ht="15" x14ac:dyDescent="0.2">
      <c r="B734" s="186"/>
    </row>
    <row r="735" spans="2:2" ht="15" x14ac:dyDescent="0.2">
      <c r="B735" s="186"/>
    </row>
    <row r="736" spans="2:2" ht="15" x14ac:dyDescent="0.2">
      <c r="B736" s="186"/>
    </row>
    <row r="737" spans="2:2" ht="15" x14ac:dyDescent="0.2">
      <c r="B737" s="186"/>
    </row>
    <row r="738" spans="2:2" ht="15" x14ac:dyDescent="0.2">
      <c r="B738" s="186"/>
    </row>
    <row r="739" spans="2:2" ht="15" x14ac:dyDescent="0.2">
      <c r="B739" s="186"/>
    </row>
    <row r="740" spans="2:2" ht="15" x14ac:dyDescent="0.2">
      <c r="B740" s="186"/>
    </row>
    <row r="741" spans="2:2" ht="15" x14ac:dyDescent="0.2">
      <c r="B741" s="186"/>
    </row>
    <row r="742" spans="2:2" ht="15" x14ac:dyDescent="0.2">
      <c r="B742" s="186"/>
    </row>
    <row r="743" spans="2:2" ht="15" x14ac:dyDescent="0.2">
      <c r="B743" s="186"/>
    </row>
    <row r="744" spans="2:2" ht="15" x14ac:dyDescent="0.2">
      <c r="B744" s="186"/>
    </row>
    <row r="745" spans="2:2" ht="15" x14ac:dyDescent="0.2">
      <c r="B745" s="186"/>
    </row>
    <row r="746" spans="2:2" ht="15" x14ac:dyDescent="0.2">
      <c r="B746" s="186"/>
    </row>
    <row r="747" spans="2:2" ht="15" x14ac:dyDescent="0.2">
      <c r="B747" s="186"/>
    </row>
    <row r="748" spans="2:2" ht="15" x14ac:dyDescent="0.2">
      <c r="B748" s="186"/>
    </row>
    <row r="749" spans="2:2" ht="15" x14ac:dyDescent="0.2">
      <c r="B749" s="186"/>
    </row>
    <row r="750" spans="2:2" ht="15" x14ac:dyDescent="0.2">
      <c r="B750" s="186"/>
    </row>
    <row r="751" spans="2:2" ht="15" x14ac:dyDescent="0.2">
      <c r="B751" s="186"/>
    </row>
    <row r="752" spans="2:2" ht="15" x14ac:dyDescent="0.2">
      <c r="B752" s="186"/>
    </row>
    <row r="753" spans="2:2" ht="15" x14ac:dyDescent="0.2">
      <c r="B753" s="186"/>
    </row>
    <row r="754" spans="2:2" ht="15" x14ac:dyDescent="0.2">
      <c r="B754" s="186"/>
    </row>
    <row r="755" spans="2:2" ht="15" x14ac:dyDescent="0.2">
      <c r="B755" s="186"/>
    </row>
    <row r="756" spans="2:2" ht="15" x14ac:dyDescent="0.2">
      <c r="B756" s="186"/>
    </row>
    <row r="757" spans="2:2" ht="15" x14ac:dyDescent="0.2">
      <c r="B757" s="186"/>
    </row>
    <row r="758" spans="2:2" ht="15" x14ac:dyDescent="0.2">
      <c r="B758" s="186"/>
    </row>
    <row r="759" spans="2:2" ht="15" x14ac:dyDescent="0.2">
      <c r="B759" s="186"/>
    </row>
    <row r="760" spans="2:2" ht="15" x14ac:dyDescent="0.2">
      <c r="B760" s="186"/>
    </row>
    <row r="761" spans="2:2" ht="15" x14ac:dyDescent="0.2">
      <c r="B761" s="186"/>
    </row>
    <row r="762" spans="2:2" ht="15" x14ac:dyDescent="0.2">
      <c r="B762" s="186"/>
    </row>
    <row r="763" spans="2:2" ht="15" x14ac:dyDescent="0.2">
      <c r="B763" s="186"/>
    </row>
    <row r="764" spans="2:2" ht="15" x14ac:dyDescent="0.2">
      <c r="B764" s="186"/>
    </row>
    <row r="765" spans="2:2" ht="15" x14ac:dyDescent="0.2">
      <c r="B765" s="186"/>
    </row>
    <row r="766" spans="2:2" ht="15" x14ac:dyDescent="0.2">
      <c r="B766" s="186"/>
    </row>
    <row r="767" spans="2:2" ht="15" x14ac:dyDescent="0.2">
      <c r="B767" s="186"/>
    </row>
    <row r="768" spans="2:2" ht="15" x14ac:dyDescent="0.2">
      <c r="B768" s="186"/>
    </row>
  </sheetData>
  <mergeCells count="53">
    <mergeCell ref="A39:A40"/>
    <mergeCell ref="B39:B40"/>
    <mergeCell ref="A33:A34"/>
    <mergeCell ref="B33:B34"/>
    <mergeCell ref="A35:A36"/>
    <mergeCell ref="B35:B36"/>
    <mergeCell ref="L7:L8"/>
    <mergeCell ref="A37:A38"/>
    <mergeCell ref="B37:B38"/>
    <mergeCell ref="A31:A32"/>
    <mergeCell ref="B31:B32"/>
    <mergeCell ref="A25:A26"/>
    <mergeCell ref="B25:B26"/>
    <mergeCell ref="A29:A30"/>
    <mergeCell ref="B29:B30"/>
    <mergeCell ref="A27:A28"/>
    <mergeCell ref="A76:I76"/>
    <mergeCell ref="A74:I75"/>
    <mergeCell ref="A41:A42"/>
    <mergeCell ref="B41:B42"/>
    <mergeCell ref="A43:A44"/>
    <mergeCell ref="B43:B44"/>
    <mergeCell ref="A45:A46"/>
    <mergeCell ref="B45:B46"/>
    <mergeCell ref="A47:A48"/>
    <mergeCell ref="B47:B48"/>
    <mergeCell ref="A49:A50"/>
    <mergeCell ref="B49:B50"/>
    <mergeCell ref="A55:A56"/>
    <mergeCell ref="B55:B56"/>
    <mergeCell ref="A51:A52"/>
    <mergeCell ref="B51:B52"/>
    <mergeCell ref="A5:G5"/>
    <mergeCell ref="A9:A10"/>
    <mergeCell ref="B9:B10"/>
    <mergeCell ref="A11:A12"/>
    <mergeCell ref="B11:B12"/>
    <mergeCell ref="A53:A54"/>
    <mergeCell ref="B53:B54"/>
    <mergeCell ref="H7:I7"/>
    <mergeCell ref="A13:A14"/>
    <mergeCell ref="B13:B14"/>
    <mergeCell ref="A15:A16"/>
    <mergeCell ref="B15:B16"/>
    <mergeCell ref="A17:A18"/>
    <mergeCell ref="B17:B18"/>
    <mergeCell ref="B27:B28"/>
    <mergeCell ref="A19:A20"/>
    <mergeCell ref="B19:B20"/>
    <mergeCell ref="A21:A22"/>
    <mergeCell ref="B21:B22"/>
    <mergeCell ref="A23:A24"/>
    <mergeCell ref="B23:B24"/>
  </mergeCells>
  <phoneticPr fontId="2" type="noConversion"/>
  <conditionalFormatting sqref="J22:J26 J53:J54 J38 J41:J44 J10 J29:J36 J20 J47:J50">
    <cfRule type="cellIs" dxfId="3" priority="3" stopIfTrue="1" operator="lessThan">
      <formula>0</formula>
    </cfRule>
    <cfRule type="cellIs" dxfId="2" priority="4" stopIfTrue="1" operator="equal">
      <formula>0</formula>
    </cfRule>
  </conditionalFormatting>
  <conditionalFormatting sqref="J51">
    <cfRule type="cellIs" dxfId="1" priority="1" stopIfTrue="1" operator="lessThan">
      <formula>0</formula>
    </cfRule>
    <cfRule type="cellIs" dxfId="0" priority="2" stopIfTrue="1" operator="equal">
      <formula>0</formula>
    </cfRule>
  </conditionalFormatting>
  <pageMargins left="0.39370078740157483" right="0" top="0.78740157480314965" bottom="0.39370078740157483" header="0.51181102362204722" footer="0.51181102362204722"/>
  <pageSetup paperSize="9" scale="75" firstPageNumber="379" fitToHeight="2" orientation="landscape" useFirstPageNumber="1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  <rowBreaks count="1" manualBreakCount="1">
    <brk id="44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D28" sqref="D28"/>
    </sheetView>
  </sheetViews>
  <sheetFormatPr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4.7109375" style="28" customWidth="1"/>
    <col min="6" max="6" width="15.5703125" style="28" customWidth="1"/>
    <col min="7" max="8" width="14.7109375" style="28" customWidth="1"/>
    <col min="9" max="9" width="15.28515625" style="28" customWidth="1"/>
    <col min="10" max="10" width="16.85546875" style="28" customWidth="1"/>
    <col min="11" max="16384" width="9.140625" style="12"/>
  </cols>
  <sheetData>
    <row r="1" spans="1:10" ht="19.5" x14ac:dyDescent="0.4">
      <c r="A1" s="26" t="s">
        <v>0</v>
      </c>
      <c r="B1" s="27"/>
      <c r="C1" s="27"/>
      <c r="D1" s="27"/>
    </row>
    <row r="2" spans="1:10" ht="19.5" x14ac:dyDescent="0.4">
      <c r="A2" s="328" t="s">
        <v>1</v>
      </c>
      <c r="B2" s="328"/>
      <c r="C2" s="328"/>
      <c r="D2" s="328"/>
      <c r="E2" s="329" t="s">
        <v>176</v>
      </c>
      <c r="F2" s="329"/>
      <c r="G2" s="329"/>
      <c r="H2" s="329"/>
      <c r="I2" s="329"/>
      <c r="J2" s="30"/>
    </row>
    <row r="3" spans="1:10" ht="9.75" customHeight="1" x14ac:dyDescent="0.4">
      <c r="A3" s="29"/>
      <c r="B3" s="29"/>
      <c r="C3" s="29"/>
      <c r="D3" s="29"/>
      <c r="E3" s="331" t="s">
        <v>32</v>
      </c>
      <c r="F3" s="331"/>
      <c r="G3" s="331"/>
      <c r="H3" s="331"/>
      <c r="I3" s="331"/>
      <c r="J3" s="30"/>
    </row>
    <row r="4" spans="1:10" ht="15.75" x14ac:dyDescent="0.25">
      <c r="A4" s="31" t="s">
        <v>2</v>
      </c>
      <c r="E4" s="330" t="s">
        <v>121</v>
      </c>
      <c r="F4" s="330"/>
      <c r="G4" s="330"/>
      <c r="H4" s="330"/>
      <c r="I4" s="330"/>
    </row>
    <row r="5" spans="1:10" ht="7.5" customHeight="1" x14ac:dyDescent="0.25">
      <c r="A5" s="31"/>
      <c r="E5" s="331" t="s">
        <v>32</v>
      </c>
      <c r="F5" s="331"/>
      <c r="G5" s="331"/>
      <c r="H5" s="331"/>
      <c r="I5" s="331"/>
    </row>
    <row r="6" spans="1:10" ht="19.5" x14ac:dyDescent="0.4">
      <c r="A6" s="30" t="s">
        <v>162</v>
      </c>
      <c r="E6" s="32" t="s">
        <v>122</v>
      </c>
      <c r="F6" s="33"/>
      <c r="G6" s="34" t="s">
        <v>3</v>
      </c>
      <c r="H6" s="35"/>
      <c r="I6" s="35">
        <v>1136</v>
      </c>
    </row>
    <row r="7" spans="1:10" ht="8.25" customHeight="1" x14ac:dyDescent="0.4">
      <c r="A7" s="30"/>
      <c r="E7" s="331" t="s">
        <v>33</v>
      </c>
      <c r="F7" s="331"/>
      <c r="G7" s="331"/>
      <c r="H7" s="331"/>
      <c r="I7" s="331"/>
    </row>
    <row r="8" spans="1:10" ht="19.5" hidden="1" x14ac:dyDescent="0.4">
      <c r="A8" s="30"/>
      <c r="E8" s="35"/>
      <c r="F8" s="35"/>
      <c r="G8" s="35"/>
      <c r="H8" s="34"/>
      <c r="I8" s="35"/>
    </row>
    <row r="9" spans="1:10" ht="30.75" customHeight="1" x14ac:dyDescent="0.4">
      <c r="A9" s="30"/>
      <c r="E9" s="35"/>
      <c r="F9" s="35"/>
      <c r="G9" s="35"/>
      <c r="H9" s="34"/>
      <c r="I9" s="35"/>
    </row>
    <row r="11" spans="1:10" s="6" customFormat="1" ht="15" customHeight="1" x14ac:dyDescent="0.4">
      <c r="A11" s="36"/>
      <c r="B11" s="37"/>
      <c r="C11" s="37"/>
      <c r="D11" s="37"/>
      <c r="E11" s="38" t="s">
        <v>4</v>
      </c>
      <c r="F11" s="38" t="s">
        <v>5</v>
      </c>
      <c r="G11" s="39" t="s">
        <v>6</v>
      </c>
      <c r="H11" s="40" t="s">
        <v>7</v>
      </c>
      <c r="I11" s="40"/>
      <c r="J11" s="37"/>
    </row>
    <row r="12" spans="1:10" s="6" customFormat="1" ht="15" customHeight="1" x14ac:dyDescent="0.4">
      <c r="A12" s="41"/>
      <c r="B12" s="41"/>
      <c r="C12" s="41"/>
      <c r="D12" s="41"/>
      <c r="E12" s="38" t="s">
        <v>8</v>
      </c>
      <c r="F12" s="38" t="s">
        <v>8</v>
      </c>
      <c r="G12" s="39" t="s">
        <v>9</v>
      </c>
      <c r="H12" s="42" t="s">
        <v>10</v>
      </c>
      <c r="I12" s="43" t="s">
        <v>11</v>
      </c>
      <c r="J12" s="37"/>
    </row>
    <row r="13" spans="1:10" s="6" customFormat="1" ht="12.75" customHeight="1" x14ac:dyDescent="0.2">
      <c r="A13" s="41"/>
      <c r="B13" s="41"/>
      <c r="C13" s="41"/>
      <c r="D13" s="41"/>
      <c r="E13" s="38" t="s">
        <v>12</v>
      </c>
      <c r="F13" s="38" t="s">
        <v>12</v>
      </c>
      <c r="G13" s="44"/>
      <c r="H13" s="332" t="s">
        <v>180</v>
      </c>
      <c r="I13" s="332"/>
      <c r="J13" s="37"/>
    </row>
    <row r="14" spans="1:10" s="6" customFormat="1" ht="12.75" customHeight="1" x14ac:dyDescent="0.2">
      <c r="A14" s="41"/>
      <c r="B14" s="41"/>
      <c r="C14" s="41"/>
      <c r="D14" s="41"/>
      <c r="E14" s="38"/>
      <c r="F14" s="38"/>
      <c r="G14" s="44"/>
      <c r="H14" s="1"/>
      <c r="I14" s="45"/>
      <c r="J14" s="37"/>
    </row>
    <row r="15" spans="1:10" s="6" customFormat="1" ht="18.75" x14ac:dyDescent="0.4">
      <c r="A15" s="46" t="s">
        <v>13</v>
      </c>
      <c r="B15" s="46"/>
      <c r="C15" s="47"/>
      <c r="D15" s="48"/>
      <c r="E15" s="49"/>
      <c r="F15" s="49"/>
      <c r="G15" s="50"/>
      <c r="H15" s="41"/>
      <c r="I15" s="41"/>
      <c r="J15" s="37"/>
    </row>
    <row r="16" spans="1:10" s="6" customFormat="1" ht="19.5" x14ac:dyDescent="0.4">
      <c r="A16" s="51" t="s">
        <v>14</v>
      </c>
      <c r="B16" s="46"/>
      <c r="C16" s="47"/>
      <c r="D16" s="48"/>
      <c r="E16" s="253">
        <v>10051000</v>
      </c>
      <c r="F16" s="254">
        <v>37350049.549999997</v>
      </c>
      <c r="G16" s="9">
        <f>H16+I16</f>
        <v>37350049.549999997</v>
      </c>
      <c r="H16" s="253">
        <v>36722896.549999997</v>
      </c>
      <c r="I16" s="253">
        <v>627153</v>
      </c>
      <c r="J16" s="37"/>
    </row>
    <row r="17" spans="1:10" s="6" customFormat="1" ht="20.25" customHeight="1" x14ac:dyDescent="0.35">
      <c r="A17" s="3"/>
      <c r="B17" s="37"/>
      <c r="C17" s="37"/>
      <c r="D17" s="37"/>
      <c r="J17" s="37"/>
    </row>
    <row r="18" spans="1:10" s="6" customFormat="1" ht="19.5" x14ac:dyDescent="0.4">
      <c r="A18" s="51" t="s">
        <v>15</v>
      </c>
      <c r="B18" s="4"/>
      <c r="C18" s="4"/>
      <c r="D18" s="4"/>
      <c r="E18" s="253">
        <v>10051000</v>
      </c>
      <c r="F18" s="254">
        <v>37758955.640000001</v>
      </c>
      <c r="G18" s="9">
        <f>H18+I18</f>
        <v>37641971.740000002</v>
      </c>
      <c r="H18" s="253">
        <v>36788770.740000002</v>
      </c>
      <c r="I18" s="253">
        <v>853201</v>
      </c>
      <c r="J18" s="3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2"/>
      <c r="F20" s="52"/>
      <c r="G20" s="53"/>
      <c r="H20" s="2"/>
      <c r="I20" s="2"/>
      <c r="J20" s="5"/>
    </row>
    <row r="21" spans="1:10" ht="19.5" x14ac:dyDescent="0.4">
      <c r="A21" s="54" t="s">
        <v>16</v>
      </c>
      <c r="B21" s="52"/>
      <c r="C21" s="52"/>
      <c r="D21" s="52"/>
      <c r="E21" s="52"/>
      <c r="F21" s="52"/>
      <c r="G21" s="55"/>
      <c r="H21" s="53"/>
      <c r="I21" s="53"/>
      <c r="J21" s="53"/>
    </row>
    <row r="22" spans="1:10" ht="18" x14ac:dyDescent="0.35">
      <c r="A22" s="52"/>
      <c r="B22" s="52"/>
      <c r="C22" s="56" t="s">
        <v>38</v>
      </c>
      <c r="D22" s="52"/>
      <c r="E22" s="52"/>
      <c r="F22" s="52"/>
      <c r="G22" s="7">
        <f>H22+I22</f>
        <v>0</v>
      </c>
      <c r="H22" s="8">
        <v>0</v>
      </c>
      <c r="I22" s="8">
        <v>0</v>
      </c>
      <c r="J22" s="53"/>
    </row>
    <row r="23" spans="1:10" ht="18" x14ac:dyDescent="0.35">
      <c r="A23" s="52"/>
      <c r="B23" s="52"/>
      <c r="C23" s="56"/>
      <c r="D23" s="52"/>
      <c r="E23" s="52"/>
      <c r="F23" s="52"/>
      <c r="G23" s="7"/>
      <c r="H23" s="8"/>
      <c r="I23" s="8"/>
      <c r="J23" s="53"/>
    </row>
    <row r="24" spans="1:10" ht="22.5" x14ac:dyDescent="0.45">
      <c r="A24" s="57" t="s">
        <v>34</v>
      </c>
      <c r="B24" s="57"/>
      <c r="C24" s="58"/>
      <c r="D24" s="57"/>
      <c r="E24" s="57"/>
      <c r="F24" s="57"/>
      <c r="G24" s="59">
        <f>G18-G16-G22</f>
        <v>291922.19000000507</v>
      </c>
      <c r="H24" s="59">
        <f>H18-H16-H22</f>
        <v>65874.190000005066</v>
      </c>
      <c r="I24" s="59">
        <f>I18-I16-I22</f>
        <v>226048</v>
      </c>
      <c r="J24" s="60"/>
    </row>
    <row r="26" spans="1:10" ht="24" customHeight="1" x14ac:dyDescent="0.2">
      <c r="H26" s="61"/>
    </row>
    <row r="28" spans="1:10" ht="19.5" x14ac:dyDescent="0.4">
      <c r="A28" s="46" t="s">
        <v>17</v>
      </c>
      <c r="B28" s="46" t="s">
        <v>35</v>
      </c>
      <c r="C28" s="46"/>
      <c r="D28" s="4"/>
      <c r="E28" s="4"/>
      <c r="F28" s="41"/>
      <c r="G28" s="62">
        <f>G29+G30+G31</f>
        <v>291922.19</v>
      </c>
      <c r="H28" s="63"/>
      <c r="I28" s="64"/>
      <c r="J28" s="61"/>
    </row>
    <row r="29" spans="1:10" s="6" customFormat="1" ht="18.75" x14ac:dyDescent="0.4">
      <c r="A29" s="65"/>
      <c r="B29" s="65"/>
      <c r="C29" s="66" t="s">
        <v>18</v>
      </c>
      <c r="D29" s="67"/>
      <c r="E29" s="68"/>
      <c r="F29" s="61" t="s">
        <v>20</v>
      </c>
      <c r="G29" s="8">
        <v>30000</v>
      </c>
      <c r="H29" s="63"/>
      <c r="I29" s="64"/>
    </row>
    <row r="30" spans="1:10" s="6" customFormat="1" ht="18.75" x14ac:dyDescent="0.4">
      <c r="A30" s="65"/>
      <c r="B30" s="65"/>
      <c r="C30" s="66"/>
      <c r="D30" s="67"/>
      <c r="E30" s="68"/>
      <c r="F30" s="61" t="s">
        <v>19</v>
      </c>
      <c r="G30" s="8">
        <v>261922.19</v>
      </c>
      <c r="H30" s="63"/>
      <c r="I30" s="64"/>
    </row>
    <row r="31" spans="1:10" s="6" customFormat="1" ht="18.75" x14ac:dyDescent="0.4">
      <c r="A31" s="65"/>
      <c r="B31" s="65"/>
      <c r="C31" s="66" t="s">
        <v>21</v>
      </c>
      <c r="D31" s="67"/>
      <c r="E31" s="68"/>
      <c r="F31" s="61" t="s">
        <v>163</v>
      </c>
      <c r="G31" s="69">
        <v>0</v>
      </c>
      <c r="H31" s="70"/>
      <c r="I31" s="64"/>
    </row>
    <row r="32" spans="1:10" s="6" customFormat="1" x14ac:dyDescent="0.2">
      <c r="A32" s="335"/>
      <c r="B32" s="336"/>
      <c r="C32" s="336"/>
      <c r="D32" s="336"/>
      <c r="E32" s="336"/>
      <c r="F32" s="336"/>
      <c r="G32" s="336"/>
      <c r="H32" s="336"/>
      <c r="I32" s="336"/>
    </row>
    <row r="33" spans="1:10" s="6" customFormat="1" x14ac:dyDescent="0.2">
      <c r="A33" s="336"/>
      <c r="B33" s="336"/>
      <c r="C33" s="336"/>
      <c r="D33" s="336"/>
      <c r="E33" s="336"/>
      <c r="F33" s="336"/>
      <c r="G33" s="336"/>
      <c r="H33" s="336"/>
      <c r="I33" s="336"/>
    </row>
    <row r="34" spans="1:10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71"/>
    </row>
    <row r="35" spans="1:10" ht="19.5" x14ac:dyDescent="0.4">
      <c r="A35" s="46" t="s">
        <v>22</v>
      </c>
      <c r="B35" s="46" t="s">
        <v>30</v>
      </c>
      <c r="C35" s="46"/>
      <c r="D35" s="72"/>
      <c r="E35" s="50"/>
      <c r="F35" s="4"/>
      <c r="G35" s="73"/>
      <c r="H35" s="64"/>
      <c r="I35" s="64"/>
      <c r="J35" s="71"/>
    </row>
    <row r="36" spans="1:10" ht="18.75" x14ac:dyDescent="0.4">
      <c r="A36" s="46"/>
      <c r="B36" s="46"/>
      <c r="C36" s="46"/>
      <c r="D36" s="72"/>
      <c r="F36" s="74" t="s">
        <v>36</v>
      </c>
      <c r="G36" s="122" t="s">
        <v>6</v>
      </c>
      <c r="H36" s="41"/>
      <c r="I36" s="75" t="s">
        <v>39</v>
      </c>
      <c r="J36" s="71"/>
    </row>
    <row r="37" spans="1:10" ht="15" customHeight="1" x14ac:dyDescent="0.35">
      <c r="A37" s="76" t="s">
        <v>31</v>
      </c>
      <c r="B37" s="77"/>
      <c r="C37" s="3"/>
      <c r="D37" s="77"/>
      <c r="E37" s="50"/>
      <c r="F37" s="24">
        <v>25000</v>
      </c>
      <c r="G37" s="24">
        <v>21394</v>
      </c>
      <c r="H37" s="256"/>
      <c r="I37" s="78">
        <f>G37/F37</f>
        <v>0.85575999999999997</v>
      </c>
      <c r="J37" s="71"/>
    </row>
    <row r="38" spans="1:10" ht="16.5" x14ac:dyDescent="0.35">
      <c r="A38" s="76" t="s">
        <v>42</v>
      </c>
      <c r="B38" s="77"/>
      <c r="C38" s="3"/>
      <c r="D38" s="79"/>
      <c r="E38" s="79"/>
      <c r="F38" s="24">
        <v>1226000</v>
      </c>
      <c r="G38" s="24">
        <v>1227110</v>
      </c>
      <c r="H38" s="256"/>
      <c r="I38" s="78">
        <f>G38/F38</f>
        <v>1.0009053833605219</v>
      </c>
      <c r="J38" s="81"/>
    </row>
    <row r="39" spans="1:10" ht="15" x14ac:dyDescent="0.3">
      <c r="A39" s="76" t="s">
        <v>43</v>
      </c>
      <c r="B39" s="77"/>
      <c r="C39" s="77"/>
      <c r="D39" s="82"/>
      <c r="E39" s="82"/>
      <c r="F39" s="24">
        <v>0</v>
      </c>
      <c r="G39" s="24">
        <v>0</v>
      </c>
      <c r="H39" s="256"/>
      <c r="I39" s="84" t="s">
        <v>164</v>
      </c>
      <c r="J39" s="81"/>
    </row>
    <row r="40" spans="1:10" ht="15" customHeight="1" x14ac:dyDescent="0.2">
      <c r="A40" s="85" t="s">
        <v>173</v>
      </c>
      <c r="B40" s="85"/>
      <c r="C40" s="85"/>
      <c r="D40" s="85"/>
      <c r="E40" s="85"/>
      <c r="F40" s="24">
        <v>933000</v>
      </c>
      <c r="G40" s="24">
        <v>933000</v>
      </c>
      <c r="H40" s="256"/>
      <c r="I40" s="84">
        <f>G40/F40</f>
        <v>1</v>
      </c>
      <c r="J40" s="81"/>
    </row>
    <row r="41" spans="1:10" ht="15" x14ac:dyDescent="0.3">
      <c r="A41" s="76" t="s">
        <v>37</v>
      </c>
      <c r="B41" s="86"/>
      <c r="C41" s="86"/>
      <c r="D41" s="87"/>
      <c r="E41" s="87" t="s">
        <v>165</v>
      </c>
      <c r="F41" s="121">
        <v>0</v>
      </c>
      <c r="G41" s="24">
        <v>0</v>
      </c>
      <c r="H41" s="256"/>
      <c r="I41" s="84" t="s">
        <v>164</v>
      </c>
      <c r="J41" s="81"/>
    </row>
    <row r="42" spans="1:10" x14ac:dyDescent="0.2">
      <c r="A42" s="344" t="s">
        <v>190</v>
      </c>
      <c r="B42" s="339"/>
      <c r="C42" s="339"/>
      <c r="D42" s="339"/>
      <c r="E42" s="339"/>
      <c r="F42" s="339"/>
      <c r="G42" s="339"/>
      <c r="H42" s="339"/>
      <c r="I42" s="339"/>
      <c r="J42" s="81"/>
    </row>
    <row r="43" spans="1:10" ht="15" x14ac:dyDescent="0.3">
      <c r="A43" s="76"/>
      <c r="B43" s="86"/>
      <c r="C43" s="86"/>
      <c r="D43" s="87"/>
      <c r="E43" s="87"/>
      <c r="F43" s="121"/>
      <c r="G43" s="24"/>
      <c r="H43" s="83"/>
      <c r="I43" s="89"/>
      <c r="J43" s="81"/>
    </row>
    <row r="44" spans="1:10" ht="19.5" thickBot="1" x14ac:dyDescent="0.45">
      <c r="A44" s="46" t="s">
        <v>23</v>
      </c>
      <c r="B44" s="46" t="s">
        <v>24</v>
      </c>
      <c r="C44" s="48"/>
      <c r="D44" s="50"/>
      <c r="E44" s="50"/>
      <c r="F44" s="90"/>
      <c r="G44" s="91"/>
      <c r="H44" s="326" t="s">
        <v>41</v>
      </c>
      <c r="I44" s="327"/>
      <c r="J44" s="81"/>
    </row>
    <row r="45" spans="1:10" ht="18.75" thickTop="1" x14ac:dyDescent="0.35">
      <c r="A45" s="233"/>
      <c r="B45" s="234"/>
      <c r="C45" s="235"/>
      <c r="D45" s="234"/>
      <c r="E45" s="236" t="s">
        <v>185</v>
      </c>
      <c r="F45" s="237" t="s">
        <v>25</v>
      </c>
      <c r="G45" s="238" t="s">
        <v>26</v>
      </c>
      <c r="H45" s="239" t="s">
        <v>27</v>
      </c>
      <c r="I45" s="240" t="s">
        <v>40</v>
      </c>
      <c r="J45" s="81"/>
    </row>
    <row r="46" spans="1:10" x14ac:dyDescent="0.2">
      <c r="A46" s="241"/>
      <c r="B46" s="242"/>
      <c r="C46" s="242"/>
      <c r="D46" s="242"/>
      <c r="E46" s="241"/>
      <c r="F46" s="325"/>
      <c r="G46" s="243"/>
      <c r="H46" s="244">
        <v>41274</v>
      </c>
      <c r="I46" s="245">
        <v>41274</v>
      </c>
      <c r="J46" s="81"/>
    </row>
    <row r="47" spans="1:10" x14ac:dyDescent="0.2">
      <c r="A47" s="241"/>
      <c r="B47" s="242"/>
      <c r="C47" s="242"/>
      <c r="D47" s="242"/>
      <c r="E47" s="241"/>
      <c r="F47" s="325"/>
      <c r="G47" s="246"/>
      <c r="H47" s="246"/>
      <c r="I47" s="247"/>
      <c r="J47" s="81"/>
    </row>
    <row r="48" spans="1:10" ht="13.5" thickBot="1" x14ac:dyDescent="0.25">
      <c r="A48" s="248"/>
      <c r="B48" s="249"/>
      <c r="C48" s="249"/>
      <c r="D48" s="249"/>
      <c r="E48" s="248"/>
      <c r="F48" s="250"/>
      <c r="G48" s="251"/>
      <c r="H48" s="251"/>
      <c r="I48" s="252"/>
      <c r="J48" s="81"/>
    </row>
    <row r="49" spans="1:10" ht="13.5" thickTop="1" x14ac:dyDescent="0.2">
      <c r="A49" s="92"/>
      <c r="B49" s="93"/>
      <c r="C49" s="93" t="s">
        <v>20</v>
      </c>
      <c r="D49" s="93"/>
      <c r="E49" s="94">
        <v>8600</v>
      </c>
      <c r="F49" s="95">
        <v>25000</v>
      </c>
      <c r="G49" s="96">
        <v>7200</v>
      </c>
      <c r="H49" s="96">
        <f>E49+F49-G49</f>
        <v>26400</v>
      </c>
      <c r="I49" s="97">
        <v>17800</v>
      </c>
      <c r="J49" s="81"/>
    </row>
    <row r="50" spans="1:10" x14ac:dyDescent="0.2">
      <c r="A50" s="98"/>
      <c r="B50" s="99"/>
      <c r="C50" s="99" t="s">
        <v>28</v>
      </c>
      <c r="D50" s="99"/>
      <c r="E50" s="100">
        <v>69727.11</v>
      </c>
      <c r="F50" s="25">
        <v>197098</v>
      </c>
      <c r="G50" s="101">
        <v>224222</v>
      </c>
      <c r="H50" s="101">
        <f>E50+F50-G50</f>
        <v>42603.109999999986</v>
      </c>
      <c r="I50" s="102">
        <v>48574.57</v>
      </c>
      <c r="J50" s="81"/>
    </row>
    <row r="51" spans="1:10" x14ac:dyDescent="0.2">
      <c r="A51" s="98"/>
      <c r="B51" s="99"/>
      <c r="C51" s="99" t="s">
        <v>19</v>
      </c>
      <c r="D51" s="99"/>
      <c r="E51" s="100">
        <v>428521.5</v>
      </c>
      <c r="F51" s="25">
        <f>278397.76+119245.77</f>
        <v>397643.53</v>
      </c>
      <c r="G51" s="101">
        <v>127000</v>
      </c>
      <c r="H51" s="101">
        <f t="shared" ref="H51:H52" si="0">E51+F51-G51</f>
        <v>699165.03</v>
      </c>
      <c r="I51" s="102">
        <f>357961.64+119245.77</f>
        <v>477207.41000000003</v>
      </c>
      <c r="J51" s="81"/>
    </row>
    <row r="52" spans="1:10" x14ac:dyDescent="0.2">
      <c r="A52" s="98"/>
      <c r="B52" s="99"/>
      <c r="C52" s="99" t="s">
        <v>29</v>
      </c>
      <c r="D52" s="99"/>
      <c r="E52" s="100">
        <v>265321.12</v>
      </c>
      <c r="F52" s="25">
        <v>1356629</v>
      </c>
      <c r="G52" s="101">
        <v>1141290.32</v>
      </c>
      <c r="H52" s="101">
        <f t="shared" si="0"/>
        <v>480659.80000000005</v>
      </c>
      <c r="I52" s="102">
        <v>256476.45</v>
      </c>
      <c r="J52" s="81"/>
    </row>
    <row r="53" spans="1:10" ht="18.75" thickBot="1" x14ac:dyDescent="0.4">
      <c r="A53" s="103" t="s">
        <v>12</v>
      </c>
      <c r="B53" s="104"/>
      <c r="C53" s="104"/>
      <c r="D53" s="104"/>
      <c r="E53" s="105">
        <f>E49+E50+E51+E52</f>
        <v>772169.73</v>
      </c>
      <c r="F53" s="106">
        <f>F49+F50+F51+F52</f>
        <v>1976370.53</v>
      </c>
      <c r="G53" s="106">
        <f>G49+G50+G51+G52</f>
        <v>1499712.32</v>
      </c>
      <c r="H53" s="106">
        <f>H49+H50+H51+H52</f>
        <v>1248827.94</v>
      </c>
      <c r="I53" s="107">
        <f>I49+I50+I51+I52</f>
        <v>800058.42999999993</v>
      </c>
      <c r="J53" s="81"/>
    </row>
    <row r="54" spans="1:10" ht="18.75" thickTop="1" x14ac:dyDescent="0.35">
      <c r="A54" s="108"/>
      <c r="B54" s="109"/>
      <c r="C54" s="109"/>
      <c r="D54" s="50"/>
      <c r="E54" s="50"/>
      <c r="F54" s="90"/>
      <c r="G54" s="91"/>
      <c r="H54" s="110"/>
      <c r="I54" s="110"/>
      <c r="J54" s="81"/>
    </row>
    <row r="55" spans="1:10" ht="18" x14ac:dyDescent="0.35">
      <c r="A55" s="108"/>
      <c r="B55" s="109"/>
      <c r="C55" s="109"/>
      <c r="D55" s="50"/>
      <c r="E55" s="50"/>
      <c r="F55" s="90"/>
      <c r="G55" s="111"/>
      <c r="H55" s="112"/>
      <c r="I55" s="112"/>
      <c r="J55" s="81"/>
    </row>
    <row r="56" spans="1:10" ht="1.5" customHeight="1" x14ac:dyDescent="0.35">
      <c r="A56" s="113"/>
      <c r="B56" s="114"/>
      <c r="C56" s="114"/>
      <c r="D56" s="115"/>
      <c r="E56" s="115"/>
      <c r="F56" s="112"/>
      <c r="G56" s="112"/>
      <c r="H56" s="112"/>
      <c r="I56" s="112"/>
      <c r="J56" s="81"/>
    </row>
    <row r="57" spans="1:10" x14ac:dyDescent="0.2">
      <c r="A57" s="116"/>
      <c r="B57" s="116"/>
      <c r="C57" s="116"/>
      <c r="D57" s="116"/>
      <c r="E57" s="116"/>
      <c r="F57" s="116"/>
      <c r="G57" s="116"/>
      <c r="H57" s="116"/>
      <c r="I57" s="116"/>
    </row>
  </sheetData>
  <mergeCells count="11">
    <mergeCell ref="A2:D2"/>
    <mergeCell ref="E2:I2"/>
    <mergeCell ref="E3:I3"/>
    <mergeCell ref="E4:I4"/>
    <mergeCell ref="H44:I44"/>
    <mergeCell ref="F46:F47"/>
    <mergeCell ref="E5:I5"/>
    <mergeCell ref="E7:I7"/>
    <mergeCell ref="H13:I13"/>
    <mergeCell ref="A32:I34"/>
    <mergeCell ref="A42:I42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6"/>
  <sheetViews>
    <sheetView zoomScaleNormal="100" workbookViewId="0">
      <selection activeCell="D28" sqref="D28"/>
    </sheetView>
  </sheetViews>
  <sheetFormatPr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4.7109375" style="28" customWidth="1"/>
    <col min="6" max="6" width="15.5703125" style="28" customWidth="1"/>
    <col min="7" max="8" width="14.7109375" style="28" customWidth="1"/>
    <col min="9" max="9" width="15.140625" style="28" customWidth="1"/>
    <col min="10" max="10" width="16.85546875" style="28" customWidth="1"/>
    <col min="11" max="16384" width="9.140625" style="12"/>
  </cols>
  <sheetData>
    <row r="1" spans="1:10" ht="19.5" x14ac:dyDescent="0.4">
      <c r="A1" s="26" t="s">
        <v>0</v>
      </c>
      <c r="B1" s="27"/>
      <c r="C1" s="27"/>
      <c r="D1" s="27"/>
    </row>
    <row r="2" spans="1:10" ht="19.5" x14ac:dyDescent="0.4">
      <c r="A2" s="328" t="s">
        <v>1</v>
      </c>
      <c r="B2" s="328"/>
      <c r="C2" s="328"/>
      <c r="D2" s="328"/>
      <c r="E2" s="329" t="s">
        <v>169</v>
      </c>
      <c r="F2" s="329"/>
      <c r="G2" s="329"/>
      <c r="H2" s="329"/>
      <c r="I2" s="329"/>
      <c r="J2" s="30"/>
    </row>
    <row r="3" spans="1:10" ht="9.75" customHeight="1" x14ac:dyDescent="0.4">
      <c r="A3" s="29"/>
      <c r="B3" s="29"/>
      <c r="C3" s="29"/>
      <c r="D3" s="29"/>
      <c r="E3" s="331" t="s">
        <v>32</v>
      </c>
      <c r="F3" s="331"/>
      <c r="G3" s="331"/>
      <c r="H3" s="331"/>
      <c r="I3" s="331"/>
      <c r="J3" s="30"/>
    </row>
    <row r="4" spans="1:10" ht="15.75" x14ac:dyDescent="0.25">
      <c r="A4" s="31" t="s">
        <v>2</v>
      </c>
      <c r="E4" s="330" t="s">
        <v>123</v>
      </c>
      <c r="F4" s="330"/>
      <c r="G4" s="330"/>
      <c r="H4" s="330"/>
      <c r="I4" s="330"/>
    </row>
    <row r="5" spans="1:10" ht="7.5" customHeight="1" x14ac:dyDescent="0.25">
      <c r="A5" s="31"/>
      <c r="E5" s="331" t="s">
        <v>32</v>
      </c>
      <c r="F5" s="331"/>
      <c r="G5" s="331"/>
      <c r="H5" s="331"/>
      <c r="I5" s="331"/>
    </row>
    <row r="6" spans="1:10" ht="19.5" x14ac:dyDescent="0.4">
      <c r="A6" s="30" t="s">
        <v>162</v>
      </c>
      <c r="E6" s="32" t="s">
        <v>124</v>
      </c>
      <c r="F6" s="33"/>
      <c r="G6" s="34" t="s">
        <v>3</v>
      </c>
      <c r="H6" s="35"/>
      <c r="I6" s="35">
        <v>1137</v>
      </c>
    </row>
    <row r="7" spans="1:10" ht="8.25" customHeight="1" x14ac:dyDescent="0.4">
      <c r="A7" s="30"/>
      <c r="E7" s="331" t="s">
        <v>33</v>
      </c>
      <c r="F7" s="331"/>
      <c r="G7" s="331"/>
      <c r="H7" s="331"/>
      <c r="I7" s="331"/>
    </row>
    <row r="8" spans="1:10" ht="19.5" hidden="1" x14ac:dyDescent="0.4">
      <c r="A8" s="30"/>
      <c r="E8" s="35"/>
      <c r="F8" s="35"/>
      <c r="G8" s="35"/>
      <c r="H8" s="34"/>
      <c r="I8" s="35"/>
    </row>
    <row r="9" spans="1:10" ht="30.75" customHeight="1" x14ac:dyDescent="0.4">
      <c r="A9" s="30"/>
      <c r="E9" s="35"/>
      <c r="F9" s="35"/>
      <c r="G9" s="35"/>
      <c r="H9" s="34"/>
      <c r="I9" s="35"/>
    </row>
    <row r="11" spans="1:10" s="6" customFormat="1" ht="15" customHeight="1" x14ac:dyDescent="0.4">
      <c r="A11" s="36"/>
      <c r="B11" s="37"/>
      <c r="C11" s="37"/>
      <c r="D11" s="37"/>
      <c r="E11" s="38" t="s">
        <v>4</v>
      </c>
      <c r="F11" s="38" t="s">
        <v>5</v>
      </c>
      <c r="G11" s="39" t="s">
        <v>6</v>
      </c>
      <c r="H11" s="40" t="s">
        <v>7</v>
      </c>
      <c r="I11" s="40"/>
      <c r="J11" s="37"/>
    </row>
    <row r="12" spans="1:10" s="6" customFormat="1" ht="15" customHeight="1" x14ac:dyDescent="0.4">
      <c r="A12" s="41"/>
      <c r="B12" s="41"/>
      <c r="C12" s="41"/>
      <c r="D12" s="41"/>
      <c r="E12" s="38" t="s">
        <v>8</v>
      </c>
      <c r="F12" s="38" t="s">
        <v>8</v>
      </c>
      <c r="G12" s="39" t="s">
        <v>9</v>
      </c>
      <c r="H12" s="42" t="s">
        <v>10</v>
      </c>
      <c r="I12" s="43" t="s">
        <v>11</v>
      </c>
      <c r="J12" s="37"/>
    </row>
    <row r="13" spans="1:10" s="6" customFormat="1" ht="12.75" customHeight="1" x14ac:dyDescent="0.2">
      <c r="A13" s="41"/>
      <c r="B13" s="41"/>
      <c r="C13" s="41"/>
      <c r="D13" s="41"/>
      <c r="E13" s="38" t="s">
        <v>12</v>
      </c>
      <c r="F13" s="38" t="s">
        <v>12</v>
      </c>
      <c r="G13" s="44"/>
      <c r="H13" s="332" t="s">
        <v>180</v>
      </c>
      <c r="I13" s="332"/>
      <c r="J13" s="37"/>
    </row>
    <row r="14" spans="1:10" s="6" customFormat="1" ht="12.75" customHeight="1" x14ac:dyDescent="0.2">
      <c r="A14" s="41"/>
      <c r="B14" s="41"/>
      <c r="C14" s="41"/>
      <c r="D14" s="41"/>
      <c r="E14" s="38"/>
      <c r="F14" s="38"/>
      <c r="G14" s="44"/>
      <c r="H14" s="1"/>
      <c r="I14" s="45"/>
      <c r="J14" s="37"/>
    </row>
    <row r="15" spans="1:10" s="6" customFormat="1" ht="18.75" x14ac:dyDescent="0.4">
      <c r="A15" s="46" t="s">
        <v>13</v>
      </c>
      <c r="B15" s="46"/>
      <c r="C15" s="47"/>
      <c r="D15" s="48"/>
      <c r="E15" s="49"/>
      <c r="F15" s="49"/>
      <c r="G15" s="50"/>
      <c r="H15" s="41"/>
      <c r="I15" s="41"/>
      <c r="J15" s="37"/>
    </row>
    <row r="16" spans="1:10" s="6" customFormat="1" ht="19.5" x14ac:dyDescent="0.4">
      <c r="A16" s="51" t="s">
        <v>14</v>
      </c>
      <c r="B16" s="46"/>
      <c r="C16" s="47"/>
      <c r="D16" s="48"/>
      <c r="E16" s="253">
        <v>2252000</v>
      </c>
      <c r="F16" s="254">
        <v>12511580</v>
      </c>
      <c r="G16" s="9">
        <f>H16+I16</f>
        <v>12362524.99</v>
      </c>
      <c r="H16" s="253">
        <v>12228493.99</v>
      </c>
      <c r="I16" s="253">
        <v>134031</v>
      </c>
      <c r="J16" s="37"/>
    </row>
    <row r="17" spans="1:10" s="6" customFormat="1" ht="20.25" customHeight="1" x14ac:dyDescent="0.35">
      <c r="A17" s="3"/>
      <c r="B17" s="37"/>
      <c r="C17" s="37"/>
      <c r="D17" s="37"/>
      <c r="J17" s="37"/>
    </row>
    <row r="18" spans="1:10" s="6" customFormat="1" ht="19.5" x14ac:dyDescent="0.4">
      <c r="A18" s="51" t="s">
        <v>15</v>
      </c>
      <c r="B18" s="4"/>
      <c r="C18" s="4"/>
      <c r="D18" s="4"/>
      <c r="E18" s="253">
        <v>2252000</v>
      </c>
      <c r="F18" s="254">
        <v>12891690</v>
      </c>
      <c r="G18" s="9">
        <f>H18+I18</f>
        <v>12521343.4</v>
      </c>
      <c r="H18" s="253">
        <v>12368412.4</v>
      </c>
      <c r="I18" s="253">
        <v>152931</v>
      </c>
      <c r="J18" s="3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2"/>
      <c r="F20" s="52"/>
      <c r="G20" s="53"/>
      <c r="H20" s="2"/>
      <c r="I20" s="2"/>
      <c r="J20" s="5"/>
    </row>
    <row r="21" spans="1:10" ht="19.5" x14ac:dyDescent="0.4">
      <c r="A21" s="54" t="s">
        <v>16</v>
      </c>
      <c r="B21" s="52"/>
      <c r="C21" s="52"/>
      <c r="D21" s="52"/>
      <c r="E21" s="52"/>
      <c r="F21" s="52"/>
      <c r="G21" s="55"/>
      <c r="H21" s="53"/>
      <c r="I21" s="53"/>
      <c r="J21" s="53"/>
    </row>
    <row r="22" spans="1:10" ht="18" x14ac:dyDescent="0.35">
      <c r="A22" s="52"/>
      <c r="B22" s="52"/>
      <c r="C22" s="56" t="s">
        <v>38</v>
      </c>
      <c r="D22" s="52"/>
      <c r="E22" s="52"/>
      <c r="F22" s="52"/>
      <c r="G22" s="7">
        <f>H22+I22</f>
        <v>0</v>
      </c>
      <c r="H22" s="8">
        <v>0</v>
      </c>
      <c r="I22" s="8">
        <v>0</v>
      </c>
      <c r="J22" s="53"/>
    </row>
    <row r="23" spans="1:10" ht="18" x14ac:dyDescent="0.35">
      <c r="A23" s="52"/>
      <c r="B23" s="52"/>
      <c r="C23" s="56"/>
      <c r="D23" s="52"/>
      <c r="E23" s="52"/>
      <c r="F23" s="52"/>
      <c r="G23" s="7"/>
      <c r="H23" s="8"/>
      <c r="I23" s="8"/>
      <c r="J23" s="53"/>
    </row>
    <row r="24" spans="1:10" ht="22.5" x14ac:dyDescent="0.45">
      <c r="A24" s="57" t="s">
        <v>34</v>
      </c>
      <c r="B24" s="57"/>
      <c r="C24" s="58"/>
      <c r="D24" s="57"/>
      <c r="E24" s="57"/>
      <c r="F24" s="57"/>
      <c r="G24" s="59">
        <f>G18-G16-G22</f>
        <v>158818.41000000015</v>
      </c>
      <c r="H24" s="59">
        <f>H18-H16-H22</f>
        <v>139918.41000000015</v>
      </c>
      <c r="I24" s="59">
        <f>I18-I16-I22</f>
        <v>18900</v>
      </c>
      <c r="J24" s="60"/>
    </row>
    <row r="26" spans="1:10" ht="24" customHeight="1" x14ac:dyDescent="0.2">
      <c r="H26" s="61"/>
    </row>
    <row r="28" spans="1:10" ht="19.5" x14ac:dyDescent="0.4">
      <c r="A28" s="46" t="s">
        <v>17</v>
      </c>
      <c r="B28" s="46" t="s">
        <v>35</v>
      </c>
      <c r="C28" s="46"/>
      <c r="D28" s="4"/>
      <c r="E28" s="4"/>
      <c r="F28" s="41"/>
      <c r="G28" s="62">
        <f>G29+G30+G31</f>
        <v>158818.41</v>
      </c>
      <c r="H28" s="63"/>
      <c r="I28" s="64"/>
      <c r="J28" s="61"/>
    </row>
    <row r="29" spans="1:10" s="6" customFormat="1" ht="18.75" x14ac:dyDescent="0.4">
      <c r="A29" s="65"/>
      <c r="B29" s="65"/>
      <c r="C29" s="66" t="s">
        <v>18</v>
      </c>
      <c r="D29" s="67"/>
      <c r="E29" s="68"/>
      <c r="F29" s="61" t="s">
        <v>20</v>
      </c>
      <c r="G29" s="8">
        <v>20000</v>
      </c>
      <c r="H29" s="63"/>
      <c r="I29" s="64"/>
    </row>
    <row r="30" spans="1:10" s="6" customFormat="1" ht="18.75" x14ac:dyDescent="0.4">
      <c r="A30" s="65"/>
      <c r="B30" s="65"/>
      <c r="C30" s="66"/>
      <c r="D30" s="67"/>
      <c r="E30" s="68"/>
      <c r="F30" s="61" t="s">
        <v>19</v>
      </c>
      <c r="G30" s="8">
        <v>138818.41</v>
      </c>
      <c r="H30" s="63"/>
      <c r="I30" s="64"/>
    </row>
    <row r="31" spans="1:10" s="6" customFormat="1" ht="18.75" x14ac:dyDescent="0.4">
      <c r="A31" s="65"/>
      <c r="B31" s="65"/>
      <c r="C31" s="66" t="s">
        <v>21</v>
      </c>
      <c r="D31" s="67"/>
      <c r="E31" s="68"/>
      <c r="F31" s="61" t="s">
        <v>163</v>
      </c>
      <c r="G31" s="69">
        <v>0</v>
      </c>
      <c r="H31" s="70"/>
      <c r="I31" s="64"/>
    </row>
    <row r="32" spans="1:10" s="6" customFormat="1" ht="12.75" customHeight="1" x14ac:dyDescent="0.2">
      <c r="A32" s="345"/>
      <c r="B32" s="334"/>
      <c r="C32" s="334"/>
      <c r="D32" s="334"/>
      <c r="E32" s="334"/>
      <c r="F32" s="334"/>
      <c r="G32" s="334"/>
      <c r="H32" s="334"/>
      <c r="I32" s="334"/>
    </row>
    <row r="33" spans="1:10" s="6" customFormat="1" x14ac:dyDescent="0.2">
      <c r="A33" s="334"/>
      <c r="B33" s="334"/>
      <c r="C33" s="334"/>
      <c r="D33" s="334"/>
      <c r="E33" s="334"/>
      <c r="F33" s="334"/>
      <c r="G33" s="334"/>
      <c r="H33" s="334"/>
      <c r="I33" s="334"/>
    </row>
    <row r="34" spans="1:10" x14ac:dyDescent="0.2">
      <c r="A34" s="334"/>
      <c r="B34" s="334"/>
      <c r="C34" s="334"/>
      <c r="D34" s="334"/>
      <c r="E34" s="334"/>
      <c r="F34" s="334"/>
      <c r="G34" s="334"/>
      <c r="H34" s="334"/>
      <c r="I34" s="334"/>
      <c r="J34" s="71"/>
    </row>
    <row r="35" spans="1:10" ht="19.5" x14ac:dyDescent="0.4">
      <c r="A35" s="46" t="s">
        <v>22</v>
      </c>
      <c r="B35" s="46" t="s">
        <v>30</v>
      </c>
      <c r="C35" s="46"/>
      <c r="D35" s="72"/>
      <c r="E35" s="50"/>
      <c r="F35" s="4"/>
      <c r="G35" s="73"/>
      <c r="H35" s="64"/>
      <c r="I35" s="64"/>
      <c r="J35" s="71"/>
    </row>
    <row r="36" spans="1:10" ht="18.75" x14ac:dyDescent="0.4">
      <c r="A36" s="46"/>
      <c r="B36" s="46"/>
      <c r="C36" s="46"/>
      <c r="D36" s="72"/>
      <c r="F36" s="74" t="s">
        <v>36</v>
      </c>
      <c r="G36" s="122" t="s">
        <v>6</v>
      </c>
      <c r="H36" s="41"/>
      <c r="I36" s="75" t="s">
        <v>39</v>
      </c>
      <c r="J36" s="71"/>
    </row>
    <row r="37" spans="1:10" ht="15" customHeight="1" x14ac:dyDescent="0.35">
      <c r="A37" s="76" t="s">
        <v>31</v>
      </c>
      <c r="B37" s="77"/>
      <c r="C37" s="3"/>
      <c r="D37" s="77"/>
      <c r="E37" s="50"/>
      <c r="F37" s="24">
        <v>16000</v>
      </c>
      <c r="G37" s="24">
        <v>16000</v>
      </c>
      <c r="H37" s="256"/>
      <c r="I37" s="78" t="s">
        <v>164</v>
      </c>
      <c r="J37" s="71"/>
    </row>
    <row r="38" spans="1:10" ht="16.5" x14ac:dyDescent="0.35">
      <c r="A38" s="76" t="s">
        <v>42</v>
      </c>
      <c r="B38" s="77"/>
      <c r="C38" s="3"/>
      <c r="D38" s="79"/>
      <c r="E38" s="79"/>
      <c r="F38" s="24">
        <v>357000</v>
      </c>
      <c r="G38" s="24">
        <v>357000</v>
      </c>
      <c r="H38" s="256"/>
      <c r="I38" s="78">
        <f>G38/F38</f>
        <v>1</v>
      </c>
      <c r="J38" s="81"/>
    </row>
    <row r="39" spans="1:10" ht="15" x14ac:dyDescent="0.3">
      <c r="A39" s="76" t="s">
        <v>43</v>
      </c>
      <c r="B39" s="77"/>
      <c r="C39" s="77"/>
      <c r="D39" s="82"/>
      <c r="E39" s="82"/>
      <c r="F39" s="24">
        <v>0</v>
      </c>
      <c r="G39" s="24">
        <v>0</v>
      </c>
      <c r="H39" s="256"/>
      <c r="I39" s="84" t="s">
        <v>164</v>
      </c>
      <c r="J39" s="81"/>
    </row>
    <row r="40" spans="1:10" ht="15" customHeight="1" x14ac:dyDescent="0.2">
      <c r="A40" s="85" t="s">
        <v>173</v>
      </c>
      <c r="B40" s="85"/>
      <c r="C40" s="85"/>
      <c r="D40" s="85"/>
      <c r="E40" s="85"/>
      <c r="F40" s="24">
        <v>268250</v>
      </c>
      <c r="G40" s="24">
        <v>268250</v>
      </c>
      <c r="H40" s="256"/>
      <c r="I40" s="84">
        <f>G40/F40</f>
        <v>1</v>
      </c>
      <c r="J40" s="81"/>
    </row>
    <row r="41" spans="1:10" ht="15" x14ac:dyDescent="0.3">
      <c r="A41" s="76" t="s">
        <v>37</v>
      </c>
      <c r="B41" s="86"/>
      <c r="C41" s="86"/>
      <c r="D41" s="87"/>
      <c r="E41" s="87" t="s">
        <v>165</v>
      </c>
      <c r="F41" s="121">
        <v>25000</v>
      </c>
      <c r="G41" s="24">
        <v>25000</v>
      </c>
      <c r="H41" s="256"/>
      <c r="I41" s="84">
        <f>G41/F41</f>
        <v>1</v>
      </c>
      <c r="J41" s="81"/>
    </row>
    <row r="42" spans="1:10" ht="15" x14ac:dyDescent="0.3">
      <c r="A42" s="76"/>
      <c r="B42" s="86"/>
      <c r="C42" s="86"/>
      <c r="D42" s="87"/>
      <c r="E42" s="87"/>
      <c r="F42" s="88"/>
      <c r="G42" s="24"/>
      <c r="H42" s="83"/>
      <c r="I42" s="89"/>
      <c r="J42" s="81"/>
    </row>
    <row r="43" spans="1:10" ht="19.5" thickBot="1" x14ac:dyDescent="0.45">
      <c r="A43" s="46" t="s">
        <v>23</v>
      </c>
      <c r="B43" s="46" t="s">
        <v>24</v>
      </c>
      <c r="C43" s="48"/>
      <c r="D43" s="50"/>
      <c r="E43" s="50"/>
      <c r="F43" s="90"/>
      <c r="G43" s="91"/>
      <c r="H43" s="326" t="s">
        <v>41</v>
      </c>
      <c r="I43" s="327"/>
      <c r="J43" s="81"/>
    </row>
    <row r="44" spans="1:10" ht="18.75" thickTop="1" x14ac:dyDescent="0.35">
      <c r="A44" s="233"/>
      <c r="B44" s="234"/>
      <c r="C44" s="235"/>
      <c r="D44" s="234"/>
      <c r="E44" s="236" t="s">
        <v>185</v>
      </c>
      <c r="F44" s="237" t="s">
        <v>25</v>
      </c>
      <c r="G44" s="238" t="s">
        <v>26</v>
      </c>
      <c r="H44" s="239" t="s">
        <v>27</v>
      </c>
      <c r="I44" s="240" t="s">
        <v>40</v>
      </c>
      <c r="J44" s="81"/>
    </row>
    <row r="45" spans="1:10" x14ac:dyDescent="0.2">
      <c r="A45" s="241"/>
      <c r="B45" s="242"/>
      <c r="C45" s="242"/>
      <c r="D45" s="242"/>
      <c r="E45" s="241"/>
      <c r="F45" s="325"/>
      <c r="G45" s="243"/>
      <c r="H45" s="244">
        <v>41274</v>
      </c>
      <c r="I45" s="245">
        <v>41274</v>
      </c>
      <c r="J45" s="81"/>
    </row>
    <row r="46" spans="1:10" x14ac:dyDescent="0.2">
      <c r="A46" s="241"/>
      <c r="B46" s="242"/>
      <c r="C46" s="242"/>
      <c r="D46" s="242"/>
      <c r="E46" s="241"/>
      <c r="F46" s="325"/>
      <c r="G46" s="246"/>
      <c r="H46" s="246"/>
      <c r="I46" s="247"/>
      <c r="J46" s="81"/>
    </row>
    <row r="47" spans="1:10" ht="13.5" thickBot="1" x14ac:dyDescent="0.25">
      <c r="A47" s="248"/>
      <c r="B47" s="249"/>
      <c r="C47" s="249"/>
      <c r="D47" s="249"/>
      <c r="E47" s="248"/>
      <c r="F47" s="250"/>
      <c r="G47" s="251"/>
      <c r="H47" s="251"/>
      <c r="I47" s="252"/>
      <c r="J47" s="81"/>
    </row>
    <row r="48" spans="1:10" ht="13.5" thickTop="1" x14ac:dyDescent="0.2">
      <c r="A48" s="92"/>
      <c r="B48" s="93"/>
      <c r="C48" s="93" t="s">
        <v>20</v>
      </c>
      <c r="D48" s="93"/>
      <c r="E48" s="94">
        <v>11903.28</v>
      </c>
      <c r="F48" s="95">
        <v>4000</v>
      </c>
      <c r="G48" s="96">
        <v>4000</v>
      </c>
      <c r="H48" s="96">
        <f>E48+F48-G48</f>
        <v>11903.28</v>
      </c>
      <c r="I48" s="97">
        <f>H48</f>
        <v>11903.28</v>
      </c>
      <c r="J48" s="81"/>
    </row>
    <row r="49" spans="1:10" x14ac:dyDescent="0.2">
      <c r="A49" s="98"/>
      <c r="B49" s="99"/>
      <c r="C49" s="99" t="s">
        <v>28</v>
      </c>
      <c r="D49" s="99"/>
      <c r="E49" s="100">
        <v>191671.96</v>
      </c>
      <c r="F49" s="25">
        <v>74703</v>
      </c>
      <c r="G49" s="101">
        <v>135552</v>
      </c>
      <c r="H49" s="101">
        <f>E49+F49-G49</f>
        <v>130822.95999999996</v>
      </c>
      <c r="I49" s="102">
        <v>105377.96</v>
      </c>
      <c r="J49" s="81"/>
    </row>
    <row r="50" spans="1:10" x14ac:dyDescent="0.2">
      <c r="A50" s="98"/>
      <c r="B50" s="99"/>
      <c r="C50" s="99" t="s">
        <v>19</v>
      </c>
      <c r="D50" s="99"/>
      <c r="E50" s="100">
        <v>13759.25</v>
      </c>
      <c r="F50" s="25">
        <f>3019.01+380109.42</f>
        <v>383128.43</v>
      </c>
      <c r="G50" s="101">
        <v>0</v>
      </c>
      <c r="H50" s="101">
        <f t="shared" ref="H50:H51" si="0">E50+F50-G50</f>
        <v>396887.68</v>
      </c>
      <c r="I50" s="102">
        <f>H50</f>
        <v>396887.68</v>
      </c>
      <c r="J50" s="81"/>
    </row>
    <row r="51" spans="1:10" x14ac:dyDescent="0.2">
      <c r="A51" s="98"/>
      <c r="B51" s="99"/>
      <c r="C51" s="99" t="s">
        <v>29</v>
      </c>
      <c r="D51" s="99"/>
      <c r="E51" s="100">
        <v>55606</v>
      </c>
      <c r="F51" s="25">
        <v>367568</v>
      </c>
      <c r="G51" s="101">
        <v>363437</v>
      </c>
      <c r="H51" s="101">
        <f t="shared" si="0"/>
        <v>59737</v>
      </c>
      <c r="I51" s="102">
        <f>H51</f>
        <v>59737</v>
      </c>
      <c r="J51" s="81"/>
    </row>
    <row r="52" spans="1:10" ht="18.75" thickBot="1" x14ac:dyDescent="0.4">
      <c r="A52" s="103" t="s">
        <v>12</v>
      </c>
      <c r="B52" s="104"/>
      <c r="C52" s="104"/>
      <c r="D52" s="104"/>
      <c r="E52" s="105">
        <f>E48+E49+E50+E51</f>
        <v>272940.49</v>
      </c>
      <c r="F52" s="106">
        <f>F48+F49+F50+F51</f>
        <v>829399.42999999993</v>
      </c>
      <c r="G52" s="106">
        <f>G48+G49+G50+G51</f>
        <v>502989</v>
      </c>
      <c r="H52" s="106">
        <f>H48+H49+H50+H51</f>
        <v>599350.91999999993</v>
      </c>
      <c r="I52" s="107">
        <f>I48+I49+I50+I51</f>
        <v>573905.91999999993</v>
      </c>
      <c r="J52" s="81"/>
    </row>
    <row r="53" spans="1:10" ht="18.75" thickTop="1" x14ac:dyDescent="0.35">
      <c r="A53" s="108"/>
      <c r="B53" s="109"/>
      <c r="C53" s="109"/>
      <c r="D53" s="50"/>
      <c r="E53" s="50"/>
      <c r="F53" s="90"/>
      <c r="G53" s="91"/>
      <c r="H53" s="110"/>
      <c r="I53" s="110"/>
      <c r="J53" s="81"/>
    </row>
    <row r="54" spans="1:10" ht="18" x14ac:dyDescent="0.35">
      <c r="A54" s="108"/>
      <c r="B54" s="109"/>
      <c r="C54" s="109"/>
      <c r="D54" s="50"/>
      <c r="E54" s="50"/>
      <c r="F54" s="90"/>
      <c r="G54" s="111"/>
      <c r="H54" s="112"/>
      <c r="I54" s="112"/>
      <c r="J54" s="81"/>
    </row>
    <row r="55" spans="1:10" ht="1.5" customHeight="1" x14ac:dyDescent="0.35">
      <c r="A55" s="113"/>
      <c r="B55" s="114"/>
      <c r="C55" s="114"/>
      <c r="D55" s="115"/>
      <c r="E55" s="115"/>
      <c r="F55" s="112"/>
      <c r="G55" s="112"/>
      <c r="H55" s="112"/>
      <c r="I55" s="112"/>
      <c r="J55" s="81"/>
    </row>
    <row r="56" spans="1:10" x14ac:dyDescent="0.2">
      <c r="A56" s="116"/>
      <c r="B56" s="116"/>
      <c r="C56" s="116"/>
      <c r="D56" s="116"/>
      <c r="E56" s="116"/>
      <c r="F56" s="116"/>
      <c r="G56" s="116"/>
      <c r="H56" s="116"/>
      <c r="I56" s="116"/>
    </row>
  </sheetData>
  <mergeCells count="10">
    <mergeCell ref="A2:D2"/>
    <mergeCell ref="E2:I2"/>
    <mergeCell ref="E3:I3"/>
    <mergeCell ref="E4:I4"/>
    <mergeCell ref="H43:I43"/>
    <mergeCell ref="F45:F46"/>
    <mergeCell ref="E5:I5"/>
    <mergeCell ref="E7:I7"/>
    <mergeCell ref="H13:I13"/>
    <mergeCell ref="A32:I34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57"/>
  <sheetViews>
    <sheetView zoomScaleNormal="100" workbookViewId="0">
      <selection activeCell="D28" sqref="D28"/>
    </sheetView>
  </sheetViews>
  <sheetFormatPr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4.7109375" style="28" customWidth="1"/>
    <col min="6" max="6" width="15.5703125" style="28" customWidth="1"/>
    <col min="7" max="8" width="14.7109375" style="28" customWidth="1"/>
    <col min="9" max="9" width="15.5703125" style="28" customWidth="1"/>
    <col min="10" max="10" width="16.85546875" style="28" customWidth="1"/>
    <col min="11" max="11" width="11.7109375" style="12" bestFit="1" customWidth="1"/>
    <col min="12" max="16384" width="9.140625" style="12"/>
  </cols>
  <sheetData>
    <row r="1" spans="1:10" ht="19.5" x14ac:dyDescent="0.4">
      <c r="A1" s="26" t="s">
        <v>0</v>
      </c>
      <c r="B1" s="27"/>
      <c r="C1" s="27"/>
      <c r="D1" s="27"/>
    </row>
    <row r="2" spans="1:10" ht="19.5" x14ac:dyDescent="0.4">
      <c r="A2" s="328" t="s">
        <v>1</v>
      </c>
      <c r="B2" s="328"/>
      <c r="C2" s="328"/>
      <c r="D2" s="328"/>
      <c r="E2" s="329" t="s">
        <v>125</v>
      </c>
      <c r="F2" s="329"/>
      <c r="G2" s="329"/>
      <c r="H2" s="329"/>
      <c r="I2" s="329"/>
      <c r="J2" s="30"/>
    </row>
    <row r="3" spans="1:10" ht="9.75" customHeight="1" x14ac:dyDescent="0.4">
      <c r="A3" s="29"/>
      <c r="B3" s="29"/>
      <c r="C3" s="29"/>
      <c r="D3" s="29"/>
      <c r="E3" s="331" t="s">
        <v>32</v>
      </c>
      <c r="F3" s="331"/>
      <c r="G3" s="331"/>
      <c r="H3" s="331"/>
      <c r="I3" s="331"/>
      <c r="J3" s="30"/>
    </row>
    <row r="4" spans="1:10" ht="15.75" x14ac:dyDescent="0.25">
      <c r="A4" s="31" t="s">
        <v>2</v>
      </c>
      <c r="E4" s="330" t="s">
        <v>126</v>
      </c>
      <c r="F4" s="330"/>
      <c r="G4" s="330"/>
      <c r="H4" s="330"/>
      <c r="I4" s="330"/>
    </row>
    <row r="5" spans="1:10" ht="7.5" customHeight="1" x14ac:dyDescent="0.25">
      <c r="A5" s="31"/>
      <c r="E5" s="331" t="s">
        <v>32</v>
      </c>
      <c r="F5" s="331"/>
      <c r="G5" s="331"/>
      <c r="H5" s="331"/>
      <c r="I5" s="331"/>
    </row>
    <row r="6" spans="1:10" ht="19.5" x14ac:dyDescent="0.4">
      <c r="A6" s="30" t="s">
        <v>162</v>
      </c>
      <c r="E6" s="32" t="s">
        <v>127</v>
      </c>
      <c r="F6" s="33"/>
      <c r="G6" s="34" t="s">
        <v>3</v>
      </c>
      <c r="H6" s="35"/>
      <c r="I6" s="35">
        <v>1138</v>
      </c>
    </row>
    <row r="7" spans="1:10" ht="8.25" customHeight="1" x14ac:dyDescent="0.4">
      <c r="A7" s="30"/>
      <c r="E7" s="331" t="s">
        <v>33</v>
      </c>
      <c r="F7" s="331"/>
      <c r="G7" s="331"/>
      <c r="H7" s="331"/>
      <c r="I7" s="331"/>
    </row>
    <row r="8" spans="1:10" ht="19.5" hidden="1" x14ac:dyDescent="0.4">
      <c r="A8" s="30"/>
      <c r="E8" s="35"/>
      <c r="F8" s="35"/>
      <c r="G8" s="35"/>
      <c r="H8" s="34"/>
      <c r="I8" s="35"/>
    </row>
    <row r="9" spans="1:10" ht="30.75" customHeight="1" x14ac:dyDescent="0.4">
      <c r="A9" s="30"/>
      <c r="E9" s="35"/>
      <c r="F9" s="35"/>
      <c r="G9" s="35"/>
      <c r="H9" s="34"/>
      <c r="I9" s="35"/>
    </row>
    <row r="11" spans="1:10" s="6" customFormat="1" ht="15" customHeight="1" x14ac:dyDescent="0.4">
      <c r="A11" s="36"/>
      <c r="B11" s="37"/>
      <c r="C11" s="37"/>
      <c r="D11" s="37"/>
      <c r="E11" s="38" t="s">
        <v>4</v>
      </c>
      <c r="F11" s="38" t="s">
        <v>5</v>
      </c>
      <c r="G11" s="39" t="s">
        <v>6</v>
      </c>
      <c r="H11" s="40" t="s">
        <v>7</v>
      </c>
      <c r="I11" s="40"/>
      <c r="J11" s="37"/>
    </row>
    <row r="12" spans="1:10" s="6" customFormat="1" ht="15" customHeight="1" x14ac:dyDescent="0.4">
      <c r="A12" s="41"/>
      <c r="B12" s="41"/>
      <c r="C12" s="41"/>
      <c r="D12" s="41"/>
      <c r="E12" s="38" t="s">
        <v>8</v>
      </c>
      <c r="F12" s="38" t="s">
        <v>8</v>
      </c>
      <c r="G12" s="39" t="s">
        <v>9</v>
      </c>
      <c r="H12" s="42" t="s">
        <v>10</v>
      </c>
      <c r="I12" s="43" t="s">
        <v>11</v>
      </c>
      <c r="J12" s="37"/>
    </row>
    <row r="13" spans="1:10" s="6" customFormat="1" ht="12.75" customHeight="1" x14ac:dyDescent="0.2">
      <c r="A13" s="41"/>
      <c r="B13" s="41"/>
      <c r="C13" s="41"/>
      <c r="D13" s="41"/>
      <c r="E13" s="38" t="s">
        <v>12</v>
      </c>
      <c r="F13" s="38" t="s">
        <v>12</v>
      </c>
      <c r="G13" s="44"/>
      <c r="H13" s="332" t="s">
        <v>180</v>
      </c>
      <c r="I13" s="332"/>
      <c r="J13" s="37"/>
    </row>
    <row r="14" spans="1:10" s="6" customFormat="1" ht="12.75" customHeight="1" x14ac:dyDescent="0.2">
      <c r="A14" s="41"/>
      <c r="B14" s="41"/>
      <c r="C14" s="41"/>
      <c r="D14" s="41"/>
      <c r="E14" s="38"/>
      <c r="F14" s="38"/>
      <c r="G14" s="44"/>
      <c r="H14" s="1"/>
      <c r="I14" s="45"/>
      <c r="J14" s="37"/>
    </row>
    <row r="15" spans="1:10" s="6" customFormat="1" ht="18.75" x14ac:dyDescent="0.4">
      <c r="A15" s="46" t="s">
        <v>13</v>
      </c>
      <c r="B15" s="46"/>
      <c r="C15" s="47"/>
      <c r="D15" s="48"/>
      <c r="E15" s="49"/>
      <c r="F15" s="49"/>
      <c r="G15" s="50"/>
      <c r="H15" s="41"/>
      <c r="I15" s="41"/>
      <c r="J15" s="37"/>
    </row>
    <row r="16" spans="1:10" s="6" customFormat="1" ht="19.5" x14ac:dyDescent="0.4">
      <c r="A16" s="51" t="s">
        <v>14</v>
      </c>
      <c r="B16" s="46"/>
      <c r="C16" s="47"/>
      <c r="D16" s="48"/>
      <c r="E16" s="253">
        <v>8600000</v>
      </c>
      <c r="F16" s="254">
        <v>29992368.73</v>
      </c>
      <c r="G16" s="9">
        <f>H16+I16</f>
        <v>30530577.82</v>
      </c>
      <c r="H16" s="253">
        <v>29463300.850000001</v>
      </c>
      <c r="I16" s="253">
        <v>1067276.97</v>
      </c>
      <c r="J16" s="37"/>
    </row>
    <row r="17" spans="1:11" s="6" customFormat="1" ht="20.25" customHeight="1" x14ac:dyDescent="0.35">
      <c r="A17" s="3"/>
      <c r="B17" s="37"/>
      <c r="C17" s="37"/>
      <c r="D17" s="37"/>
      <c r="J17" s="37"/>
    </row>
    <row r="18" spans="1:11" s="6" customFormat="1" ht="19.5" x14ac:dyDescent="0.4">
      <c r="A18" s="51" t="s">
        <v>15</v>
      </c>
      <c r="B18" s="4"/>
      <c r="C18" s="4"/>
      <c r="D18" s="4"/>
      <c r="E18" s="253">
        <v>8600000</v>
      </c>
      <c r="F18" s="254">
        <v>30182210.210000001</v>
      </c>
      <c r="G18" s="9">
        <f>H18+I18</f>
        <v>30799051.219999999</v>
      </c>
      <c r="H18" s="253">
        <v>29371289.719999999</v>
      </c>
      <c r="I18" s="253">
        <v>1427761.5</v>
      </c>
      <c r="J18" s="37"/>
    </row>
    <row r="19" spans="1:11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1" s="6" customFormat="1" ht="14.25" customHeight="1" x14ac:dyDescent="0.35">
      <c r="A20" s="3"/>
      <c r="B20" s="4"/>
      <c r="C20" s="4"/>
      <c r="D20" s="4"/>
      <c r="E20" s="52"/>
      <c r="F20" s="52"/>
      <c r="G20" s="53"/>
      <c r="H20" s="2"/>
      <c r="I20" s="2"/>
      <c r="J20" s="5"/>
    </row>
    <row r="21" spans="1:11" ht="19.5" x14ac:dyDescent="0.4">
      <c r="A21" s="54" t="s">
        <v>16</v>
      </c>
      <c r="B21" s="52"/>
      <c r="C21" s="52"/>
      <c r="D21" s="52"/>
      <c r="E21" s="52"/>
      <c r="F21" s="52"/>
      <c r="G21" s="55"/>
      <c r="H21" s="53"/>
      <c r="I21" s="53"/>
      <c r="J21" s="53"/>
    </row>
    <row r="22" spans="1:11" ht="18" x14ac:dyDescent="0.35">
      <c r="A22" s="52"/>
      <c r="B22" s="52"/>
      <c r="C22" s="56" t="s">
        <v>38</v>
      </c>
      <c r="D22" s="52"/>
      <c r="E22" s="52"/>
      <c r="F22" s="52"/>
      <c r="G22" s="7">
        <v>18480</v>
      </c>
      <c r="H22" s="8">
        <v>0</v>
      </c>
      <c r="I22" s="8">
        <v>18480</v>
      </c>
      <c r="J22" s="53"/>
      <c r="K22" s="127"/>
    </row>
    <row r="23" spans="1:11" ht="18" x14ac:dyDescent="0.35">
      <c r="A23" s="52"/>
      <c r="B23" s="52"/>
      <c r="C23" s="56"/>
      <c r="D23" s="52"/>
      <c r="E23" s="52"/>
      <c r="F23" s="52"/>
      <c r="G23" s="7"/>
      <c r="H23" s="8"/>
      <c r="I23" s="8"/>
      <c r="J23" s="53"/>
    </row>
    <row r="24" spans="1:11" ht="22.5" x14ac:dyDescent="0.45">
      <c r="A24" s="57" t="s">
        <v>34</v>
      </c>
      <c r="B24" s="57"/>
      <c r="C24" s="58"/>
      <c r="D24" s="57"/>
      <c r="E24" s="57"/>
      <c r="F24" s="57"/>
      <c r="G24" s="59">
        <f>G18-G16-G22</f>
        <v>249993.39999999851</v>
      </c>
      <c r="H24" s="59">
        <f>H18-H16-H22</f>
        <v>-92011.130000002682</v>
      </c>
      <c r="I24" s="59">
        <f>I18-I16-I22</f>
        <v>342004.53</v>
      </c>
      <c r="J24" s="60"/>
    </row>
    <row r="26" spans="1:11" ht="24" customHeight="1" x14ac:dyDescent="0.2">
      <c r="H26" s="61"/>
    </row>
    <row r="28" spans="1:11" ht="19.5" x14ac:dyDescent="0.4">
      <c r="A28" s="46" t="s">
        <v>17</v>
      </c>
      <c r="B28" s="46" t="s">
        <v>35</v>
      </c>
      <c r="C28" s="46"/>
      <c r="D28" s="4"/>
      <c r="E28" s="4"/>
      <c r="F28" s="41"/>
      <c r="G28" s="62">
        <f>G29+G30+G31</f>
        <v>249993.4</v>
      </c>
      <c r="H28" s="63"/>
      <c r="I28" s="64"/>
      <c r="J28" s="61"/>
    </row>
    <row r="29" spans="1:11" s="6" customFormat="1" ht="18.75" x14ac:dyDescent="0.4">
      <c r="A29" s="65"/>
      <c r="B29" s="65"/>
      <c r="C29" s="66" t="s">
        <v>18</v>
      </c>
      <c r="D29" s="67"/>
      <c r="E29" s="68"/>
      <c r="F29" s="61" t="s">
        <v>20</v>
      </c>
      <c r="G29" s="8">
        <v>25000</v>
      </c>
      <c r="H29" s="63"/>
      <c r="I29" s="64"/>
    </row>
    <row r="30" spans="1:11" s="6" customFormat="1" ht="18.75" x14ac:dyDescent="0.4">
      <c r="A30" s="65"/>
      <c r="B30" s="65"/>
      <c r="C30" s="66"/>
      <c r="D30" s="67"/>
      <c r="E30" s="68"/>
      <c r="F30" s="61" t="s">
        <v>19</v>
      </c>
      <c r="G30" s="8">
        <v>224993.4</v>
      </c>
      <c r="H30" s="63"/>
      <c r="I30" s="64"/>
    </row>
    <row r="31" spans="1:11" s="6" customFormat="1" ht="18.75" x14ac:dyDescent="0.4">
      <c r="A31" s="65"/>
      <c r="B31" s="65"/>
      <c r="C31" s="66" t="s">
        <v>21</v>
      </c>
      <c r="D31" s="67"/>
      <c r="E31" s="68"/>
      <c r="F31" s="61" t="s">
        <v>163</v>
      </c>
      <c r="G31" s="69"/>
      <c r="H31" s="70"/>
      <c r="I31" s="64"/>
    </row>
    <row r="32" spans="1:11" s="6" customFormat="1" x14ac:dyDescent="0.2">
      <c r="A32" s="337"/>
      <c r="B32" s="346"/>
      <c r="C32" s="346"/>
      <c r="D32" s="346"/>
      <c r="E32" s="346"/>
      <c r="F32" s="346"/>
      <c r="G32" s="346"/>
      <c r="H32" s="346"/>
      <c r="I32" s="346"/>
    </row>
    <row r="33" spans="1:10" s="6" customFormat="1" x14ac:dyDescent="0.2">
      <c r="A33" s="337"/>
      <c r="B33" s="346"/>
      <c r="C33" s="346"/>
      <c r="D33" s="346"/>
      <c r="E33" s="346"/>
      <c r="F33" s="346"/>
      <c r="G33" s="346"/>
      <c r="H33" s="346"/>
      <c r="I33" s="346"/>
    </row>
    <row r="34" spans="1:10" s="6" customFormat="1" x14ac:dyDescent="0.2">
      <c r="A34" s="346"/>
      <c r="B34" s="346"/>
      <c r="C34" s="346"/>
      <c r="D34" s="346"/>
      <c r="E34" s="346"/>
      <c r="F34" s="346"/>
      <c r="G34" s="346"/>
      <c r="H34" s="346"/>
      <c r="I34" s="346"/>
    </row>
    <row r="35" spans="1:10" x14ac:dyDescent="0.2">
      <c r="A35" s="346"/>
      <c r="B35" s="346"/>
      <c r="C35" s="346"/>
      <c r="D35" s="346"/>
      <c r="E35" s="346"/>
      <c r="F35" s="346"/>
      <c r="G35" s="346"/>
      <c r="H35" s="346"/>
      <c r="I35" s="346"/>
      <c r="J35" s="71"/>
    </row>
    <row r="36" spans="1:10" ht="19.5" x14ac:dyDescent="0.4">
      <c r="A36" s="46" t="s">
        <v>22</v>
      </c>
      <c r="B36" s="46" t="s">
        <v>30</v>
      </c>
      <c r="C36" s="46"/>
      <c r="D36" s="72"/>
      <c r="E36" s="50"/>
      <c r="F36" s="4"/>
      <c r="G36" s="73"/>
      <c r="H36" s="64"/>
      <c r="I36" s="64"/>
      <c r="J36" s="71"/>
    </row>
    <row r="37" spans="1:10" ht="18.75" x14ac:dyDescent="0.4">
      <c r="A37" s="46"/>
      <c r="B37" s="46"/>
      <c r="C37" s="46"/>
      <c r="D37" s="72"/>
      <c r="F37" s="74" t="s">
        <v>36</v>
      </c>
      <c r="G37" s="122" t="s">
        <v>6</v>
      </c>
      <c r="H37" s="41"/>
      <c r="I37" s="75" t="s">
        <v>39</v>
      </c>
      <c r="J37" s="71"/>
    </row>
    <row r="38" spans="1:10" ht="15" customHeight="1" x14ac:dyDescent="0.35">
      <c r="A38" s="76" t="s">
        <v>31</v>
      </c>
      <c r="B38" s="77"/>
      <c r="C38" s="3"/>
      <c r="D38" s="77"/>
      <c r="E38" s="50"/>
      <c r="F38" s="24">
        <v>0</v>
      </c>
      <c r="G38" s="24">
        <v>0</v>
      </c>
      <c r="H38" s="256"/>
      <c r="I38" s="78" t="s">
        <v>164</v>
      </c>
      <c r="J38" s="71"/>
    </row>
    <row r="39" spans="1:10" ht="16.5" x14ac:dyDescent="0.35">
      <c r="A39" s="76" t="s">
        <v>42</v>
      </c>
      <c r="B39" s="77"/>
      <c r="C39" s="3"/>
      <c r="D39" s="79"/>
      <c r="E39" s="79"/>
      <c r="F39" s="24">
        <v>905608</v>
      </c>
      <c r="G39" s="24">
        <v>905608</v>
      </c>
      <c r="H39" s="256"/>
      <c r="I39" s="78">
        <f>G39/F39</f>
        <v>1</v>
      </c>
      <c r="J39" s="81"/>
    </row>
    <row r="40" spans="1:10" ht="15" x14ac:dyDescent="0.3">
      <c r="A40" s="76" t="s">
        <v>43</v>
      </c>
      <c r="B40" s="77"/>
      <c r="C40" s="77"/>
      <c r="D40" s="82"/>
      <c r="E40" s="82"/>
      <c r="F40" s="24">
        <v>0</v>
      </c>
      <c r="G40" s="24">
        <v>0</v>
      </c>
      <c r="H40" s="256"/>
      <c r="I40" s="84" t="s">
        <v>164</v>
      </c>
      <c r="J40" s="81"/>
    </row>
    <row r="41" spans="1:10" ht="15" customHeight="1" x14ac:dyDescent="0.2">
      <c r="A41" s="85" t="s">
        <v>173</v>
      </c>
      <c r="B41" s="85"/>
      <c r="C41" s="85"/>
      <c r="D41" s="85"/>
      <c r="E41" s="85"/>
      <c r="F41" s="24">
        <v>678706</v>
      </c>
      <c r="G41" s="24">
        <v>678706</v>
      </c>
      <c r="H41" s="256"/>
      <c r="I41" s="84">
        <f>G41/F41</f>
        <v>1</v>
      </c>
      <c r="J41" s="81"/>
    </row>
    <row r="42" spans="1:10" ht="15" x14ac:dyDescent="0.3">
      <c r="A42" s="76" t="s">
        <v>37</v>
      </c>
      <c r="B42" s="86"/>
      <c r="C42" s="86"/>
      <c r="D42" s="87"/>
      <c r="E42" s="87" t="s">
        <v>165</v>
      </c>
      <c r="F42" s="121">
        <v>0</v>
      </c>
      <c r="G42" s="24">
        <v>0</v>
      </c>
      <c r="H42" s="256"/>
      <c r="I42" s="89" t="s">
        <v>164</v>
      </c>
      <c r="J42" s="81"/>
    </row>
    <row r="43" spans="1:10" ht="15" x14ac:dyDescent="0.3">
      <c r="A43" s="76"/>
      <c r="B43" s="86"/>
      <c r="C43" s="86"/>
      <c r="D43" s="87"/>
      <c r="E43" s="87"/>
      <c r="F43" s="121"/>
      <c r="G43" s="24"/>
      <c r="H43" s="83"/>
      <c r="I43" s="89"/>
      <c r="J43" s="81"/>
    </row>
    <row r="44" spans="1:10" ht="19.5" thickBot="1" x14ac:dyDescent="0.45">
      <c r="A44" s="46" t="s">
        <v>23</v>
      </c>
      <c r="B44" s="46" t="s">
        <v>24</v>
      </c>
      <c r="C44" s="48"/>
      <c r="D44" s="50"/>
      <c r="E44" s="50"/>
      <c r="F44" s="90"/>
      <c r="G44" s="91"/>
      <c r="H44" s="326" t="s">
        <v>41</v>
      </c>
      <c r="I44" s="327"/>
      <c r="J44" s="81"/>
    </row>
    <row r="45" spans="1:10" ht="18.75" thickTop="1" x14ac:dyDescent="0.35">
      <c r="A45" s="233"/>
      <c r="B45" s="234"/>
      <c r="C45" s="235"/>
      <c r="D45" s="234"/>
      <c r="E45" s="236" t="s">
        <v>185</v>
      </c>
      <c r="F45" s="237" t="s">
        <v>25</v>
      </c>
      <c r="G45" s="238" t="s">
        <v>26</v>
      </c>
      <c r="H45" s="239" t="s">
        <v>27</v>
      </c>
      <c r="I45" s="240" t="s">
        <v>40</v>
      </c>
      <c r="J45" s="81"/>
    </row>
    <row r="46" spans="1:10" x14ac:dyDescent="0.2">
      <c r="A46" s="241"/>
      <c r="B46" s="242"/>
      <c r="C46" s="242"/>
      <c r="D46" s="242"/>
      <c r="E46" s="241"/>
      <c r="F46" s="325"/>
      <c r="G46" s="243"/>
      <c r="H46" s="244">
        <v>41274</v>
      </c>
      <c r="I46" s="245">
        <v>41274</v>
      </c>
      <c r="J46" s="81"/>
    </row>
    <row r="47" spans="1:10" x14ac:dyDescent="0.2">
      <c r="A47" s="241"/>
      <c r="B47" s="242"/>
      <c r="C47" s="242"/>
      <c r="D47" s="242"/>
      <c r="E47" s="241"/>
      <c r="F47" s="325"/>
      <c r="G47" s="246"/>
      <c r="H47" s="246"/>
      <c r="I47" s="247"/>
      <c r="J47" s="81"/>
    </row>
    <row r="48" spans="1:10" ht="13.5" thickBot="1" x14ac:dyDescent="0.25">
      <c r="A48" s="248"/>
      <c r="B48" s="249"/>
      <c r="C48" s="249"/>
      <c r="D48" s="249"/>
      <c r="E48" s="248"/>
      <c r="F48" s="250"/>
      <c r="G48" s="251"/>
      <c r="H48" s="251"/>
      <c r="I48" s="252"/>
      <c r="J48" s="81"/>
    </row>
    <row r="49" spans="1:10" ht="13.5" thickTop="1" x14ac:dyDescent="0.2">
      <c r="A49" s="92"/>
      <c r="B49" s="93"/>
      <c r="C49" s="93" t="s">
        <v>20</v>
      </c>
      <c r="D49" s="93"/>
      <c r="E49" s="94">
        <v>203</v>
      </c>
      <c r="F49" s="95">
        <v>39797</v>
      </c>
      <c r="G49" s="96">
        <v>24100</v>
      </c>
      <c r="H49" s="96">
        <f>E49+F49-G49</f>
        <v>15900</v>
      </c>
      <c r="I49" s="97">
        <f>H49</f>
        <v>15900</v>
      </c>
      <c r="J49" s="81"/>
    </row>
    <row r="50" spans="1:10" x14ac:dyDescent="0.2">
      <c r="A50" s="98"/>
      <c r="B50" s="99"/>
      <c r="C50" s="99" t="s">
        <v>28</v>
      </c>
      <c r="D50" s="99"/>
      <c r="E50" s="100">
        <v>73919.490000000005</v>
      </c>
      <c r="F50" s="25">
        <v>142398</v>
      </c>
      <c r="G50" s="101">
        <v>170281.86</v>
      </c>
      <c r="H50" s="101">
        <f>E50+F50-G50</f>
        <v>46035.630000000005</v>
      </c>
      <c r="I50" s="102">
        <v>25283.63</v>
      </c>
      <c r="J50" s="81"/>
    </row>
    <row r="51" spans="1:10" x14ac:dyDescent="0.2">
      <c r="A51" s="98"/>
      <c r="B51" s="99"/>
      <c r="C51" s="99" t="s">
        <v>19</v>
      </c>
      <c r="D51" s="99"/>
      <c r="E51" s="100">
        <v>835760</v>
      </c>
      <c r="F51" s="25">
        <f>258309.44+39601.02</f>
        <v>297910.46000000002</v>
      </c>
      <c r="G51" s="101">
        <v>21019</v>
      </c>
      <c r="H51" s="101">
        <f t="shared" ref="H51:H52" si="0">E51+F51-G51</f>
        <v>1112651.46</v>
      </c>
      <c r="I51" s="102">
        <f>258309.44+33582.02</f>
        <v>291891.46000000002</v>
      </c>
      <c r="J51" s="81"/>
    </row>
    <row r="52" spans="1:10" x14ac:dyDescent="0.2">
      <c r="A52" s="98"/>
      <c r="B52" s="99"/>
      <c r="C52" s="99" t="s">
        <v>29</v>
      </c>
      <c r="D52" s="99"/>
      <c r="E52" s="100">
        <v>102517</v>
      </c>
      <c r="F52" s="25">
        <v>1015756</v>
      </c>
      <c r="G52" s="101">
        <v>996418</v>
      </c>
      <c r="H52" s="101">
        <f t="shared" si="0"/>
        <v>121855</v>
      </c>
      <c r="I52" s="102">
        <f t="shared" ref="I52" si="1">H52</f>
        <v>121855</v>
      </c>
      <c r="J52" s="81"/>
    </row>
    <row r="53" spans="1:10" ht="18.75" thickBot="1" x14ac:dyDescent="0.4">
      <c r="A53" s="103" t="s">
        <v>12</v>
      </c>
      <c r="B53" s="104"/>
      <c r="C53" s="104"/>
      <c r="D53" s="104"/>
      <c r="E53" s="105">
        <f>E49+E50+E51+E52</f>
        <v>1012399.49</v>
      </c>
      <c r="F53" s="106">
        <f>F49+F50+F51+F52</f>
        <v>1495861.46</v>
      </c>
      <c r="G53" s="106">
        <f>G49+G50+G51+G52</f>
        <v>1211818.8599999999</v>
      </c>
      <c r="H53" s="106">
        <f>H49+H50+H51+H52</f>
        <v>1296442.0899999999</v>
      </c>
      <c r="I53" s="107">
        <f>I49+I50+I51+I52</f>
        <v>454930.09</v>
      </c>
      <c r="J53" s="81"/>
    </row>
    <row r="54" spans="1:10" ht="18.75" thickTop="1" x14ac:dyDescent="0.35">
      <c r="A54" s="108"/>
      <c r="B54" s="109"/>
      <c r="C54" s="109"/>
      <c r="D54" s="50"/>
      <c r="E54" s="50"/>
      <c r="F54" s="90"/>
      <c r="G54" s="91"/>
      <c r="H54" s="110"/>
      <c r="I54" s="110"/>
      <c r="J54" s="81"/>
    </row>
    <row r="55" spans="1:10" ht="18" x14ac:dyDescent="0.35">
      <c r="A55" s="108"/>
      <c r="B55" s="109"/>
      <c r="C55" s="109"/>
      <c r="D55" s="50"/>
      <c r="E55" s="50"/>
      <c r="F55" s="90"/>
      <c r="G55" s="111"/>
      <c r="H55" s="112"/>
      <c r="I55" s="112"/>
      <c r="J55" s="81"/>
    </row>
    <row r="56" spans="1:10" ht="1.5" customHeight="1" x14ac:dyDescent="0.35">
      <c r="A56" s="113"/>
      <c r="B56" s="114"/>
      <c r="C56" s="114"/>
      <c r="D56" s="115"/>
      <c r="E56" s="115"/>
      <c r="F56" s="112"/>
      <c r="G56" s="112"/>
      <c r="H56" s="112"/>
      <c r="I56" s="112"/>
      <c r="J56" s="81"/>
    </row>
    <row r="57" spans="1:10" x14ac:dyDescent="0.2">
      <c r="A57" s="116"/>
      <c r="B57" s="116"/>
      <c r="C57" s="116"/>
      <c r="D57" s="116"/>
      <c r="E57" s="116"/>
      <c r="F57" s="116"/>
      <c r="G57" s="116"/>
      <c r="H57" s="116"/>
      <c r="I57" s="116"/>
    </row>
  </sheetData>
  <mergeCells count="10">
    <mergeCell ref="A2:D2"/>
    <mergeCell ref="E2:I2"/>
    <mergeCell ref="E3:I3"/>
    <mergeCell ref="E4:I4"/>
    <mergeCell ref="H44:I44"/>
    <mergeCell ref="F46:F47"/>
    <mergeCell ref="E5:I5"/>
    <mergeCell ref="E7:I7"/>
    <mergeCell ref="H13:I13"/>
    <mergeCell ref="A32:I35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zoomScaleNormal="100" workbookViewId="0">
      <selection activeCell="D28" sqref="D28"/>
    </sheetView>
  </sheetViews>
  <sheetFormatPr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4.7109375" style="28" customWidth="1"/>
    <col min="6" max="6" width="15.5703125" style="28" customWidth="1"/>
    <col min="7" max="8" width="14.7109375" style="28" customWidth="1"/>
    <col min="9" max="9" width="15.85546875" style="28" customWidth="1"/>
    <col min="10" max="10" width="16.85546875" style="28" customWidth="1"/>
    <col min="11" max="16384" width="9.140625" style="12"/>
  </cols>
  <sheetData>
    <row r="1" spans="1:10" ht="19.5" x14ac:dyDescent="0.4">
      <c r="A1" s="26" t="s">
        <v>0</v>
      </c>
      <c r="B1" s="27"/>
      <c r="C1" s="27"/>
      <c r="D1" s="27"/>
    </row>
    <row r="2" spans="1:10" ht="19.5" x14ac:dyDescent="0.4">
      <c r="A2" s="328" t="s">
        <v>1</v>
      </c>
      <c r="B2" s="328"/>
      <c r="C2" s="328"/>
      <c r="D2" s="328"/>
      <c r="E2" s="329" t="s">
        <v>171</v>
      </c>
      <c r="F2" s="329"/>
      <c r="G2" s="329"/>
      <c r="H2" s="329"/>
      <c r="I2" s="329"/>
      <c r="J2" s="30"/>
    </row>
    <row r="3" spans="1:10" ht="9.75" customHeight="1" x14ac:dyDescent="0.4">
      <c r="A3" s="29"/>
      <c r="B3" s="29"/>
      <c r="C3" s="29"/>
      <c r="D3" s="29"/>
      <c r="E3" s="331" t="s">
        <v>32</v>
      </c>
      <c r="F3" s="331"/>
      <c r="G3" s="331"/>
      <c r="H3" s="331"/>
      <c r="I3" s="331"/>
      <c r="J3" s="30"/>
    </row>
    <row r="4" spans="1:10" ht="15.75" x14ac:dyDescent="0.25">
      <c r="A4" s="31" t="s">
        <v>2</v>
      </c>
      <c r="E4" s="330" t="s">
        <v>128</v>
      </c>
      <c r="F4" s="330"/>
      <c r="G4" s="330"/>
      <c r="H4" s="330"/>
      <c r="I4" s="330"/>
    </row>
    <row r="5" spans="1:10" ht="7.5" customHeight="1" x14ac:dyDescent="0.25">
      <c r="A5" s="31"/>
      <c r="E5" s="331" t="s">
        <v>32</v>
      </c>
      <c r="F5" s="331"/>
      <c r="G5" s="331"/>
      <c r="H5" s="331"/>
      <c r="I5" s="331"/>
    </row>
    <row r="6" spans="1:10" ht="19.5" x14ac:dyDescent="0.4">
      <c r="A6" s="30" t="s">
        <v>162</v>
      </c>
      <c r="E6" s="32" t="s">
        <v>129</v>
      </c>
      <c r="F6" s="33"/>
      <c r="G6" s="34" t="s">
        <v>3</v>
      </c>
      <c r="H6" s="35"/>
      <c r="I6" s="35">
        <v>1140</v>
      </c>
    </row>
    <row r="7" spans="1:10" ht="8.25" customHeight="1" x14ac:dyDescent="0.4">
      <c r="A7" s="30"/>
      <c r="E7" s="331" t="s">
        <v>33</v>
      </c>
      <c r="F7" s="331"/>
      <c r="G7" s="331"/>
      <c r="H7" s="331"/>
      <c r="I7" s="331"/>
    </row>
    <row r="8" spans="1:10" ht="19.5" hidden="1" x14ac:dyDescent="0.4">
      <c r="A8" s="30"/>
      <c r="E8" s="35"/>
      <c r="F8" s="35"/>
      <c r="G8" s="35"/>
      <c r="H8" s="34"/>
      <c r="I8" s="35"/>
    </row>
    <row r="9" spans="1:10" ht="30.75" customHeight="1" x14ac:dyDescent="0.4">
      <c r="A9" s="30"/>
      <c r="E9" s="35"/>
      <c r="F9" s="35"/>
      <c r="G9" s="35"/>
      <c r="H9" s="34"/>
      <c r="I9" s="35"/>
    </row>
    <row r="11" spans="1:10" s="6" customFormat="1" ht="15" customHeight="1" x14ac:dyDescent="0.4">
      <c r="A11" s="36"/>
      <c r="B11" s="37"/>
      <c r="C11" s="37"/>
      <c r="D11" s="37"/>
      <c r="E11" s="38" t="s">
        <v>4</v>
      </c>
      <c r="F11" s="38" t="s">
        <v>5</v>
      </c>
      <c r="G11" s="39" t="s">
        <v>6</v>
      </c>
      <c r="H11" s="40" t="s">
        <v>7</v>
      </c>
      <c r="I11" s="40"/>
      <c r="J11" s="37"/>
    </row>
    <row r="12" spans="1:10" s="6" customFormat="1" ht="15" customHeight="1" x14ac:dyDescent="0.4">
      <c r="A12" s="41"/>
      <c r="B12" s="41"/>
      <c r="C12" s="41"/>
      <c r="D12" s="41"/>
      <c r="E12" s="38" t="s">
        <v>8</v>
      </c>
      <c r="F12" s="38" t="s">
        <v>8</v>
      </c>
      <c r="G12" s="39" t="s">
        <v>9</v>
      </c>
      <c r="H12" s="42" t="s">
        <v>10</v>
      </c>
      <c r="I12" s="43" t="s">
        <v>11</v>
      </c>
      <c r="J12" s="37"/>
    </row>
    <row r="13" spans="1:10" s="6" customFormat="1" ht="12.75" customHeight="1" x14ac:dyDescent="0.2">
      <c r="A13" s="41"/>
      <c r="B13" s="41"/>
      <c r="C13" s="41"/>
      <c r="D13" s="41"/>
      <c r="E13" s="38" t="s">
        <v>12</v>
      </c>
      <c r="F13" s="38" t="s">
        <v>12</v>
      </c>
      <c r="G13" s="44"/>
      <c r="H13" s="332" t="s">
        <v>180</v>
      </c>
      <c r="I13" s="332"/>
      <c r="J13" s="37"/>
    </row>
    <row r="14" spans="1:10" s="6" customFormat="1" ht="12.75" customHeight="1" x14ac:dyDescent="0.2">
      <c r="A14" s="41"/>
      <c r="B14" s="41"/>
      <c r="C14" s="41"/>
      <c r="D14" s="41"/>
      <c r="E14" s="38"/>
      <c r="F14" s="38"/>
      <c r="G14" s="44"/>
      <c r="H14" s="1"/>
      <c r="I14" s="45"/>
      <c r="J14" s="37"/>
    </row>
    <row r="15" spans="1:10" s="6" customFormat="1" ht="18.75" x14ac:dyDescent="0.4">
      <c r="A15" s="46" t="s">
        <v>13</v>
      </c>
      <c r="B15" s="46"/>
      <c r="C15" s="47"/>
      <c r="D15" s="48"/>
      <c r="E15" s="49"/>
      <c r="F15" s="49"/>
      <c r="G15" s="50"/>
      <c r="H15" s="41"/>
      <c r="I15" s="41"/>
      <c r="J15" s="37"/>
    </row>
    <row r="16" spans="1:10" s="6" customFormat="1" ht="19.5" x14ac:dyDescent="0.4">
      <c r="A16" s="51" t="s">
        <v>14</v>
      </c>
      <c r="B16" s="46"/>
      <c r="C16" s="47"/>
      <c r="D16" s="48"/>
      <c r="E16" s="253">
        <v>17698000</v>
      </c>
      <c r="F16" s="254">
        <v>50069896.780000001</v>
      </c>
      <c r="G16" s="9">
        <f>H16+I16</f>
        <v>50069896.780000001</v>
      </c>
      <c r="H16" s="253">
        <v>49309713.109999999</v>
      </c>
      <c r="I16" s="253">
        <v>760183.67</v>
      </c>
      <c r="J16" s="37"/>
    </row>
    <row r="17" spans="1:10" s="6" customFormat="1" ht="20.25" customHeight="1" x14ac:dyDescent="0.35">
      <c r="A17" s="3"/>
      <c r="B17" s="37"/>
      <c r="C17" s="37"/>
      <c r="D17" s="37"/>
      <c r="J17" s="37"/>
    </row>
    <row r="18" spans="1:10" s="6" customFormat="1" ht="19.5" x14ac:dyDescent="0.4">
      <c r="A18" s="51" t="s">
        <v>15</v>
      </c>
      <c r="B18" s="4"/>
      <c r="C18" s="4"/>
      <c r="D18" s="4"/>
      <c r="E18" s="253">
        <v>17698000</v>
      </c>
      <c r="F18" s="254">
        <v>51954764.729999997</v>
      </c>
      <c r="G18" s="9">
        <f>H18+I18</f>
        <v>50146841.93</v>
      </c>
      <c r="H18" s="253">
        <v>49216976.189999998</v>
      </c>
      <c r="I18" s="253">
        <v>929865.74</v>
      </c>
      <c r="J18" s="3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2"/>
      <c r="F20" s="52"/>
      <c r="G20" s="53"/>
      <c r="H20" s="2"/>
      <c r="I20" s="2"/>
      <c r="J20" s="5"/>
    </row>
    <row r="21" spans="1:10" ht="19.5" x14ac:dyDescent="0.4">
      <c r="A21" s="54" t="s">
        <v>16</v>
      </c>
      <c r="B21" s="52"/>
      <c r="C21" s="52"/>
      <c r="D21" s="52"/>
      <c r="E21" s="52"/>
      <c r="F21" s="52"/>
      <c r="G21" s="55"/>
      <c r="H21" s="53"/>
      <c r="I21" s="53"/>
      <c r="J21" s="53"/>
    </row>
    <row r="22" spans="1:10" ht="18" x14ac:dyDescent="0.35">
      <c r="A22" s="52"/>
      <c r="B22" s="52"/>
      <c r="C22" s="56" t="s">
        <v>38</v>
      </c>
      <c r="D22" s="52"/>
      <c r="E22" s="52"/>
      <c r="F22" s="52"/>
      <c r="G22" s="7">
        <f>H22+I22</f>
        <v>0</v>
      </c>
      <c r="H22" s="8">
        <v>0</v>
      </c>
      <c r="I22" s="8">
        <v>0</v>
      </c>
      <c r="J22" s="53"/>
    </row>
    <row r="23" spans="1:10" ht="18" x14ac:dyDescent="0.35">
      <c r="A23" s="52"/>
      <c r="B23" s="52"/>
      <c r="C23" s="56"/>
      <c r="D23" s="52"/>
      <c r="E23" s="52"/>
      <c r="F23" s="52"/>
      <c r="G23" s="7"/>
      <c r="H23" s="8"/>
      <c r="I23" s="8"/>
      <c r="J23" s="53"/>
    </row>
    <row r="24" spans="1:10" ht="22.5" x14ac:dyDescent="0.45">
      <c r="A24" s="57" t="s">
        <v>34</v>
      </c>
      <c r="B24" s="57"/>
      <c r="C24" s="58"/>
      <c r="D24" s="57"/>
      <c r="E24" s="57"/>
      <c r="F24" s="57"/>
      <c r="G24" s="59">
        <f>G18-G16-G22</f>
        <v>76945.14999999851</v>
      </c>
      <c r="H24" s="59">
        <f>H18-H16-H22</f>
        <v>-92736.920000001788</v>
      </c>
      <c r="I24" s="59">
        <f>I18-I16-I22</f>
        <v>169682.06999999995</v>
      </c>
      <c r="J24" s="60"/>
    </row>
    <row r="26" spans="1:10" ht="24" customHeight="1" x14ac:dyDescent="0.2">
      <c r="H26" s="61"/>
    </row>
    <row r="28" spans="1:10" ht="19.5" x14ac:dyDescent="0.4">
      <c r="A28" s="46" t="s">
        <v>17</v>
      </c>
      <c r="B28" s="46" t="s">
        <v>35</v>
      </c>
      <c r="C28" s="46"/>
      <c r="D28" s="4"/>
      <c r="E28" s="4"/>
      <c r="F28" s="41"/>
      <c r="G28" s="62">
        <f>G29+G30+G31</f>
        <v>76945.149999999994</v>
      </c>
      <c r="H28" s="63"/>
      <c r="I28" s="64"/>
      <c r="J28" s="61"/>
    </row>
    <row r="29" spans="1:10" s="6" customFormat="1" ht="18.75" x14ac:dyDescent="0.4">
      <c r="A29" s="65"/>
      <c r="B29" s="65"/>
      <c r="C29" s="66" t="s">
        <v>18</v>
      </c>
      <c r="D29" s="67"/>
      <c r="E29" s="68"/>
      <c r="F29" s="61" t="s">
        <v>20</v>
      </c>
      <c r="G29" s="8">
        <v>20000</v>
      </c>
      <c r="H29" s="63"/>
      <c r="I29" s="64"/>
    </row>
    <row r="30" spans="1:10" s="6" customFormat="1" ht="18.75" x14ac:dyDescent="0.4">
      <c r="A30" s="65"/>
      <c r="B30" s="65"/>
      <c r="C30" s="66"/>
      <c r="D30" s="67"/>
      <c r="E30" s="68"/>
      <c r="F30" s="61" t="s">
        <v>19</v>
      </c>
      <c r="G30" s="8">
        <v>56945.15</v>
      </c>
      <c r="H30" s="63"/>
      <c r="I30" s="64"/>
    </row>
    <row r="31" spans="1:10" s="6" customFormat="1" ht="18.75" x14ac:dyDescent="0.4">
      <c r="A31" s="65"/>
      <c r="B31" s="65"/>
      <c r="C31" s="66" t="s">
        <v>21</v>
      </c>
      <c r="D31" s="67"/>
      <c r="E31" s="68"/>
      <c r="F31" s="61" t="s">
        <v>163</v>
      </c>
      <c r="G31" s="69">
        <v>0</v>
      </c>
      <c r="H31" s="70"/>
      <c r="I31" s="64"/>
    </row>
    <row r="32" spans="1:10" s="6" customFormat="1" x14ac:dyDescent="0.2">
      <c r="A32" s="335"/>
      <c r="B32" s="336"/>
      <c r="C32" s="336"/>
      <c r="D32" s="336"/>
      <c r="E32" s="336"/>
      <c r="F32" s="336"/>
      <c r="G32" s="336"/>
      <c r="H32" s="336"/>
      <c r="I32" s="336"/>
    </row>
    <row r="33" spans="1:10" s="6" customFormat="1" x14ac:dyDescent="0.2">
      <c r="A33" s="336"/>
      <c r="B33" s="336"/>
      <c r="C33" s="336"/>
      <c r="D33" s="336"/>
      <c r="E33" s="336"/>
      <c r="F33" s="336"/>
      <c r="G33" s="336"/>
      <c r="H33" s="336"/>
      <c r="I33" s="336"/>
    </row>
    <row r="34" spans="1:10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71"/>
    </row>
    <row r="35" spans="1:10" ht="19.5" x14ac:dyDescent="0.4">
      <c r="A35" s="46" t="s">
        <v>22</v>
      </c>
      <c r="B35" s="46" t="s">
        <v>30</v>
      </c>
      <c r="C35" s="46"/>
      <c r="D35" s="72"/>
      <c r="E35" s="50"/>
      <c r="F35" s="4"/>
      <c r="G35" s="73"/>
      <c r="H35" s="64"/>
      <c r="I35" s="64"/>
      <c r="J35" s="71"/>
    </row>
    <row r="36" spans="1:10" ht="18.75" x14ac:dyDescent="0.4">
      <c r="A36" s="46"/>
      <c r="B36" s="46"/>
      <c r="C36" s="46"/>
      <c r="D36" s="72"/>
      <c r="F36" s="74" t="s">
        <v>36</v>
      </c>
      <c r="G36" s="122" t="s">
        <v>6</v>
      </c>
      <c r="H36" s="41"/>
      <c r="I36" s="75" t="s">
        <v>39</v>
      </c>
      <c r="J36" s="71"/>
    </row>
    <row r="37" spans="1:10" ht="15" customHeight="1" x14ac:dyDescent="0.35">
      <c r="A37" s="76" t="s">
        <v>31</v>
      </c>
      <c r="B37" s="77"/>
      <c r="C37" s="3"/>
      <c r="D37" s="77"/>
      <c r="E37" s="50"/>
      <c r="F37" s="24">
        <v>280000</v>
      </c>
      <c r="G37" s="24">
        <v>252731</v>
      </c>
      <c r="H37" s="256"/>
      <c r="I37" s="78">
        <f>G37/F37</f>
        <v>0.90261071428571427</v>
      </c>
      <c r="J37" s="71"/>
    </row>
    <row r="38" spans="1:10" ht="16.5" x14ac:dyDescent="0.35">
      <c r="A38" s="76" t="s">
        <v>42</v>
      </c>
      <c r="B38" s="77"/>
      <c r="C38" s="3"/>
      <c r="D38" s="79"/>
      <c r="E38" s="79"/>
      <c r="F38" s="24">
        <v>2080521</v>
      </c>
      <c r="G38" s="24">
        <v>2186934.25</v>
      </c>
      <c r="H38" s="256"/>
      <c r="I38" s="78">
        <f>G38/F38</f>
        <v>1.0511474049048291</v>
      </c>
      <c r="J38" s="81"/>
    </row>
    <row r="39" spans="1:10" ht="15" x14ac:dyDescent="0.3">
      <c r="A39" s="76" t="s">
        <v>43</v>
      </c>
      <c r="B39" s="77"/>
      <c r="C39" s="77"/>
      <c r="D39" s="82"/>
      <c r="E39" s="82"/>
      <c r="F39" s="24">
        <v>0</v>
      </c>
      <c r="G39" s="24">
        <v>0</v>
      </c>
      <c r="H39" s="256"/>
      <c r="I39" s="84" t="s">
        <v>164</v>
      </c>
      <c r="J39" s="81"/>
    </row>
    <row r="40" spans="1:10" ht="15" customHeight="1" x14ac:dyDescent="0.2">
      <c r="A40" s="85" t="s">
        <v>173</v>
      </c>
      <c r="B40" s="85"/>
      <c r="C40" s="85"/>
      <c r="D40" s="85"/>
      <c r="E40" s="85"/>
      <c r="F40" s="24">
        <v>1559891</v>
      </c>
      <c r="G40" s="24">
        <v>1559891</v>
      </c>
      <c r="H40" s="256"/>
      <c r="I40" s="84">
        <f>G40/F40</f>
        <v>1</v>
      </c>
      <c r="J40" s="81"/>
    </row>
    <row r="41" spans="1:10" ht="15" x14ac:dyDescent="0.3">
      <c r="A41" s="76" t="s">
        <v>37</v>
      </c>
      <c r="B41" s="86"/>
      <c r="C41" s="86"/>
      <c r="D41" s="87"/>
      <c r="E41" s="87" t="s">
        <v>165</v>
      </c>
      <c r="F41" s="121">
        <v>650000</v>
      </c>
      <c r="G41" s="24">
        <v>650000</v>
      </c>
      <c r="H41" s="256"/>
      <c r="I41" s="89">
        <f>G41/F41</f>
        <v>1</v>
      </c>
      <c r="J41" s="81"/>
    </row>
    <row r="42" spans="1:10" x14ac:dyDescent="0.2">
      <c r="A42" s="344" t="s">
        <v>200</v>
      </c>
      <c r="B42" s="339"/>
      <c r="C42" s="339"/>
      <c r="D42" s="339"/>
      <c r="E42" s="339"/>
      <c r="F42" s="339"/>
      <c r="G42" s="339"/>
      <c r="H42" s="339"/>
      <c r="I42" s="339"/>
      <c r="J42" s="81"/>
    </row>
    <row r="43" spans="1:10" x14ac:dyDescent="0.2">
      <c r="A43" s="339"/>
      <c r="B43" s="339"/>
      <c r="C43" s="339"/>
      <c r="D43" s="339"/>
      <c r="E43" s="339"/>
      <c r="F43" s="339"/>
      <c r="G43" s="339"/>
      <c r="H43" s="339"/>
      <c r="I43" s="339"/>
      <c r="J43" s="81"/>
    </row>
    <row r="44" spans="1:10" ht="15" x14ac:dyDescent="0.3">
      <c r="A44" s="76"/>
      <c r="B44" s="86"/>
      <c r="C44" s="86"/>
      <c r="D44" s="87"/>
      <c r="E44" s="87"/>
      <c r="F44" s="121"/>
      <c r="G44" s="24"/>
      <c r="H44" s="83"/>
      <c r="I44" s="89"/>
      <c r="J44" s="81"/>
    </row>
    <row r="45" spans="1:10" ht="19.5" thickBot="1" x14ac:dyDescent="0.45">
      <c r="A45" s="46" t="s">
        <v>23</v>
      </c>
      <c r="B45" s="46" t="s">
        <v>24</v>
      </c>
      <c r="C45" s="48"/>
      <c r="D45" s="50"/>
      <c r="E45" s="50"/>
      <c r="F45" s="90"/>
      <c r="G45" s="91"/>
      <c r="H45" s="326" t="s">
        <v>41</v>
      </c>
      <c r="I45" s="327"/>
      <c r="J45" s="81"/>
    </row>
    <row r="46" spans="1:10" ht="18.75" thickTop="1" x14ac:dyDescent="0.35">
      <c r="A46" s="233"/>
      <c r="B46" s="234"/>
      <c r="C46" s="235"/>
      <c r="D46" s="234"/>
      <c r="E46" s="236" t="s">
        <v>185</v>
      </c>
      <c r="F46" s="237" t="s">
        <v>25</v>
      </c>
      <c r="G46" s="238" t="s">
        <v>26</v>
      </c>
      <c r="H46" s="239" t="s">
        <v>27</v>
      </c>
      <c r="I46" s="240" t="s">
        <v>40</v>
      </c>
      <c r="J46" s="81"/>
    </row>
    <row r="47" spans="1:10" x14ac:dyDescent="0.2">
      <c r="A47" s="241"/>
      <c r="B47" s="242"/>
      <c r="C47" s="242"/>
      <c r="D47" s="242"/>
      <c r="E47" s="241"/>
      <c r="F47" s="325"/>
      <c r="G47" s="243"/>
      <c r="H47" s="244">
        <v>41274</v>
      </c>
      <c r="I47" s="245">
        <v>41274</v>
      </c>
      <c r="J47" s="81"/>
    </row>
    <row r="48" spans="1:10" x14ac:dyDescent="0.2">
      <c r="A48" s="241"/>
      <c r="B48" s="242"/>
      <c r="C48" s="242"/>
      <c r="D48" s="242"/>
      <c r="E48" s="241"/>
      <c r="F48" s="325"/>
      <c r="G48" s="246"/>
      <c r="H48" s="246"/>
      <c r="I48" s="247"/>
      <c r="J48" s="81"/>
    </row>
    <row r="49" spans="1:10" ht="13.5" thickBot="1" x14ac:dyDescent="0.25">
      <c r="A49" s="248"/>
      <c r="B49" s="249"/>
      <c r="C49" s="249"/>
      <c r="D49" s="249"/>
      <c r="E49" s="248"/>
      <c r="F49" s="250"/>
      <c r="G49" s="251"/>
      <c r="H49" s="251"/>
      <c r="I49" s="252"/>
      <c r="J49" s="81"/>
    </row>
    <row r="50" spans="1:10" ht="13.5" thickTop="1" x14ac:dyDescent="0.2">
      <c r="A50" s="92"/>
      <c r="B50" s="93"/>
      <c r="C50" s="93" t="s">
        <v>20</v>
      </c>
      <c r="D50" s="93"/>
      <c r="E50" s="94">
        <v>979</v>
      </c>
      <c r="F50" s="95">
        <v>50000</v>
      </c>
      <c r="G50" s="96">
        <v>36805</v>
      </c>
      <c r="H50" s="96">
        <f>E50+F50-G50</f>
        <v>14174</v>
      </c>
      <c r="I50" s="97">
        <f>H50</f>
        <v>14174</v>
      </c>
      <c r="J50" s="81"/>
    </row>
    <row r="51" spans="1:10" x14ac:dyDescent="0.2">
      <c r="A51" s="98"/>
      <c r="B51" s="99"/>
      <c r="C51" s="99" t="s">
        <v>28</v>
      </c>
      <c r="D51" s="99"/>
      <c r="E51" s="100">
        <v>71751</v>
      </c>
      <c r="F51" s="25">
        <v>254682</v>
      </c>
      <c r="G51" s="101">
        <v>300447</v>
      </c>
      <c r="H51" s="101">
        <f>E51+F51-G51</f>
        <v>25986</v>
      </c>
      <c r="I51" s="102">
        <v>192921.16</v>
      </c>
      <c r="J51" s="81"/>
    </row>
    <row r="52" spans="1:10" x14ac:dyDescent="0.2">
      <c r="A52" s="98"/>
      <c r="B52" s="99"/>
      <c r="C52" s="99" t="s">
        <v>19</v>
      </c>
      <c r="D52" s="99"/>
      <c r="E52" s="100">
        <v>60573.440000000002</v>
      </c>
      <c r="F52" s="25">
        <f>23114.97+1114117.8</f>
        <v>1137232.77</v>
      </c>
      <c r="G52" s="101">
        <v>25000</v>
      </c>
      <c r="H52" s="101">
        <f t="shared" ref="H52:H53" si="0">E52+F52-G52</f>
        <v>1172806.21</v>
      </c>
      <c r="I52" s="102">
        <f>H52</f>
        <v>1172806.21</v>
      </c>
      <c r="J52" s="81"/>
    </row>
    <row r="53" spans="1:10" x14ac:dyDescent="0.2">
      <c r="A53" s="98"/>
      <c r="B53" s="99"/>
      <c r="C53" s="99" t="s">
        <v>29</v>
      </c>
      <c r="D53" s="99"/>
      <c r="E53" s="100">
        <v>1760783.42</v>
      </c>
      <c r="F53" s="25">
        <v>2249273.25</v>
      </c>
      <c r="G53" s="101">
        <v>2341968.6</v>
      </c>
      <c r="H53" s="101">
        <f t="shared" si="0"/>
        <v>1668088.0699999998</v>
      </c>
      <c r="I53" s="102">
        <f>H53</f>
        <v>1668088.0699999998</v>
      </c>
      <c r="J53" s="81"/>
    </row>
    <row r="54" spans="1:10" ht="18.75" thickBot="1" x14ac:dyDescent="0.4">
      <c r="A54" s="103" t="s">
        <v>12</v>
      </c>
      <c r="B54" s="104"/>
      <c r="C54" s="104"/>
      <c r="D54" s="104"/>
      <c r="E54" s="105">
        <f>E50+E51+E52+E53</f>
        <v>1894086.8599999999</v>
      </c>
      <c r="F54" s="106">
        <f>F50+F51+F52+F53</f>
        <v>3691188.02</v>
      </c>
      <c r="G54" s="106">
        <f>G50+G51+G52+G53</f>
        <v>2704220.6</v>
      </c>
      <c r="H54" s="106">
        <f>H50+H51+H52+H53</f>
        <v>2881054.28</v>
      </c>
      <c r="I54" s="107">
        <f>I50+I51+I52+I53</f>
        <v>3047989.4399999995</v>
      </c>
      <c r="J54" s="81"/>
    </row>
    <row r="55" spans="1:10" ht="18.75" thickTop="1" x14ac:dyDescent="0.35">
      <c r="A55" s="108"/>
      <c r="B55" s="109"/>
      <c r="C55" s="109"/>
      <c r="D55" s="50"/>
      <c r="E55" s="50"/>
      <c r="F55" s="90"/>
      <c r="G55" s="91"/>
      <c r="H55" s="110"/>
      <c r="I55" s="110"/>
      <c r="J55" s="81"/>
    </row>
    <row r="56" spans="1:10" ht="18" x14ac:dyDescent="0.35">
      <c r="A56" s="108"/>
      <c r="B56" s="109"/>
      <c r="C56" s="109"/>
      <c r="D56" s="50"/>
      <c r="E56" s="50"/>
      <c r="F56" s="90"/>
      <c r="G56" s="111"/>
      <c r="H56" s="112"/>
      <c r="I56" s="112"/>
      <c r="J56" s="81"/>
    </row>
    <row r="57" spans="1:10" ht="1.5" customHeight="1" x14ac:dyDescent="0.35">
      <c r="A57" s="113"/>
      <c r="B57" s="114"/>
      <c r="C57" s="114"/>
      <c r="D57" s="115"/>
      <c r="E57" s="115"/>
      <c r="F57" s="112"/>
      <c r="G57" s="112"/>
      <c r="H57" s="112"/>
      <c r="I57" s="112"/>
      <c r="J57" s="81"/>
    </row>
    <row r="58" spans="1:10" x14ac:dyDescent="0.2">
      <c r="A58" s="116"/>
      <c r="B58" s="116"/>
      <c r="C58" s="116"/>
      <c r="D58" s="116"/>
      <c r="E58" s="116"/>
      <c r="F58" s="116"/>
      <c r="G58" s="116"/>
      <c r="H58" s="116"/>
      <c r="I58" s="116"/>
    </row>
  </sheetData>
  <mergeCells count="12">
    <mergeCell ref="A2:D2"/>
    <mergeCell ref="E2:I2"/>
    <mergeCell ref="E3:I3"/>
    <mergeCell ref="E4:I4"/>
    <mergeCell ref="H45:I45"/>
    <mergeCell ref="F47:F48"/>
    <mergeCell ref="E5:I5"/>
    <mergeCell ref="E7:I7"/>
    <mergeCell ref="H13:I13"/>
    <mergeCell ref="A32:I34"/>
    <mergeCell ref="A42:I42"/>
    <mergeCell ref="A43:I43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topLeftCell="A4" zoomScaleNormal="100" workbookViewId="0">
      <selection activeCell="D28" sqref="D28"/>
    </sheetView>
  </sheetViews>
  <sheetFormatPr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4.7109375" style="28" customWidth="1"/>
    <col min="6" max="6" width="15.5703125" style="28" customWidth="1"/>
    <col min="7" max="8" width="14.7109375" style="28" customWidth="1"/>
    <col min="9" max="9" width="15.140625" style="28" customWidth="1"/>
    <col min="10" max="10" width="16.85546875" style="28" customWidth="1"/>
    <col min="11" max="16384" width="9.140625" style="12"/>
  </cols>
  <sheetData>
    <row r="1" spans="1:10" ht="19.5" x14ac:dyDescent="0.4">
      <c r="A1" s="26" t="s">
        <v>0</v>
      </c>
      <c r="B1" s="27"/>
      <c r="C1" s="27"/>
      <c r="D1" s="27"/>
    </row>
    <row r="2" spans="1:10" ht="19.5" x14ac:dyDescent="0.4">
      <c r="A2" s="328" t="s">
        <v>1</v>
      </c>
      <c r="B2" s="328"/>
      <c r="C2" s="328"/>
      <c r="D2" s="328"/>
      <c r="E2" s="329" t="s">
        <v>130</v>
      </c>
      <c r="F2" s="329"/>
      <c r="G2" s="329"/>
      <c r="H2" s="329"/>
      <c r="I2" s="329"/>
      <c r="J2" s="30"/>
    </row>
    <row r="3" spans="1:10" ht="9.75" customHeight="1" x14ac:dyDescent="0.4">
      <c r="A3" s="29"/>
      <c r="B3" s="29"/>
      <c r="C3" s="29"/>
      <c r="D3" s="29"/>
      <c r="E3" s="331" t="s">
        <v>32</v>
      </c>
      <c r="F3" s="331"/>
      <c r="G3" s="331"/>
      <c r="H3" s="331"/>
      <c r="I3" s="331"/>
      <c r="J3" s="30"/>
    </row>
    <row r="4" spans="1:10" ht="15.75" x14ac:dyDescent="0.25">
      <c r="A4" s="31" t="s">
        <v>2</v>
      </c>
      <c r="E4" s="330" t="s">
        <v>131</v>
      </c>
      <c r="F4" s="330"/>
      <c r="G4" s="330"/>
      <c r="H4" s="330"/>
      <c r="I4" s="330"/>
    </row>
    <row r="5" spans="1:10" ht="7.5" customHeight="1" x14ac:dyDescent="0.25">
      <c r="A5" s="31"/>
      <c r="E5" s="331" t="s">
        <v>32</v>
      </c>
      <c r="F5" s="331"/>
      <c r="G5" s="331"/>
      <c r="H5" s="331"/>
      <c r="I5" s="331"/>
    </row>
    <row r="6" spans="1:10" ht="19.5" x14ac:dyDescent="0.4">
      <c r="A6" s="30" t="s">
        <v>162</v>
      </c>
      <c r="E6" s="32" t="s">
        <v>132</v>
      </c>
      <c r="F6" s="33"/>
      <c r="G6" s="34" t="s">
        <v>3</v>
      </c>
      <c r="H6" s="35"/>
      <c r="I6" s="35">
        <v>1153</v>
      </c>
    </row>
    <row r="7" spans="1:10" ht="8.25" customHeight="1" x14ac:dyDescent="0.4">
      <c r="A7" s="30"/>
      <c r="E7" s="331" t="s">
        <v>33</v>
      </c>
      <c r="F7" s="331"/>
      <c r="G7" s="331"/>
      <c r="H7" s="331"/>
      <c r="I7" s="331"/>
    </row>
    <row r="8" spans="1:10" ht="19.5" hidden="1" x14ac:dyDescent="0.4">
      <c r="A8" s="30"/>
      <c r="E8" s="35"/>
      <c r="F8" s="35"/>
      <c r="G8" s="35"/>
      <c r="H8" s="34"/>
      <c r="I8" s="35"/>
    </row>
    <row r="9" spans="1:10" ht="30.75" customHeight="1" x14ac:dyDescent="0.4">
      <c r="A9" s="30"/>
      <c r="E9" s="35"/>
      <c r="F9" s="35"/>
      <c r="G9" s="35"/>
      <c r="H9" s="34"/>
      <c r="I9" s="35"/>
    </row>
    <row r="11" spans="1:10" s="6" customFormat="1" ht="15" customHeight="1" x14ac:dyDescent="0.4">
      <c r="A11" s="36"/>
      <c r="B11" s="37"/>
      <c r="C11" s="37"/>
      <c r="D11" s="37"/>
      <c r="E11" s="38" t="s">
        <v>4</v>
      </c>
      <c r="F11" s="38" t="s">
        <v>5</v>
      </c>
      <c r="G11" s="39" t="s">
        <v>6</v>
      </c>
      <c r="H11" s="40" t="s">
        <v>7</v>
      </c>
      <c r="I11" s="40"/>
      <c r="J11" s="37"/>
    </row>
    <row r="12" spans="1:10" s="6" customFormat="1" ht="15" customHeight="1" x14ac:dyDescent="0.4">
      <c r="A12" s="41"/>
      <c r="B12" s="41"/>
      <c r="C12" s="41"/>
      <c r="D12" s="41"/>
      <c r="E12" s="38" t="s">
        <v>8</v>
      </c>
      <c r="F12" s="38" t="s">
        <v>8</v>
      </c>
      <c r="G12" s="39" t="s">
        <v>9</v>
      </c>
      <c r="H12" s="42" t="s">
        <v>10</v>
      </c>
      <c r="I12" s="43" t="s">
        <v>11</v>
      </c>
      <c r="J12" s="37"/>
    </row>
    <row r="13" spans="1:10" s="6" customFormat="1" ht="12.75" customHeight="1" x14ac:dyDescent="0.2">
      <c r="A13" s="41"/>
      <c r="B13" s="41"/>
      <c r="C13" s="41"/>
      <c r="D13" s="41"/>
      <c r="E13" s="38" t="s">
        <v>12</v>
      </c>
      <c r="F13" s="38" t="s">
        <v>12</v>
      </c>
      <c r="G13" s="44"/>
      <c r="H13" s="332" t="s">
        <v>180</v>
      </c>
      <c r="I13" s="332"/>
      <c r="J13" s="37"/>
    </row>
    <row r="14" spans="1:10" s="6" customFormat="1" ht="12.75" customHeight="1" x14ac:dyDescent="0.2">
      <c r="A14" s="41"/>
      <c r="B14" s="41"/>
      <c r="C14" s="41"/>
      <c r="D14" s="41"/>
      <c r="E14" s="38"/>
      <c r="F14" s="38"/>
      <c r="G14" s="44"/>
      <c r="H14" s="1"/>
      <c r="I14" s="45"/>
      <c r="J14" s="37"/>
    </row>
    <row r="15" spans="1:10" s="6" customFormat="1" ht="18.75" x14ac:dyDescent="0.4">
      <c r="A15" s="46" t="s">
        <v>13</v>
      </c>
      <c r="B15" s="46"/>
      <c r="C15" s="47"/>
      <c r="D15" s="48"/>
      <c r="E15" s="49"/>
      <c r="F15" s="49"/>
      <c r="G15" s="50"/>
      <c r="H15" s="41"/>
      <c r="I15" s="41"/>
      <c r="J15" s="37"/>
    </row>
    <row r="16" spans="1:10" s="6" customFormat="1" ht="19.5" x14ac:dyDescent="0.4">
      <c r="A16" s="51" t="s">
        <v>14</v>
      </c>
      <c r="B16" s="46"/>
      <c r="C16" s="47"/>
      <c r="D16" s="48"/>
      <c r="E16" s="253">
        <v>8927000</v>
      </c>
      <c r="F16" s="254">
        <v>24130292.399999999</v>
      </c>
      <c r="G16" s="9">
        <f>H16+I16</f>
        <v>24089226.209999997</v>
      </c>
      <c r="H16" s="253">
        <v>23042394.829999998</v>
      </c>
      <c r="I16" s="253">
        <v>1046831.38</v>
      </c>
      <c r="J16" s="37"/>
    </row>
    <row r="17" spans="1:10" s="6" customFormat="1" ht="20.25" customHeight="1" x14ac:dyDescent="0.35">
      <c r="A17" s="3"/>
      <c r="B17" s="37"/>
      <c r="C17" s="37"/>
      <c r="D17" s="37"/>
      <c r="J17" s="37"/>
    </row>
    <row r="18" spans="1:10" s="6" customFormat="1" ht="19.5" x14ac:dyDescent="0.4">
      <c r="A18" s="51" t="s">
        <v>15</v>
      </c>
      <c r="B18" s="4"/>
      <c r="C18" s="4"/>
      <c r="D18" s="4"/>
      <c r="E18" s="253">
        <v>8927000</v>
      </c>
      <c r="F18" s="254">
        <v>24962733.25</v>
      </c>
      <c r="G18" s="9">
        <f>H18+I18</f>
        <v>24185140.830000002</v>
      </c>
      <c r="H18" s="253">
        <v>23048233.82</v>
      </c>
      <c r="I18" s="253">
        <v>1136907.01</v>
      </c>
      <c r="J18" s="3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2"/>
      <c r="F20" s="52"/>
      <c r="G20" s="53"/>
      <c r="H20" s="2"/>
      <c r="I20" s="2"/>
      <c r="J20" s="5"/>
    </row>
    <row r="21" spans="1:10" ht="19.5" x14ac:dyDescent="0.4">
      <c r="A21" s="54" t="s">
        <v>16</v>
      </c>
      <c r="B21" s="52"/>
      <c r="C21" s="52"/>
      <c r="D21" s="52"/>
      <c r="E21" s="52"/>
      <c r="F21" s="52"/>
      <c r="G21" s="55"/>
      <c r="H21" s="53"/>
      <c r="I21" s="53"/>
      <c r="J21" s="53"/>
    </row>
    <row r="22" spans="1:10" ht="18" x14ac:dyDescent="0.35">
      <c r="A22" s="52"/>
      <c r="B22" s="52"/>
      <c r="C22" s="56" t="s">
        <v>38</v>
      </c>
      <c r="D22" s="52"/>
      <c r="E22" s="52"/>
      <c r="F22" s="52"/>
      <c r="G22" s="7">
        <f>H22+I22</f>
        <v>0</v>
      </c>
      <c r="H22" s="8">
        <v>0</v>
      </c>
      <c r="I22" s="8">
        <v>0</v>
      </c>
      <c r="J22" s="53"/>
    </row>
    <row r="23" spans="1:10" ht="18" x14ac:dyDescent="0.35">
      <c r="A23" s="52"/>
      <c r="B23" s="52"/>
      <c r="C23" s="56"/>
      <c r="D23" s="52"/>
      <c r="E23" s="52"/>
      <c r="F23" s="52"/>
      <c r="G23" s="7"/>
      <c r="H23" s="8"/>
      <c r="I23" s="8"/>
      <c r="J23" s="53"/>
    </row>
    <row r="24" spans="1:10" ht="22.5" x14ac:dyDescent="0.45">
      <c r="A24" s="57" t="s">
        <v>34</v>
      </c>
      <c r="B24" s="57"/>
      <c r="C24" s="58"/>
      <c r="D24" s="57"/>
      <c r="E24" s="57"/>
      <c r="F24" s="57"/>
      <c r="G24" s="59">
        <f>G18-G16-G22</f>
        <v>95914.620000004768</v>
      </c>
      <c r="H24" s="59">
        <f>H18-H16-H22</f>
        <v>5838.9900000020862</v>
      </c>
      <c r="I24" s="59">
        <f>I18-I16-I22</f>
        <v>90075.63</v>
      </c>
      <c r="J24" s="60"/>
    </row>
    <row r="26" spans="1:10" ht="24" customHeight="1" x14ac:dyDescent="0.2">
      <c r="H26" s="61"/>
    </row>
    <row r="28" spans="1:10" ht="19.5" x14ac:dyDescent="0.4">
      <c r="A28" s="46" t="s">
        <v>17</v>
      </c>
      <c r="B28" s="46" t="s">
        <v>35</v>
      </c>
      <c r="C28" s="46"/>
      <c r="D28" s="4"/>
      <c r="E28" s="4"/>
      <c r="F28" s="41"/>
      <c r="G28" s="62">
        <f>G29+G30+G31</f>
        <v>95914.62</v>
      </c>
      <c r="H28" s="63"/>
      <c r="I28" s="64"/>
      <c r="J28" s="61"/>
    </row>
    <row r="29" spans="1:10" s="6" customFormat="1" ht="18.75" x14ac:dyDescent="0.4">
      <c r="A29" s="65"/>
      <c r="B29" s="65"/>
      <c r="C29" s="66" t="s">
        <v>18</v>
      </c>
      <c r="D29" s="67"/>
      <c r="E29" s="68"/>
      <c r="F29" s="61" t="s">
        <v>20</v>
      </c>
      <c r="G29" s="8">
        <v>20000</v>
      </c>
      <c r="H29" s="63"/>
      <c r="I29" s="64"/>
    </row>
    <row r="30" spans="1:10" s="6" customFormat="1" ht="18.75" x14ac:dyDescent="0.4">
      <c r="A30" s="65"/>
      <c r="B30" s="65"/>
      <c r="C30" s="66"/>
      <c r="D30" s="67"/>
      <c r="E30" s="68"/>
      <c r="F30" s="61" t="s">
        <v>19</v>
      </c>
      <c r="G30" s="8">
        <v>75914.62</v>
      </c>
      <c r="H30" s="63"/>
      <c r="I30" s="64"/>
    </row>
    <row r="31" spans="1:10" s="6" customFormat="1" ht="18.75" x14ac:dyDescent="0.4">
      <c r="A31" s="65"/>
      <c r="B31" s="65"/>
      <c r="C31" s="66" t="s">
        <v>21</v>
      </c>
      <c r="D31" s="67"/>
      <c r="E31" s="68"/>
      <c r="F31" s="61" t="s">
        <v>163</v>
      </c>
      <c r="G31" s="69">
        <v>0</v>
      </c>
      <c r="H31" s="70"/>
      <c r="I31" s="64"/>
    </row>
    <row r="32" spans="1:10" s="6" customFormat="1" x14ac:dyDescent="0.2">
      <c r="A32" s="335"/>
      <c r="B32" s="336"/>
      <c r="C32" s="336"/>
      <c r="D32" s="336"/>
      <c r="E32" s="336"/>
      <c r="F32" s="336"/>
      <c r="G32" s="336"/>
      <c r="H32" s="336"/>
      <c r="I32" s="336"/>
    </row>
    <row r="33" spans="1:10" s="6" customFormat="1" x14ac:dyDescent="0.2">
      <c r="A33" s="336"/>
      <c r="B33" s="336"/>
      <c r="C33" s="336"/>
      <c r="D33" s="336"/>
      <c r="E33" s="336"/>
      <c r="F33" s="336"/>
      <c r="G33" s="336"/>
      <c r="H33" s="336"/>
      <c r="I33" s="336"/>
    </row>
    <row r="34" spans="1:10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71"/>
    </row>
    <row r="35" spans="1:10" ht="19.5" x14ac:dyDescent="0.4">
      <c r="A35" s="46" t="s">
        <v>22</v>
      </c>
      <c r="B35" s="46" t="s">
        <v>30</v>
      </c>
      <c r="C35" s="46"/>
      <c r="D35" s="72"/>
      <c r="E35" s="50"/>
      <c r="F35" s="4"/>
      <c r="G35" s="73"/>
      <c r="H35" s="64"/>
      <c r="I35" s="64"/>
      <c r="J35" s="71"/>
    </row>
    <row r="36" spans="1:10" ht="18.75" x14ac:dyDescent="0.4">
      <c r="A36" s="46"/>
      <c r="B36" s="46"/>
      <c r="C36" s="46"/>
      <c r="D36" s="72"/>
      <c r="F36" s="74" t="s">
        <v>36</v>
      </c>
      <c r="G36" s="122" t="s">
        <v>6</v>
      </c>
      <c r="H36" s="41"/>
      <c r="I36" s="75" t="s">
        <v>39</v>
      </c>
      <c r="J36" s="71"/>
    </row>
    <row r="37" spans="1:10" ht="15" customHeight="1" x14ac:dyDescent="0.35">
      <c r="A37" s="76" t="s">
        <v>31</v>
      </c>
      <c r="B37" s="77"/>
      <c r="C37" s="3"/>
      <c r="D37" s="77"/>
      <c r="E37" s="50"/>
      <c r="F37" s="24">
        <v>0</v>
      </c>
      <c r="G37" s="24">
        <v>0</v>
      </c>
      <c r="H37" s="256"/>
      <c r="I37" s="289" t="s">
        <v>164</v>
      </c>
      <c r="J37" s="71"/>
    </row>
    <row r="38" spans="1:10" ht="16.5" x14ac:dyDescent="0.35">
      <c r="A38" s="76" t="s">
        <v>42</v>
      </c>
      <c r="B38" s="77"/>
      <c r="C38" s="3"/>
      <c r="D38" s="79"/>
      <c r="E38" s="79"/>
      <c r="F38" s="24">
        <v>1765000</v>
      </c>
      <c r="G38" s="24">
        <v>1759853.4</v>
      </c>
      <c r="H38" s="256"/>
      <c r="I38" s="78">
        <f>G38/F38</f>
        <v>0.99708407932011323</v>
      </c>
      <c r="J38" s="81"/>
    </row>
    <row r="39" spans="1:10" ht="15" x14ac:dyDescent="0.3">
      <c r="A39" s="76" t="s">
        <v>43</v>
      </c>
      <c r="B39" s="77"/>
      <c r="C39" s="77"/>
      <c r="D39" s="82"/>
      <c r="E39" s="82"/>
      <c r="F39" s="291">
        <v>244184</v>
      </c>
      <c r="G39" s="24">
        <v>244184</v>
      </c>
      <c r="H39" s="256"/>
      <c r="I39" s="84">
        <f>G39/F39</f>
        <v>1</v>
      </c>
      <c r="J39" s="81"/>
    </row>
    <row r="40" spans="1:10" ht="15" customHeight="1" x14ac:dyDescent="0.2">
      <c r="A40" s="85" t="s">
        <v>173</v>
      </c>
      <c r="B40" s="85"/>
      <c r="C40" s="85"/>
      <c r="D40" s="85"/>
      <c r="E40" s="85"/>
      <c r="F40" s="24">
        <v>1332000</v>
      </c>
      <c r="G40" s="24">
        <v>1332000</v>
      </c>
      <c r="H40" s="256"/>
      <c r="I40" s="84">
        <f>G40/F40</f>
        <v>1</v>
      </c>
      <c r="J40" s="81"/>
    </row>
    <row r="41" spans="1:10" ht="15" x14ac:dyDescent="0.3">
      <c r="A41" s="76" t="s">
        <v>37</v>
      </c>
      <c r="B41" s="86"/>
      <c r="C41" s="86"/>
      <c r="D41" s="87"/>
      <c r="E41" s="87" t="s">
        <v>165</v>
      </c>
      <c r="F41" s="121">
        <v>0</v>
      </c>
      <c r="G41" s="24">
        <v>0</v>
      </c>
      <c r="H41" s="256"/>
      <c r="I41" s="289" t="s">
        <v>164</v>
      </c>
      <c r="J41" s="81"/>
    </row>
    <row r="42" spans="1:10" x14ac:dyDescent="0.2">
      <c r="A42" s="347" t="s">
        <v>194</v>
      </c>
      <c r="B42" s="347"/>
      <c r="C42" s="347"/>
      <c r="D42" s="347"/>
      <c r="E42" s="347"/>
      <c r="F42" s="347"/>
      <c r="G42" s="347"/>
      <c r="H42" s="347"/>
      <c r="I42" s="347"/>
      <c r="J42" s="81"/>
    </row>
    <row r="43" spans="1:10" x14ac:dyDescent="0.2">
      <c r="A43" s="199"/>
      <c r="B43" s="199"/>
      <c r="C43" s="199"/>
      <c r="D43" s="199"/>
      <c r="E43" s="199"/>
      <c r="F43" s="199"/>
      <c r="G43" s="199"/>
      <c r="H43" s="199"/>
      <c r="I43" s="199"/>
      <c r="J43" s="81"/>
    </row>
    <row r="44" spans="1:10" ht="19.5" thickBot="1" x14ac:dyDescent="0.45">
      <c r="A44" s="46" t="s">
        <v>23</v>
      </c>
      <c r="B44" s="46" t="s">
        <v>24</v>
      </c>
      <c r="C44" s="48"/>
      <c r="D44" s="50"/>
      <c r="E44" s="50"/>
      <c r="F44" s="90"/>
      <c r="G44" s="91"/>
      <c r="H44" s="326" t="s">
        <v>41</v>
      </c>
      <c r="I44" s="327"/>
      <c r="J44" s="81"/>
    </row>
    <row r="45" spans="1:10" ht="18.75" thickTop="1" x14ac:dyDescent="0.35">
      <c r="A45" s="233"/>
      <c r="B45" s="234"/>
      <c r="C45" s="235"/>
      <c r="D45" s="234"/>
      <c r="E45" s="236" t="s">
        <v>185</v>
      </c>
      <c r="F45" s="237" t="s">
        <v>25</v>
      </c>
      <c r="G45" s="238" t="s">
        <v>26</v>
      </c>
      <c r="H45" s="239" t="s">
        <v>27</v>
      </c>
      <c r="I45" s="240" t="s">
        <v>40</v>
      </c>
      <c r="J45" s="81"/>
    </row>
    <row r="46" spans="1:10" x14ac:dyDescent="0.2">
      <c r="A46" s="241"/>
      <c r="B46" s="242"/>
      <c r="C46" s="242"/>
      <c r="D46" s="242"/>
      <c r="E46" s="241"/>
      <c r="F46" s="325"/>
      <c r="G46" s="243"/>
      <c r="H46" s="244">
        <v>41274</v>
      </c>
      <c r="I46" s="245">
        <v>41274</v>
      </c>
      <c r="J46" s="81"/>
    </row>
    <row r="47" spans="1:10" x14ac:dyDescent="0.2">
      <c r="A47" s="241"/>
      <c r="B47" s="242"/>
      <c r="C47" s="242"/>
      <c r="D47" s="242"/>
      <c r="E47" s="241"/>
      <c r="F47" s="325"/>
      <c r="G47" s="246"/>
      <c r="H47" s="246"/>
      <c r="I47" s="247"/>
      <c r="J47" s="81"/>
    </row>
    <row r="48" spans="1:10" ht="13.5" thickBot="1" x14ac:dyDescent="0.25">
      <c r="A48" s="248"/>
      <c r="B48" s="249"/>
      <c r="C48" s="249"/>
      <c r="D48" s="249"/>
      <c r="E48" s="248"/>
      <c r="F48" s="250"/>
      <c r="G48" s="251"/>
      <c r="H48" s="251"/>
      <c r="I48" s="252"/>
      <c r="J48" s="81"/>
    </row>
    <row r="49" spans="1:10" ht="13.5" thickTop="1" x14ac:dyDescent="0.2">
      <c r="A49" s="92"/>
      <c r="B49" s="93"/>
      <c r="C49" s="93" t="s">
        <v>20</v>
      </c>
      <c r="D49" s="93"/>
      <c r="E49" s="94">
        <v>14287</v>
      </c>
      <c r="F49" s="95">
        <v>20000</v>
      </c>
      <c r="G49" s="96">
        <v>24200</v>
      </c>
      <c r="H49" s="96">
        <f>E49+F49-G49</f>
        <v>10087</v>
      </c>
      <c r="I49" s="119">
        <f>H49</f>
        <v>10087</v>
      </c>
      <c r="J49" s="81"/>
    </row>
    <row r="50" spans="1:10" x14ac:dyDescent="0.2">
      <c r="A50" s="98"/>
      <c r="B50" s="99"/>
      <c r="C50" s="99" t="s">
        <v>28</v>
      </c>
      <c r="D50" s="99"/>
      <c r="E50" s="100">
        <v>27820.240000000002</v>
      </c>
      <c r="F50" s="25">
        <v>104138</v>
      </c>
      <c r="G50" s="101">
        <v>98537</v>
      </c>
      <c r="H50" s="101">
        <f>E50+F50-G50</f>
        <v>33421.239999999991</v>
      </c>
      <c r="I50" s="120">
        <v>11538.53</v>
      </c>
      <c r="J50" s="81"/>
    </row>
    <row r="51" spans="1:10" x14ac:dyDescent="0.2">
      <c r="A51" s="98"/>
      <c r="B51" s="99"/>
      <c r="C51" s="99" t="s">
        <v>19</v>
      </c>
      <c r="D51" s="99"/>
      <c r="E51" s="100">
        <v>91588.3</v>
      </c>
      <c r="F51" s="25">
        <f>46499.13+138121</f>
        <v>184620.13</v>
      </c>
      <c r="G51" s="101">
        <v>75747</v>
      </c>
      <c r="H51" s="101">
        <f t="shared" ref="H51:H52" si="0">E51+F51-G51</f>
        <v>200461.43</v>
      </c>
      <c r="I51" s="120">
        <f>H51</f>
        <v>200461.43</v>
      </c>
      <c r="J51" s="81"/>
    </row>
    <row r="52" spans="1:10" x14ac:dyDescent="0.2">
      <c r="A52" s="98"/>
      <c r="B52" s="99"/>
      <c r="C52" s="99" t="s">
        <v>29</v>
      </c>
      <c r="D52" s="99"/>
      <c r="E52" s="100">
        <v>110584.77</v>
      </c>
      <c r="F52" s="25">
        <v>6317624.3200000003</v>
      </c>
      <c r="G52" s="101">
        <v>5960834.0199999996</v>
      </c>
      <c r="H52" s="101">
        <f t="shared" si="0"/>
        <v>467375.0700000003</v>
      </c>
      <c r="I52" s="120">
        <f>H52</f>
        <v>467375.0700000003</v>
      </c>
      <c r="J52" s="81"/>
    </row>
    <row r="53" spans="1:10" ht="18.75" thickBot="1" x14ac:dyDescent="0.4">
      <c r="A53" s="103" t="s">
        <v>12</v>
      </c>
      <c r="B53" s="104"/>
      <c r="C53" s="104"/>
      <c r="D53" s="104"/>
      <c r="E53" s="105">
        <f>E49+E50+E51+E52</f>
        <v>244280.31</v>
      </c>
      <c r="F53" s="106">
        <f>F49+F50+F51+F52</f>
        <v>6626382.4500000002</v>
      </c>
      <c r="G53" s="106">
        <f>G49+G50+G51+G52</f>
        <v>6159318.0199999996</v>
      </c>
      <c r="H53" s="106">
        <f>H49+H50+H51+H52</f>
        <v>711344.74000000022</v>
      </c>
      <c r="I53" s="107">
        <f>I49+I50+I51+I52</f>
        <v>689462.03000000026</v>
      </c>
      <c r="J53" s="81"/>
    </row>
    <row r="54" spans="1:10" ht="18.75" thickTop="1" x14ac:dyDescent="0.35">
      <c r="A54" s="108"/>
      <c r="B54" s="109"/>
      <c r="C54" s="109"/>
      <c r="D54" s="50"/>
      <c r="E54" s="50"/>
      <c r="F54" s="90"/>
      <c r="G54" s="91"/>
      <c r="H54" s="110"/>
      <c r="I54" s="110"/>
      <c r="J54" s="81"/>
    </row>
    <row r="55" spans="1:10" ht="18" x14ac:dyDescent="0.35">
      <c r="A55" s="108"/>
      <c r="B55" s="109"/>
      <c r="C55" s="109"/>
      <c r="D55" s="50"/>
      <c r="E55" s="50"/>
      <c r="F55" s="90"/>
      <c r="G55" s="111"/>
      <c r="H55" s="112"/>
      <c r="I55" s="112"/>
      <c r="J55" s="81"/>
    </row>
    <row r="56" spans="1:10" ht="1.5" customHeight="1" x14ac:dyDescent="0.35">
      <c r="A56" s="113"/>
      <c r="B56" s="114"/>
      <c r="C56" s="114"/>
      <c r="D56" s="115"/>
      <c r="E56" s="115"/>
      <c r="F56" s="112"/>
      <c r="G56" s="112"/>
      <c r="H56" s="112"/>
      <c r="I56" s="112"/>
      <c r="J56" s="81"/>
    </row>
    <row r="57" spans="1:10" x14ac:dyDescent="0.2">
      <c r="A57" s="116"/>
      <c r="B57" s="116"/>
      <c r="C57" s="116"/>
      <c r="D57" s="116"/>
      <c r="E57" s="116"/>
      <c r="F57" s="116"/>
      <c r="G57" s="116"/>
      <c r="H57" s="116"/>
      <c r="I57" s="116"/>
    </row>
  </sheetData>
  <mergeCells count="11">
    <mergeCell ref="A2:D2"/>
    <mergeCell ref="E2:I2"/>
    <mergeCell ref="E3:I3"/>
    <mergeCell ref="E4:I4"/>
    <mergeCell ref="H44:I44"/>
    <mergeCell ref="F46:F47"/>
    <mergeCell ref="E5:I5"/>
    <mergeCell ref="E7:I7"/>
    <mergeCell ref="H13:I13"/>
    <mergeCell ref="A32:I34"/>
    <mergeCell ref="A42:I42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57"/>
  <sheetViews>
    <sheetView zoomScaleNormal="100" workbookViewId="0">
      <selection activeCell="D28" sqref="D28"/>
    </sheetView>
  </sheetViews>
  <sheetFormatPr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4.7109375" style="28" customWidth="1"/>
    <col min="6" max="6" width="15.5703125" style="28" customWidth="1"/>
    <col min="7" max="8" width="14.7109375" style="28" customWidth="1"/>
    <col min="9" max="9" width="15" style="28" customWidth="1"/>
    <col min="10" max="10" width="16.85546875" style="28" customWidth="1"/>
    <col min="11" max="16384" width="9.140625" style="12"/>
  </cols>
  <sheetData>
    <row r="1" spans="1:10" ht="19.5" x14ac:dyDescent="0.4">
      <c r="A1" s="26" t="s">
        <v>0</v>
      </c>
      <c r="B1" s="27"/>
      <c r="C1" s="27"/>
      <c r="D1" s="27"/>
    </row>
    <row r="2" spans="1:10" ht="19.5" x14ac:dyDescent="0.4">
      <c r="A2" s="328" t="s">
        <v>1</v>
      </c>
      <c r="B2" s="328"/>
      <c r="C2" s="328"/>
      <c r="D2" s="328"/>
      <c r="E2" s="329" t="s">
        <v>133</v>
      </c>
      <c r="F2" s="329"/>
      <c r="G2" s="329"/>
      <c r="H2" s="329"/>
      <c r="I2" s="329"/>
      <c r="J2" s="30"/>
    </row>
    <row r="3" spans="1:10" ht="9.75" customHeight="1" x14ac:dyDescent="0.4">
      <c r="A3" s="29"/>
      <c r="B3" s="29"/>
      <c r="C3" s="29"/>
      <c r="D3" s="29"/>
      <c r="E3" s="331" t="s">
        <v>32</v>
      </c>
      <c r="F3" s="331"/>
      <c r="G3" s="331"/>
      <c r="H3" s="331"/>
      <c r="I3" s="331"/>
      <c r="J3" s="30"/>
    </row>
    <row r="4" spans="1:10" ht="15.75" x14ac:dyDescent="0.25">
      <c r="A4" s="31" t="s">
        <v>2</v>
      </c>
      <c r="E4" s="330" t="s">
        <v>134</v>
      </c>
      <c r="F4" s="330"/>
      <c r="G4" s="330"/>
      <c r="H4" s="330"/>
      <c r="I4" s="330"/>
    </row>
    <row r="5" spans="1:10" ht="7.5" customHeight="1" x14ac:dyDescent="0.25">
      <c r="A5" s="31"/>
      <c r="E5" s="331" t="s">
        <v>32</v>
      </c>
      <c r="F5" s="331"/>
      <c r="G5" s="331"/>
      <c r="H5" s="331"/>
      <c r="I5" s="331"/>
    </row>
    <row r="6" spans="1:10" ht="19.5" x14ac:dyDescent="0.4">
      <c r="A6" s="30" t="s">
        <v>162</v>
      </c>
      <c r="E6" s="33">
        <v>49589679</v>
      </c>
      <c r="F6" s="33"/>
      <c r="G6" s="34" t="s">
        <v>3</v>
      </c>
      <c r="H6" s="35"/>
      <c r="I6" s="35">
        <v>1154</v>
      </c>
    </row>
    <row r="7" spans="1:10" ht="8.25" customHeight="1" x14ac:dyDescent="0.4">
      <c r="A7" s="30"/>
      <c r="E7" s="331" t="s">
        <v>33</v>
      </c>
      <c r="F7" s="331"/>
      <c r="G7" s="331"/>
      <c r="H7" s="331"/>
      <c r="I7" s="331"/>
    </row>
    <row r="8" spans="1:10" ht="19.5" hidden="1" x14ac:dyDescent="0.4">
      <c r="A8" s="30"/>
      <c r="E8" s="35"/>
      <c r="F8" s="35"/>
      <c r="G8" s="35"/>
      <c r="H8" s="34"/>
      <c r="I8" s="35"/>
    </row>
    <row r="9" spans="1:10" ht="30.75" customHeight="1" x14ac:dyDescent="0.4">
      <c r="A9" s="30"/>
      <c r="E9" s="35"/>
      <c r="F9" s="35"/>
      <c r="G9" s="35"/>
      <c r="H9" s="34"/>
      <c r="I9" s="35"/>
    </row>
    <row r="11" spans="1:10" s="6" customFormat="1" ht="15" customHeight="1" x14ac:dyDescent="0.4">
      <c r="A11" s="36"/>
      <c r="B11" s="37"/>
      <c r="C11" s="37"/>
      <c r="D11" s="37"/>
      <c r="E11" s="38" t="s">
        <v>4</v>
      </c>
      <c r="F11" s="38" t="s">
        <v>5</v>
      </c>
      <c r="G11" s="39" t="s">
        <v>6</v>
      </c>
      <c r="H11" s="40" t="s">
        <v>7</v>
      </c>
      <c r="I11" s="40"/>
      <c r="J11" s="37"/>
    </row>
    <row r="12" spans="1:10" s="6" customFormat="1" ht="15" customHeight="1" x14ac:dyDescent="0.4">
      <c r="A12" s="41"/>
      <c r="B12" s="41"/>
      <c r="C12" s="41"/>
      <c r="D12" s="41"/>
      <c r="E12" s="38" t="s">
        <v>8</v>
      </c>
      <c r="F12" s="38" t="s">
        <v>8</v>
      </c>
      <c r="G12" s="39" t="s">
        <v>9</v>
      </c>
      <c r="H12" s="42" t="s">
        <v>10</v>
      </c>
      <c r="I12" s="43" t="s">
        <v>11</v>
      </c>
      <c r="J12" s="37"/>
    </row>
    <row r="13" spans="1:10" s="6" customFormat="1" ht="12.75" customHeight="1" x14ac:dyDescent="0.2">
      <c r="A13" s="41"/>
      <c r="B13" s="41"/>
      <c r="C13" s="41"/>
      <c r="D13" s="41"/>
      <c r="E13" s="38" t="s">
        <v>12</v>
      </c>
      <c r="F13" s="38" t="s">
        <v>12</v>
      </c>
      <c r="G13" s="44"/>
      <c r="H13" s="332" t="s">
        <v>180</v>
      </c>
      <c r="I13" s="332"/>
      <c r="J13" s="37"/>
    </row>
    <row r="14" spans="1:10" s="6" customFormat="1" ht="12.75" customHeight="1" x14ac:dyDescent="0.2">
      <c r="A14" s="41"/>
      <c r="B14" s="41"/>
      <c r="C14" s="41"/>
      <c r="D14" s="41"/>
      <c r="E14" s="38"/>
      <c r="F14" s="38"/>
      <c r="G14" s="44"/>
      <c r="H14" s="1"/>
      <c r="I14" s="45"/>
      <c r="J14" s="37"/>
    </row>
    <row r="15" spans="1:10" s="6" customFormat="1" ht="18.75" x14ac:dyDescent="0.4">
      <c r="A15" s="46" t="s">
        <v>13</v>
      </c>
      <c r="B15" s="46"/>
      <c r="C15" s="47"/>
      <c r="D15" s="48"/>
      <c r="E15" s="49"/>
      <c r="F15" s="49"/>
      <c r="G15" s="50"/>
      <c r="H15" s="41"/>
      <c r="I15" s="41"/>
      <c r="J15" s="37"/>
    </row>
    <row r="16" spans="1:10" s="6" customFormat="1" ht="19.5" x14ac:dyDescent="0.4">
      <c r="A16" s="51" t="s">
        <v>14</v>
      </c>
      <c r="B16" s="46"/>
      <c r="C16" s="47"/>
      <c r="D16" s="48"/>
      <c r="E16" s="253">
        <v>4201000</v>
      </c>
      <c r="F16" s="254">
        <v>16300823</v>
      </c>
      <c r="G16" s="9">
        <f>H16+I16</f>
        <v>16300823</v>
      </c>
      <c r="H16" s="253">
        <v>15936761.07</v>
      </c>
      <c r="I16" s="253">
        <v>364061.93</v>
      </c>
      <c r="J16" s="37"/>
    </row>
    <row r="17" spans="1:10" s="6" customFormat="1" ht="20.25" customHeight="1" x14ac:dyDescent="0.35">
      <c r="A17" s="3"/>
      <c r="B17" s="37"/>
      <c r="C17" s="37"/>
      <c r="D17" s="37"/>
      <c r="J17" s="37"/>
    </row>
    <row r="18" spans="1:10" s="6" customFormat="1" ht="19.5" x14ac:dyDescent="0.4">
      <c r="A18" s="51" t="s">
        <v>15</v>
      </c>
      <c r="B18" s="4"/>
      <c r="C18" s="4"/>
      <c r="D18" s="4"/>
      <c r="E18" s="253">
        <v>4251000</v>
      </c>
      <c r="F18" s="254">
        <v>16478866.439999999</v>
      </c>
      <c r="G18" s="9">
        <f>H18+I18</f>
        <v>16441776.639999999</v>
      </c>
      <c r="H18" s="253">
        <v>15954080.1</v>
      </c>
      <c r="I18" s="253">
        <v>487696.54</v>
      </c>
      <c r="J18" s="3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2"/>
      <c r="F20" s="52"/>
      <c r="G20" s="53"/>
      <c r="H20" s="2"/>
      <c r="I20" s="2"/>
      <c r="J20" s="5"/>
    </row>
    <row r="21" spans="1:10" ht="19.5" x14ac:dyDescent="0.4">
      <c r="A21" s="54" t="s">
        <v>16</v>
      </c>
      <c r="B21" s="52"/>
      <c r="C21" s="52"/>
      <c r="D21" s="52"/>
      <c r="E21" s="52"/>
      <c r="F21" s="52"/>
      <c r="G21" s="55"/>
      <c r="H21" s="53"/>
      <c r="I21" s="53"/>
      <c r="J21" s="53"/>
    </row>
    <row r="22" spans="1:10" ht="18" x14ac:dyDescent="0.35">
      <c r="A22" s="52"/>
      <c r="B22" s="52"/>
      <c r="C22" s="56" t="s">
        <v>38</v>
      </c>
      <c r="D22" s="52"/>
      <c r="E22" s="52"/>
      <c r="F22" s="52"/>
      <c r="G22" s="7">
        <f>H22+I22</f>
        <v>0</v>
      </c>
      <c r="H22" s="8">
        <v>0</v>
      </c>
      <c r="I22" s="8">
        <v>0</v>
      </c>
      <c r="J22" s="53"/>
    </row>
    <row r="23" spans="1:10" ht="18" x14ac:dyDescent="0.35">
      <c r="A23" s="52"/>
      <c r="B23" s="52"/>
      <c r="C23" s="56"/>
      <c r="D23" s="52"/>
      <c r="E23" s="52"/>
      <c r="F23" s="52"/>
      <c r="G23" s="7"/>
      <c r="H23" s="8"/>
      <c r="I23" s="8"/>
      <c r="J23" s="53"/>
    </row>
    <row r="24" spans="1:10" ht="22.5" x14ac:dyDescent="0.45">
      <c r="A24" s="57" t="s">
        <v>34</v>
      </c>
      <c r="B24" s="57"/>
      <c r="C24" s="58"/>
      <c r="D24" s="57"/>
      <c r="E24" s="57"/>
      <c r="F24" s="57"/>
      <c r="G24" s="59">
        <f>G18-G16-G22</f>
        <v>140953.63999999873</v>
      </c>
      <c r="H24" s="59">
        <f>H18-H16-H22</f>
        <v>17319.029999999329</v>
      </c>
      <c r="I24" s="59">
        <f>I18-I16-I22</f>
        <v>123634.60999999999</v>
      </c>
      <c r="J24" s="60"/>
    </row>
    <row r="26" spans="1:10" ht="24" customHeight="1" x14ac:dyDescent="0.2">
      <c r="H26" s="61"/>
    </row>
    <row r="28" spans="1:10" ht="19.5" x14ac:dyDescent="0.4">
      <c r="A28" s="46" t="s">
        <v>17</v>
      </c>
      <c r="B28" s="46" t="s">
        <v>35</v>
      </c>
      <c r="C28" s="46"/>
      <c r="D28" s="4"/>
      <c r="E28" s="4"/>
      <c r="F28" s="41"/>
      <c r="G28" s="62">
        <f>G29+G30+G31</f>
        <v>140953.64000000001</v>
      </c>
      <c r="H28" s="63"/>
      <c r="I28" s="64"/>
      <c r="J28" s="61"/>
    </row>
    <row r="29" spans="1:10" s="6" customFormat="1" ht="18.75" x14ac:dyDescent="0.4">
      <c r="A29" s="65"/>
      <c r="B29" s="65"/>
      <c r="C29" s="66" t="s">
        <v>18</v>
      </c>
      <c r="D29" s="67"/>
      <c r="E29" s="68"/>
      <c r="F29" s="61" t="s">
        <v>20</v>
      </c>
      <c r="G29" s="8">
        <v>13000</v>
      </c>
      <c r="H29" s="63"/>
      <c r="I29" s="64"/>
    </row>
    <row r="30" spans="1:10" s="6" customFormat="1" ht="18.75" x14ac:dyDescent="0.4">
      <c r="A30" s="65"/>
      <c r="B30" s="65"/>
      <c r="C30" s="66"/>
      <c r="D30" s="67"/>
      <c r="E30" s="68"/>
      <c r="F30" s="61" t="s">
        <v>19</v>
      </c>
      <c r="G30" s="8">
        <v>127953.64</v>
      </c>
      <c r="H30" s="63"/>
      <c r="I30" s="64"/>
    </row>
    <row r="31" spans="1:10" s="6" customFormat="1" ht="18.75" x14ac:dyDescent="0.4">
      <c r="A31" s="65"/>
      <c r="B31" s="65"/>
      <c r="C31" s="66" t="s">
        <v>21</v>
      </c>
      <c r="D31" s="67"/>
      <c r="E31" s="68"/>
      <c r="F31" s="61" t="s">
        <v>163</v>
      </c>
      <c r="G31" s="69">
        <v>0</v>
      </c>
      <c r="H31" s="70"/>
      <c r="I31" s="64"/>
    </row>
    <row r="32" spans="1:10" s="6" customFormat="1" x14ac:dyDescent="0.2">
      <c r="A32" s="335"/>
      <c r="B32" s="336"/>
      <c r="C32" s="336"/>
      <c r="D32" s="336"/>
      <c r="E32" s="336"/>
      <c r="F32" s="336"/>
      <c r="G32" s="336"/>
      <c r="H32" s="336"/>
      <c r="I32" s="336"/>
    </row>
    <row r="33" spans="1:11" s="6" customFormat="1" x14ac:dyDescent="0.2">
      <c r="A33" s="336"/>
      <c r="B33" s="336"/>
      <c r="C33" s="336"/>
      <c r="D33" s="336"/>
      <c r="E33" s="336"/>
      <c r="F33" s="336"/>
      <c r="G33" s="336"/>
      <c r="H33" s="336"/>
      <c r="I33" s="336"/>
    </row>
    <row r="34" spans="1:11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71"/>
    </row>
    <row r="35" spans="1:11" ht="19.5" x14ac:dyDescent="0.4">
      <c r="A35" s="46" t="s">
        <v>22</v>
      </c>
      <c r="B35" s="46" t="s">
        <v>30</v>
      </c>
      <c r="C35" s="46"/>
      <c r="D35" s="72"/>
      <c r="E35" s="50"/>
      <c r="F35" s="4"/>
      <c r="G35" s="73"/>
      <c r="H35" s="64"/>
      <c r="I35" s="64"/>
      <c r="J35" s="71"/>
      <c r="K35" s="12" t="s">
        <v>166</v>
      </c>
    </row>
    <row r="36" spans="1:11" ht="18.75" x14ac:dyDescent="0.4">
      <c r="A36" s="46"/>
      <c r="B36" s="46"/>
      <c r="C36" s="46"/>
      <c r="D36" s="72"/>
      <c r="F36" s="74" t="s">
        <v>36</v>
      </c>
      <c r="G36" s="122" t="s">
        <v>6</v>
      </c>
      <c r="H36" s="41"/>
      <c r="I36" s="75" t="s">
        <v>39</v>
      </c>
      <c r="J36" s="71"/>
    </row>
    <row r="37" spans="1:11" ht="15" customHeight="1" x14ac:dyDescent="0.35">
      <c r="A37" s="76" t="s">
        <v>31</v>
      </c>
      <c r="B37" s="77"/>
      <c r="C37" s="3"/>
      <c r="D37" s="77"/>
      <c r="E37" s="50"/>
      <c r="F37" s="24">
        <v>86000</v>
      </c>
      <c r="G37" s="24">
        <v>82073</v>
      </c>
      <c r="H37" s="256"/>
      <c r="I37" s="78">
        <f>G37/F37</f>
        <v>0.95433720930232557</v>
      </c>
      <c r="J37" s="71"/>
    </row>
    <row r="38" spans="1:11" ht="16.5" x14ac:dyDescent="0.35">
      <c r="A38" s="76" t="s">
        <v>42</v>
      </c>
      <c r="B38" s="77"/>
      <c r="C38" s="3"/>
      <c r="D38" s="79"/>
      <c r="E38" s="79"/>
      <c r="F38" s="24">
        <v>574000</v>
      </c>
      <c r="G38" s="24">
        <v>575034.69999999995</v>
      </c>
      <c r="H38" s="256"/>
      <c r="I38" s="78">
        <f>G38/F38</f>
        <v>1.0018026132404181</v>
      </c>
      <c r="J38" s="81"/>
    </row>
    <row r="39" spans="1:11" ht="15" x14ac:dyDescent="0.3">
      <c r="A39" s="76" t="s">
        <v>43</v>
      </c>
      <c r="B39" s="77"/>
      <c r="C39" s="77"/>
      <c r="D39" s="82"/>
      <c r="E39" s="82"/>
      <c r="F39" s="24">
        <v>0</v>
      </c>
      <c r="G39" s="24">
        <v>0</v>
      </c>
      <c r="H39" s="256"/>
      <c r="I39" s="84" t="s">
        <v>164</v>
      </c>
      <c r="J39" s="81"/>
    </row>
    <row r="40" spans="1:11" ht="15" customHeight="1" x14ac:dyDescent="0.2">
      <c r="A40" s="85" t="s">
        <v>173</v>
      </c>
      <c r="B40" s="85"/>
      <c r="C40" s="85"/>
      <c r="D40" s="85"/>
      <c r="E40" s="85"/>
      <c r="F40" s="24">
        <v>433000</v>
      </c>
      <c r="G40" s="24">
        <v>433000</v>
      </c>
      <c r="H40" s="256"/>
      <c r="I40" s="84">
        <f>G40/F40</f>
        <v>1</v>
      </c>
      <c r="J40" s="81"/>
    </row>
    <row r="41" spans="1:11" ht="15" x14ac:dyDescent="0.3">
      <c r="A41" s="76" t="s">
        <v>37</v>
      </c>
      <c r="B41" s="86"/>
      <c r="C41" s="86"/>
      <c r="D41" s="87"/>
      <c r="E41" s="87" t="s">
        <v>165</v>
      </c>
      <c r="F41" s="121">
        <v>0</v>
      </c>
      <c r="G41" s="24">
        <v>0</v>
      </c>
      <c r="H41" s="256"/>
      <c r="I41" s="89" t="s">
        <v>164</v>
      </c>
      <c r="J41" s="81"/>
    </row>
    <row r="42" spans="1:11" x14ac:dyDescent="0.2">
      <c r="A42" s="344" t="s">
        <v>191</v>
      </c>
      <c r="B42" s="339"/>
      <c r="C42" s="339"/>
      <c r="D42" s="339"/>
      <c r="E42" s="339"/>
      <c r="F42" s="339"/>
      <c r="G42" s="339"/>
      <c r="H42" s="339"/>
      <c r="I42" s="339"/>
      <c r="J42" s="81"/>
    </row>
    <row r="43" spans="1:11" ht="15" x14ac:dyDescent="0.3">
      <c r="A43" s="76"/>
      <c r="B43" s="86"/>
      <c r="C43" s="86"/>
      <c r="D43" s="87"/>
      <c r="E43" s="87"/>
      <c r="F43" s="88"/>
      <c r="G43" s="24"/>
      <c r="H43" s="83"/>
      <c r="I43" s="89"/>
      <c r="J43" s="81"/>
    </row>
    <row r="44" spans="1:11" ht="19.5" thickBot="1" x14ac:dyDescent="0.45">
      <c r="A44" s="46" t="s">
        <v>23</v>
      </c>
      <c r="B44" s="46" t="s">
        <v>24</v>
      </c>
      <c r="C44" s="48"/>
      <c r="D44" s="50"/>
      <c r="E44" s="50"/>
      <c r="F44" s="90"/>
      <c r="G44" s="91"/>
      <c r="H44" s="326" t="s">
        <v>41</v>
      </c>
      <c r="I44" s="327"/>
      <c r="J44" s="81"/>
    </row>
    <row r="45" spans="1:11" ht="18.75" thickTop="1" x14ac:dyDescent="0.35">
      <c r="A45" s="233"/>
      <c r="B45" s="234"/>
      <c r="C45" s="235"/>
      <c r="D45" s="234"/>
      <c r="E45" s="236" t="s">
        <v>185</v>
      </c>
      <c r="F45" s="237" t="s">
        <v>25</v>
      </c>
      <c r="G45" s="238" t="s">
        <v>26</v>
      </c>
      <c r="H45" s="239" t="s">
        <v>27</v>
      </c>
      <c r="I45" s="240" t="s">
        <v>40</v>
      </c>
      <c r="J45" s="81"/>
    </row>
    <row r="46" spans="1:11" x14ac:dyDescent="0.2">
      <c r="A46" s="241"/>
      <c r="B46" s="242"/>
      <c r="C46" s="242"/>
      <c r="D46" s="242"/>
      <c r="E46" s="241"/>
      <c r="F46" s="325"/>
      <c r="G46" s="243"/>
      <c r="H46" s="244">
        <v>41274</v>
      </c>
      <c r="I46" s="245">
        <v>41274</v>
      </c>
      <c r="J46" s="81"/>
    </row>
    <row r="47" spans="1:11" x14ac:dyDescent="0.2">
      <c r="A47" s="241"/>
      <c r="B47" s="242"/>
      <c r="C47" s="242"/>
      <c r="D47" s="242"/>
      <c r="E47" s="241"/>
      <c r="F47" s="325"/>
      <c r="G47" s="246"/>
      <c r="H47" s="246"/>
      <c r="I47" s="247"/>
      <c r="J47" s="81"/>
    </row>
    <row r="48" spans="1:11" ht="13.5" thickBot="1" x14ac:dyDescent="0.25">
      <c r="A48" s="248"/>
      <c r="B48" s="249"/>
      <c r="C48" s="249"/>
      <c r="D48" s="249"/>
      <c r="E48" s="248"/>
      <c r="F48" s="250"/>
      <c r="G48" s="251"/>
      <c r="H48" s="251"/>
      <c r="I48" s="252"/>
      <c r="J48" s="81"/>
    </row>
    <row r="49" spans="1:10" ht="13.5" thickTop="1" x14ac:dyDescent="0.2">
      <c r="A49" s="92"/>
      <c r="B49" s="93"/>
      <c r="C49" s="93" t="s">
        <v>20</v>
      </c>
      <c r="D49" s="93"/>
      <c r="E49" s="94">
        <v>90478</v>
      </c>
      <c r="F49" s="95">
        <v>13000</v>
      </c>
      <c r="G49" s="96">
        <v>7000</v>
      </c>
      <c r="H49" s="96">
        <f>E49+F49-G49</f>
        <v>96478</v>
      </c>
      <c r="I49" s="97">
        <f>H49</f>
        <v>96478</v>
      </c>
      <c r="J49" s="81"/>
    </row>
    <row r="50" spans="1:10" x14ac:dyDescent="0.2">
      <c r="A50" s="98"/>
      <c r="B50" s="99"/>
      <c r="C50" s="99" t="s">
        <v>28</v>
      </c>
      <c r="D50" s="99"/>
      <c r="E50" s="100">
        <v>37607.65</v>
      </c>
      <c r="F50" s="25">
        <v>79611</v>
      </c>
      <c r="G50" s="101">
        <v>89148</v>
      </c>
      <c r="H50" s="101">
        <f>E50+F50-G50</f>
        <v>28070.649999999994</v>
      </c>
      <c r="I50" s="102">
        <v>21324.65</v>
      </c>
      <c r="J50" s="81"/>
    </row>
    <row r="51" spans="1:10" x14ac:dyDescent="0.2">
      <c r="A51" s="98"/>
      <c r="B51" s="99"/>
      <c r="C51" s="99" t="s">
        <v>19</v>
      </c>
      <c r="D51" s="99"/>
      <c r="E51" s="100">
        <v>460755.33</v>
      </c>
      <c r="F51" s="25">
        <f>121117.93+89358.8</f>
        <v>210476.72999999998</v>
      </c>
      <c r="G51" s="101">
        <f>141823.1+52269</f>
        <v>194092.1</v>
      </c>
      <c r="H51" s="101">
        <f t="shared" ref="H51:H52" si="0">E51+F51-G51</f>
        <v>477139.96000000008</v>
      </c>
      <c r="I51" s="102">
        <f>H51</f>
        <v>477139.96000000008</v>
      </c>
      <c r="J51" s="81"/>
    </row>
    <row r="52" spans="1:10" x14ac:dyDescent="0.2">
      <c r="A52" s="98"/>
      <c r="B52" s="99"/>
      <c r="C52" s="99" t="s">
        <v>29</v>
      </c>
      <c r="D52" s="99"/>
      <c r="E52" s="100">
        <v>488800.74</v>
      </c>
      <c r="F52" s="25">
        <v>626361</v>
      </c>
      <c r="G52" s="101">
        <v>600010</v>
      </c>
      <c r="H52" s="101">
        <f t="shared" si="0"/>
        <v>515151.74</v>
      </c>
      <c r="I52" s="102">
        <f>H52</f>
        <v>515151.74</v>
      </c>
      <c r="J52" s="81"/>
    </row>
    <row r="53" spans="1:10" ht="18.75" thickBot="1" x14ac:dyDescent="0.4">
      <c r="A53" s="103" t="s">
        <v>12</v>
      </c>
      <c r="B53" s="104"/>
      <c r="C53" s="104"/>
      <c r="D53" s="104"/>
      <c r="E53" s="105">
        <f>E49+E50+E51+E52</f>
        <v>1077641.72</v>
      </c>
      <c r="F53" s="106">
        <f>F49+F50+F51+F52</f>
        <v>929448.73</v>
      </c>
      <c r="G53" s="106">
        <f>G49+G50+G51+G52</f>
        <v>890250.1</v>
      </c>
      <c r="H53" s="106">
        <f>H49+H50+H51+H52</f>
        <v>1116840.3500000001</v>
      </c>
      <c r="I53" s="107">
        <f>I49+I50+I51+I52</f>
        <v>1110094.3500000001</v>
      </c>
      <c r="J53" s="81"/>
    </row>
    <row r="54" spans="1:10" ht="18.75" thickTop="1" x14ac:dyDescent="0.35">
      <c r="A54" s="108"/>
      <c r="B54" s="109"/>
      <c r="C54" s="109"/>
      <c r="D54" s="50"/>
      <c r="E54" s="50"/>
      <c r="F54" s="90"/>
      <c r="G54" s="91"/>
      <c r="H54" s="110"/>
      <c r="I54" s="110"/>
      <c r="J54" s="81"/>
    </row>
    <row r="55" spans="1:10" ht="18" x14ac:dyDescent="0.35">
      <c r="A55" s="108"/>
      <c r="B55" s="109"/>
      <c r="C55" s="109"/>
      <c r="D55" s="50"/>
      <c r="E55" s="50"/>
      <c r="F55" s="90"/>
      <c r="G55" s="111"/>
      <c r="H55" s="112"/>
      <c r="I55" s="112"/>
      <c r="J55" s="81"/>
    </row>
    <row r="56" spans="1:10" ht="1.5" customHeight="1" x14ac:dyDescent="0.35">
      <c r="A56" s="113"/>
      <c r="B56" s="114"/>
      <c r="C56" s="114"/>
      <c r="D56" s="115"/>
      <c r="E56" s="115"/>
      <c r="F56" s="112"/>
      <c r="G56" s="112"/>
      <c r="H56" s="112"/>
      <c r="I56" s="112"/>
      <c r="J56" s="81"/>
    </row>
    <row r="57" spans="1:10" x14ac:dyDescent="0.2">
      <c r="A57" s="116"/>
      <c r="B57" s="116"/>
      <c r="C57" s="116"/>
      <c r="D57" s="116"/>
      <c r="E57" s="116"/>
      <c r="F57" s="116"/>
      <c r="G57" s="116"/>
      <c r="H57" s="116"/>
      <c r="I57" s="116"/>
    </row>
  </sheetData>
  <mergeCells count="11">
    <mergeCell ref="A2:D2"/>
    <mergeCell ref="E2:I2"/>
    <mergeCell ref="E3:I3"/>
    <mergeCell ref="E4:I4"/>
    <mergeCell ref="H44:I44"/>
    <mergeCell ref="F46:F47"/>
    <mergeCell ref="E5:I5"/>
    <mergeCell ref="E7:I7"/>
    <mergeCell ref="H13:I13"/>
    <mergeCell ref="A32:I34"/>
    <mergeCell ref="A42:I42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D28" sqref="D28"/>
    </sheetView>
  </sheetViews>
  <sheetFormatPr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4.7109375" style="28" customWidth="1"/>
    <col min="6" max="6" width="15.5703125" style="28" customWidth="1"/>
    <col min="7" max="8" width="14.7109375" style="28" customWidth="1"/>
    <col min="9" max="9" width="15" style="28" customWidth="1"/>
    <col min="10" max="10" width="16.85546875" style="28" customWidth="1"/>
    <col min="11" max="16384" width="9.140625" style="12"/>
  </cols>
  <sheetData>
    <row r="1" spans="1:10" ht="19.5" x14ac:dyDescent="0.4">
      <c r="A1" s="26" t="s">
        <v>0</v>
      </c>
      <c r="B1" s="27"/>
      <c r="C1" s="27"/>
      <c r="D1" s="27"/>
    </row>
    <row r="2" spans="1:10" ht="19.5" x14ac:dyDescent="0.4">
      <c r="A2" s="328" t="s">
        <v>1</v>
      </c>
      <c r="B2" s="328"/>
      <c r="C2" s="328"/>
      <c r="D2" s="328"/>
      <c r="E2" s="329" t="s">
        <v>135</v>
      </c>
      <c r="F2" s="329"/>
      <c r="G2" s="329"/>
      <c r="H2" s="329"/>
      <c r="I2" s="329"/>
      <c r="J2" s="30"/>
    </row>
    <row r="3" spans="1:10" ht="9.75" customHeight="1" x14ac:dyDescent="0.4">
      <c r="A3" s="29"/>
      <c r="B3" s="29"/>
      <c r="C3" s="29"/>
      <c r="D3" s="29"/>
      <c r="E3" s="331" t="s">
        <v>32</v>
      </c>
      <c r="F3" s="331"/>
      <c r="G3" s="331"/>
      <c r="H3" s="331"/>
      <c r="I3" s="331"/>
      <c r="J3" s="30"/>
    </row>
    <row r="4" spans="1:10" ht="15.75" x14ac:dyDescent="0.25">
      <c r="A4" s="31" t="s">
        <v>2</v>
      </c>
      <c r="E4" s="330" t="s">
        <v>136</v>
      </c>
      <c r="F4" s="330"/>
      <c r="G4" s="330"/>
      <c r="H4" s="330"/>
      <c r="I4" s="330"/>
    </row>
    <row r="5" spans="1:10" ht="7.5" customHeight="1" x14ac:dyDescent="0.25">
      <c r="A5" s="31"/>
      <c r="E5" s="331" t="s">
        <v>32</v>
      </c>
      <c r="F5" s="331"/>
      <c r="G5" s="331"/>
      <c r="H5" s="331"/>
      <c r="I5" s="331"/>
    </row>
    <row r="6" spans="1:10" ht="19.5" x14ac:dyDescent="0.4">
      <c r="A6" s="30" t="s">
        <v>162</v>
      </c>
      <c r="E6" s="32" t="s">
        <v>137</v>
      </c>
      <c r="F6" s="33"/>
      <c r="G6" s="34" t="s">
        <v>3</v>
      </c>
      <c r="H6" s="35"/>
      <c r="I6" s="35">
        <v>1163</v>
      </c>
    </row>
    <row r="7" spans="1:10" ht="8.25" customHeight="1" x14ac:dyDescent="0.4">
      <c r="A7" s="30"/>
      <c r="E7" s="331" t="s">
        <v>33</v>
      </c>
      <c r="F7" s="331"/>
      <c r="G7" s="331"/>
      <c r="H7" s="331"/>
      <c r="I7" s="331"/>
    </row>
    <row r="8" spans="1:10" ht="19.5" hidden="1" x14ac:dyDescent="0.4">
      <c r="A8" s="30"/>
      <c r="E8" s="35"/>
      <c r="F8" s="35"/>
      <c r="G8" s="35"/>
      <c r="H8" s="34"/>
      <c r="I8" s="35"/>
    </row>
    <row r="9" spans="1:10" ht="30.75" customHeight="1" x14ac:dyDescent="0.4">
      <c r="A9" s="30"/>
      <c r="E9" s="35"/>
      <c r="F9" s="35"/>
      <c r="G9" s="35"/>
      <c r="H9" s="34"/>
      <c r="I9" s="35"/>
    </row>
    <row r="11" spans="1:10" s="6" customFormat="1" ht="15" customHeight="1" x14ac:dyDescent="0.4">
      <c r="A11" s="36"/>
      <c r="B11" s="37"/>
      <c r="C11" s="37"/>
      <c r="D11" s="37"/>
      <c r="E11" s="38" t="s">
        <v>4</v>
      </c>
      <c r="F11" s="38" t="s">
        <v>5</v>
      </c>
      <c r="G11" s="39" t="s">
        <v>6</v>
      </c>
      <c r="H11" s="40" t="s">
        <v>7</v>
      </c>
      <c r="I11" s="40"/>
      <c r="J11" s="37"/>
    </row>
    <row r="12" spans="1:10" s="6" customFormat="1" ht="15" customHeight="1" x14ac:dyDescent="0.4">
      <c r="A12" s="41"/>
      <c r="B12" s="41"/>
      <c r="C12" s="41"/>
      <c r="D12" s="41"/>
      <c r="E12" s="38" t="s">
        <v>8</v>
      </c>
      <c r="F12" s="38" t="s">
        <v>8</v>
      </c>
      <c r="G12" s="39" t="s">
        <v>9</v>
      </c>
      <c r="H12" s="42" t="s">
        <v>10</v>
      </c>
      <c r="I12" s="43" t="s">
        <v>11</v>
      </c>
      <c r="J12" s="37"/>
    </row>
    <row r="13" spans="1:10" s="6" customFormat="1" ht="12.75" customHeight="1" x14ac:dyDescent="0.2">
      <c r="A13" s="41"/>
      <c r="B13" s="41"/>
      <c r="C13" s="41"/>
      <c r="D13" s="41"/>
      <c r="E13" s="38" t="s">
        <v>12</v>
      </c>
      <c r="F13" s="38" t="s">
        <v>12</v>
      </c>
      <c r="G13" s="44"/>
      <c r="H13" s="332" t="s">
        <v>180</v>
      </c>
      <c r="I13" s="332"/>
      <c r="J13" s="37"/>
    </row>
    <row r="14" spans="1:10" s="6" customFormat="1" ht="12.75" customHeight="1" x14ac:dyDescent="0.2">
      <c r="A14" s="41"/>
      <c r="B14" s="41"/>
      <c r="C14" s="41"/>
      <c r="D14" s="41"/>
      <c r="E14" s="38"/>
      <c r="F14" s="38"/>
      <c r="G14" s="44"/>
      <c r="H14" s="1"/>
      <c r="I14" s="45"/>
      <c r="J14" s="37"/>
    </row>
    <row r="15" spans="1:10" s="6" customFormat="1" ht="18.75" x14ac:dyDescent="0.4">
      <c r="A15" s="46" t="s">
        <v>13</v>
      </c>
      <c r="B15" s="46"/>
      <c r="C15" s="47"/>
      <c r="D15" s="48"/>
      <c r="E15" s="49"/>
      <c r="F15" s="49"/>
      <c r="G15" s="50"/>
      <c r="H15" s="41"/>
      <c r="I15" s="41"/>
      <c r="J15" s="37"/>
    </row>
    <row r="16" spans="1:10" s="6" customFormat="1" ht="19.5" x14ac:dyDescent="0.4">
      <c r="A16" s="51" t="s">
        <v>14</v>
      </c>
      <c r="B16" s="46"/>
      <c r="C16" s="47"/>
      <c r="D16" s="48"/>
      <c r="E16" s="253">
        <v>5495000</v>
      </c>
      <c r="F16" s="254">
        <v>22714385.780000001</v>
      </c>
      <c r="G16" s="9">
        <f>H16+I16</f>
        <v>22617798.919999998</v>
      </c>
      <c r="H16" s="253">
        <v>22012534.52</v>
      </c>
      <c r="I16" s="253">
        <v>605264.4</v>
      </c>
      <c r="J16" s="37"/>
    </row>
    <row r="17" spans="1:10" s="6" customFormat="1" ht="20.25" customHeight="1" x14ac:dyDescent="0.35">
      <c r="A17" s="3"/>
      <c r="B17" s="37"/>
      <c r="C17" s="37"/>
      <c r="D17" s="37"/>
      <c r="J17" s="37"/>
    </row>
    <row r="18" spans="1:10" s="6" customFormat="1" ht="19.5" x14ac:dyDescent="0.4">
      <c r="A18" s="51" t="s">
        <v>15</v>
      </c>
      <c r="B18" s="4"/>
      <c r="C18" s="4"/>
      <c r="D18" s="4"/>
      <c r="E18" s="253">
        <v>5495000</v>
      </c>
      <c r="F18" s="254">
        <v>22837090.870000001</v>
      </c>
      <c r="G18" s="9">
        <f>H18+I18</f>
        <v>22743847.469999999</v>
      </c>
      <c r="H18" s="253">
        <v>21973864.469999999</v>
      </c>
      <c r="I18" s="253">
        <v>769983</v>
      </c>
      <c r="J18" s="3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2"/>
      <c r="F20" s="52"/>
      <c r="G20" s="53"/>
      <c r="H20" s="2"/>
      <c r="I20" s="2"/>
      <c r="J20" s="5"/>
    </row>
    <row r="21" spans="1:10" ht="19.5" x14ac:dyDescent="0.4">
      <c r="A21" s="54" t="s">
        <v>16</v>
      </c>
      <c r="B21" s="52"/>
      <c r="C21" s="52"/>
      <c r="D21" s="52"/>
      <c r="E21" s="52"/>
      <c r="F21" s="52"/>
      <c r="G21" s="55"/>
      <c r="H21" s="53"/>
      <c r="I21" s="53"/>
      <c r="J21" s="53"/>
    </row>
    <row r="22" spans="1:10" ht="18" x14ac:dyDescent="0.35">
      <c r="A22" s="52"/>
      <c r="B22" s="52"/>
      <c r="C22" s="56" t="s">
        <v>38</v>
      </c>
      <c r="D22" s="52"/>
      <c r="E22" s="52"/>
      <c r="F22" s="52"/>
      <c r="G22" s="7">
        <f>H22+I22</f>
        <v>0</v>
      </c>
      <c r="H22" s="8">
        <v>0</v>
      </c>
      <c r="I22" s="8">
        <v>0</v>
      </c>
      <c r="J22" s="53"/>
    </row>
    <row r="23" spans="1:10" ht="18" x14ac:dyDescent="0.35">
      <c r="A23" s="52"/>
      <c r="B23" s="52"/>
      <c r="C23" s="56"/>
      <c r="D23" s="52"/>
      <c r="E23" s="52"/>
      <c r="F23" s="52"/>
      <c r="G23" s="7"/>
      <c r="H23" s="8"/>
      <c r="I23" s="8"/>
      <c r="J23" s="53"/>
    </row>
    <row r="24" spans="1:10" ht="22.5" x14ac:dyDescent="0.45">
      <c r="A24" s="57" t="s">
        <v>34</v>
      </c>
      <c r="B24" s="57"/>
      <c r="C24" s="58"/>
      <c r="D24" s="57"/>
      <c r="E24" s="57"/>
      <c r="F24" s="57"/>
      <c r="G24" s="59">
        <f>G18-G16-G22</f>
        <v>126048.55000000075</v>
      </c>
      <c r="H24" s="59">
        <f>H18-H16-H22</f>
        <v>-38670.050000000745</v>
      </c>
      <c r="I24" s="59">
        <f>I18-I16-I22</f>
        <v>164718.59999999998</v>
      </c>
      <c r="J24" s="60"/>
    </row>
    <row r="26" spans="1:10" ht="24" customHeight="1" x14ac:dyDescent="0.2">
      <c r="H26" s="61"/>
    </row>
    <row r="28" spans="1:10" ht="19.5" x14ac:dyDescent="0.4">
      <c r="A28" s="46" t="s">
        <v>17</v>
      </c>
      <c r="B28" s="46" t="s">
        <v>35</v>
      </c>
      <c r="C28" s="46"/>
      <c r="D28" s="4"/>
      <c r="E28" s="4"/>
      <c r="F28" s="41"/>
      <c r="G28" s="62">
        <f>G29+G30+G31</f>
        <v>126048.55</v>
      </c>
      <c r="H28" s="63"/>
      <c r="I28" s="64"/>
      <c r="J28" s="61"/>
    </row>
    <row r="29" spans="1:10" s="6" customFormat="1" ht="18.75" x14ac:dyDescent="0.4">
      <c r="A29" s="65"/>
      <c r="B29" s="65"/>
      <c r="C29" s="66" t="s">
        <v>18</v>
      </c>
      <c r="D29" s="67"/>
      <c r="E29" s="68"/>
      <c r="F29" s="61" t="s">
        <v>20</v>
      </c>
      <c r="G29" s="8">
        <v>15000</v>
      </c>
      <c r="H29" s="63"/>
      <c r="I29" s="64"/>
    </row>
    <row r="30" spans="1:10" s="6" customFormat="1" ht="18.75" x14ac:dyDescent="0.4">
      <c r="A30" s="65"/>
      <c r="B30" s="65"/>
      <c r="C30" s="66"/>
      <c r="D30" s="67"/>
      <c r="E30" s="68"/>
      <c r="F30" s="61" t="s">
        <v>19</v>
      </c>
      <c r="G30" s="8">
        <v>111048.55</v>
      </c>
      <c r="H30" s="63"/>
      <c r="I30" s="64"/>
    </row>
    <row r="31" spans="1:10" s="6" customFormat="1" ht="18.75" x14ac:dyDescent="0.4">
      <c r="A31" s="65"/>
      <c r="B31" s="65"/>
      <c r="C31" s="66" t="s">
        <v>21</v>
      </c>
      <c r="D31" s="67"/>
      <c r="E31" s="68"/>
      <c r="F31" s="61" t="s">
        <v>163</v>
      </c>
      <c r="G31" s="69">
        <v>0</v>
      </c>
      <c r="H31" s="70"/>
      <c r="I31" s="64"/>
    </row>
    <row r="32" spans="1:10" s="6" customFormat="1" x14ac:dyDescent="0.2">
      <c r="A32" s="335"/>
      <c r="B32" s="336"/>
      <c r="C32" s="336"/>
      <c r="D32" s="336"/>
      <c r="E32" s="336"/>
      <c r="F32" s="336"/>
      <c r="G32" s="336"/>
      <c r="H32" s="336"/>
      <c r="I32" s="336"/>
    </row>
    <row r="33" spans="1:10" s="6" customFormat="1" x14ac:dyDescent="0.2">
      <c r="A33" s="336"/>
      <c r="B33" s="336"/>
      <c r="C33" s="336"/>
      <c r="D33" s="336"/>
      <c r="E33" s="336"/>
      <c r="F33" s="336"/>
      <c r="G33" s="336"/>
      <c r="H33" s="336"/>
      <c r="I33" s="336"/>
    </row>
    <row r="34" spans="1:10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71"/>
    </row>
    <row r="35" spans="1:10" ht="19.5" x14ac:dyDescent="0.4">
      <c r="A35" s="46" t="s">
        <v>22</v>
      </c>
      <c r="B35" s="46" t="s">
        <v>30</v>
      </c>
      <c r="C35" s="46"/>
      <c r="D35" s="72"/>
      <c r="E35" s="50"/>
      <c r="F35" s="4"/>
      <c r="G35" s="73"/>
      <c r="H35" s="64"/>
      <c r="I35" s="64"/>
      <c r="J35" s="71"/>
    </row>
    <row r="36" spans="1:10" ht="18.75" x14ac:dyDescent="0.4">
      <c r="A36" s="46"/>
      <c r="B36" s="46"/>
      <c r="C36" s="46"/>
      <c r="D36" s="72"/>
      <c r="F36" s="74" t="s">
        <v>36</v>
      </c>
      <c r="G36" s="122" t="s">
        <v>6</v>
      </c>
      <c r="H36" s="41"/>
      <c r="I36" s="75" t="s">
        <v>39</v>
      </c>
      <c r="J36" s="71"/>
    </row>
    <row r="37" spans="1:10" ht="15" customHeight="1" x14ac:dyDescent="0.35">
      <c r="A37" s="76" t="s">
        <v>31</v>
      </c>
      <c r="B37" s="77"/>
      <c r="C37" s="3"/>
      <c r="D37" s="77"/>
      <c r="E37" s="50"/>
      <c r="F37" s="24">
        <v>0</v>
      </c>
      <c r="G37" s="24">
        <v>0</v>
      </c>
      <c r="H37" s="256"/>
      <c r="I37" s="78" t="s">
        <v>164</v>
      </c>
      <c r="J37" s="71"/>
    </row>
    <row r="38" spans="1:10" ht="16.5" x14ac:dyDescent="0.35">
      <c r="A38" s="76" t="s">
        <v>42</v>
      </c>
      <c r="B38" s="77"/>
      <c r="C38" s="3"/>
      <c r="D38" s="79"/>
      <c r="E38" s="79"/>
      <c r="F38" s="24">
        <v>79032</v>
      </c>
      <c r="G38" s="24">
        <v>79032</v>
      </c>
      <c r="H38" s="256"/>
      <c r="I38" s="78">
        <f>G38/F38</f>
        <v>1</v>
      </c>
      <c r="J38" s="81"/>
    </row>
    <row r="39" spans="1:10" ht="15" x14ac:dyDescent="0.3">
      <c r="A39" s="76" t="s">
        <v>43</v>
      </c>
      <c r="B39" s="77"/>
      <c r="C39" s="77"/>
      <c r="D39" s="82"/>
      <c r="E39" s="82"/>
      <c r="F39" s="24">
        <v>0</v>
      </c>
      <c r="G39" s="24">
        <v>0</v>
      </c>
      <c r="H39" s="256"/>
      <c r="I39" s="84" t="s">
        <v>164</v>
      </c>
      <c r="J39" s="81"/>
    </row>
    <row r="40" spans="1:10" ht="15" customHeight="1" x14ac:dyDescent="0.2">
      <c r="A40" s="85" t="s">
        <v>173</v>
      </c>
      <c r="B40" s="85"/>
      <c r="C40" s="85"/>
      <c r="D40" s="85"/>
      <c r="E40" s="85"/>
      <c r="F40" s="24">
        <v>59024</v>
      </c>
      <c r="G40" s="24">
        <v>59024</v>
      </c>
      <c r="H40" s="256"/>
      <c r="I40" s="84">
        <f>G40/F40</f>
        <v>1</v>
      </c>
      <c r="J40" s="81"/>
    </row>
    <row r="41" spans="1:10" ht="15" x14ac:dyDescent="0.3">
      <c r="A41" s="76" t="s">
        <v>37</v>
      </c>
      <c r="B41" s="86"/>
      <c r="C41" s="86"/>
      <c r="D41" s="87"/>
      <c r="E41" s="87" t="s">
        <v>165</v>
      </c>
      <c r="F41" s="121">
        <v>0</v>
      </c>
      <c r="G41" s="24">
        <v>0</v>
      </c>
      <c r="H41" s="256"/>
      <c r="I41" s="89" t="s">
        <v>164</v>
      </c>
      <c r="J41" s="81"/>
    </row>
    <row r="42" spans="1:10" x14ac:dyDescent="0.2">
      <c r="A42" s="339"/>
      <c r="B42" s="339"/>
      <c r="C42" s="339"/>
      <c r="D42" s="339"/>
      <c r="E42" s="339"/>
      <c r="F42" s="339"/>
      <c r="G42" s="339"/>
      <c r="H42" s="339"/>
      <c r="I42" s="339"/>
      <c r="J42" s="81"/>
    </row>
    <row r="43" spans="1:10" ht="15" x14ac:dyDescent="0.3">
      <c r="A43" s="76"/>
      <c r="B43" s="86"/>
      <c r="C43" s="86"/>
      <c r="D43" s="87"/>
      <c r="E43" s="87"/>
      <c r="F43" s="88"/>
      <c r="G43" s="24"/>
      <c r="H43" s="83"/>
      <c r="I43" s="89"/>
      <c r="J43" s="81"/>
    </row>
    <row r="44" spans="1:10" ht="19.5" thickBot="1" x14ac:dyDescent="0.45">
      <c r="A44" s="46" t="s">
        <v>23</v>
      </c>
      <c r="B44" s="46" t="s">
        <v>24</v>
      </c>
      <c r="C44" s="48"/>
      <c r="D44" s="50"/>
      <c r="E44" s="50"/>
      <c r="F44" s="90"/>
      <c r="G44" s="91"/>
      <c r="H44" s="326" t="s">
        <v>41</v>
      </c>
      <c r="I44" s="327"/>
      <c r="J44" s="81"/>
    </row>
    <row r="45" spans="1:10" ht="18.75" thickTop="1" x14ac:dyDescent="0.35">
      <c r="A45" s="233"/>
      <c r="B45" s="234"/>
      <c r="C45" s="235"/>
      <c r="D45" s="234"/>
      <c r="E45" s="236" t="s">
        <v>185</v>
      </c>
      <c r="F45" s="237" t="s">
        <v>25</v>
      </c>
      <c r="G45" s="238" t="s">
        <v>26</v>
      </c>
      <c r="H45" s="239" t="s">
        <v>27</v>
      </c>
      <c r="I45" s="240" t="s">
        <v>40</v>
      </c>
      <c r="J45" s="81"/>
    </row>
    <row r="46" spans="1:10" x14ac:dyDescent="0.2">
      <c r="A46" s="241"/>
      <c r="B46" s="242"/>
      <c r="C46" s="242"/>
      <c r="D46" s="242"/>
      <c r="E46" s="241"/>
      <c r="F46" s="325"/>
      <c r="G46" s="243"/>
      <c r="H46" s="244">
        <v>41274</v>
      </c>
      <c r="I46" s="245">
        <v>41274</v>
      </c>
      <c r="J46" s="81"/>
    </row>
    <row r="47" spans="1:10" x14ac:dyDescent="0.2">
      <c r="A47" s="241"/>
      <c r="B47" s="242"/>
      <c r="C47" s="242"/>
      <c r="D47" s="242"/>
      <c r="E47" s="241"/>
      <c r="F47" s="325"/>
      <c r="G47" s="246"/>
      <c r="H47" s="246"/>
      <c r="I47" s="247"/>
      <c r="J47" s="81"/>
    </row>
    <row r="48" spans="1:10" ht="13.5" thickBot="1" x14ac:dyDescent="0.25">
      <c r="A48" s="248"/>
      <c r="B48" s="249"/>
      <c r="C48" s="249"/>
      <c r="D48" s="249"/>
      <c r="E48" s="248"/>
      <c r="F48" s="250"/>
      <c r="G48" s="251"/>
      <c r="H48" s="251"/>
      <c r="I48" s="252"/>
      <c r="J48" s="81"/>
    </row>
    <row r="49" spans="1:10" ht="13.5" thickTop="1" x14ac:dyDescent="0.2">
      <c r="A49" s="92"/>
      <c r="B49" s="93"/>
      <c r="C49" s="93" t="s">
        <v>20</v>
      </c>
      <c r="D49" s="93"/>
      <c r="E49" s="94">
        <v>8600</v>
      </c>
      <c r="F49" s="95">
        <v>25000</v>
      </c>
      <c r="G49" s="96">
        <v>29900</v>
      </c>
      <c r="H49" s="96">
        <f>E49+F49-G49</f>
        <v>3700</v>
      </c>
      <c r="I49" s="97">
        <f>H49</f>
        <v>3700</v>
      </c>
      <c r="J49" s="81"/>
    </row>
    <row r="50" spans="1:10" x14ac:dyDescent="0.2">
      <c r="A50" s="98"/>
      <c r="B50" s="99"/>
      <c r="C50" s="99" t="s">
        <v>28</v>
      </c>
      <c r="D50" s="99"/>
      <c r="E50" s="100">
        <v>54528.1</v>
      </c>
      <c r="F50" s="25">
        <v>123855</v>
      </c>
      <c r="G50" s="101">
        <v>108980</v>
      </c>
      <c r="H50" s="101">
        <f>E50+F50-G50</f>
        <v>69403.100000000006</v>
      </c>
      <c r="I50" s="102">
        <v>58502.66</v>
      </c>
      <c r="J50" s="81"/>
    </row>
    <row r="51" spans="1:10" x14ac:dyDescent="0.2">
      <c r="A51" s="98"/>
      <c r="B51" s="99"/>
      <c r="C51" s="99" t="s">
        <v>19</v>
      </c>
      <c r="D51" s="99"/>
      <c r="E51" s="100">
        <v>397425.44</v>
      </c>
      <c r="F51" s="25">
        <f>198147.77+113823.4</f>
        <v>311971.17</v>
      </c>
      <c r="G51" s="101">
        <v>150725</v>
      </c>
      <c r="H51" s="101">
        <f t="shared" ref="H51:H52" si="0">E51+F51-G51</f>
        <v>558671.61</v>
      </c>
      <c r="I51" s="102">
        <f>H51</f>
        <v>558671.61</v>
      </c>
      <c r="J51" s="81"/>
    </row>
    <row r="52" spans="1:10" x14ac:dyDescent="0.2">
      <c r="A52" s="98"/>
      <c r="B52" s="99"/>
      <c r="C52" s="99" t="s">
        <v>29</v>
      </c>
      <c r="D52" s="99"/>
      <c r="E52" s="100">
        <v>69003.25</v>
      </c>
      <c r="F52" s="25">
        <v>87772</v>
      </c>
      <c r="G52" s="101">
        <v>59024</v>
      </c>
      <c r="H52" s="101">
        <f t="shared" si="0"/>
        <v>97751.25</v>
      </c>
      <c r="I52" s="102">
        <f>H52</f>
        <v>97751.25</v>
      </c>
      <c r="J52" s="81"/>
    </row>
    <row r="53" spans="1:10" ht="18.75" thickBot="1" x14ac:dyDescent="0.4">
      <c r="A53" s="103" t="s">
        <v>12</v>
      </c>
      <c r="B53" s="104"/>
      <c r="C53" s="104"/>
      <c r="D53" s="104"/>
      <c r="E53" s="105">
        <f>E49+E50+E51+E52</f>
        <v>529556.79</v>
      </c>
      <c r="F53" s="106">
        <f>F49+F50+F51+F52</f>
        <v>548598.16999999993</v>
      </c>
      <c r="G53" s="106">
        <f>G49+G50+G51+G52</f>
        <v>348629</v>
      </c>
      <c r="H53" s="106">
        <f>H49+H50+H51+H52</f>
        <v>729525.96</v>
      </c>
      <c r="I53" s="107">
        <f>I49+I50+I51+I52</f>
        <v>718625.52</v>
      </c>
      <c r="J53" s="81"/>
    </row>
    <row r="54" spans="1:10" ht="18.75" thickTop="1" x14ac:dyDescent="0.35">
      <c r="A54" s="108"/>
      <c r="B54" s="109"/>
      <c r="C54" s="109"/>
      <c r="D54" s="50"/>
      <c r="E54" s="50"/>
      <c r="F54" s="90"/>
      <c r="G54" s="91"/>
      <c r="H54" s="110"/>
      <c r="I54" s="110"/>
      <c r="J54" s="81"/>
    </row>
    <row r="55" spans="1:10" ht="18" x14ac:dyDescent="0.35">
      <c r="A55" s="108"/>
      <c r="B55" s="109"/>
      <c r="C55" s="109"/>
      <c r="D55" s="50"/>
      <c r="E55" s="50"/>
      <c r="F55" s="90"/>
      <c r="G55" s="111"/>
      <c r="H55" s="112"/>
      <c r="I55" s="112"/>
      <c r="J55" s="81"/>
    </row>
    <row r="56" spans="1:10" ht="1.5" customHeight="1" x14ac:dyDescent="0.35">
      <c r="A56" s="113"/>
      <c r="B56" s="114"/>
      <c r="C56" s="114"/>
      <c r="D56" s="115"/>
      <c r="E56" s="115"/>
      <c r="F56" s="112"/>
      <c r="G56" s="112"/>
      <c r="H56" s="112"/>
      <c r="I56" s="112"/>
      <c r="J56" s="81"/>
    </row>
    <row r="57" spans="1:10" x14ac:dyDescent="0.2">
      <c r="A57" s="116"/>
      <c r="B57" s="116"/>
      <c r="C57" s="116"/>
      <c r="D57" s="116"/>
      <c r="E57" s="116"/>
      <c r="F57" s="116"/>
      <c r="G57" s="116"/>
      <c r="H57" s="116"/>
      <c r="I57" s="116"/>
    </row>
  </sheetData>
  <mergeCells count="11">
    <mergeCell ref="A2:D2"/>
    <mergeCell ref="E2:I2"/>
    <mergeCell ref="E3:I3"/>
    <mergeCell ref="E4:I4"/>
    <mergeCell ref="H44:I44"/>
    <mergeCell ref="F46:F47"/>
    <mergeCell ref="E5:I5"/>
    <mergeCell ref="E7:I7"/>
    <mergeCell ref="H13:I13"/>
    <mergeCell ref="A32:I34"/>
    <mergeCell ref="A42:I42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6"/>
  <sheetViews>
    <sheetView zoomScaleNormal="100" workbookViewId="0">
      <selection activeCell="D28" sqref="D28"/>
    </sheetView>
  </sheetViews>
  <sheetFormatPr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4.7109375" style="28" customWidth="1"/>
    <col min="6" max="6" width="15.5703125" style="28" customWidth="1"/>
    <col min="7" max="8" width="14.7109375" style="28" customWidth="1"/>
    <col min="9" max="9" width="15.28515625" style="28" customWidth="1"/>
    <col min="10" max="10" width="16.85546875" style="28" customWidth="1"/>
    <col min="11" max="16384" width="9.140625" style="12"/>
  </cols>
  <sheetData>
    <row r="1" spans="1:10" ht="19.5" x14ac:dyDescent="0.4">
      <c r="A1" s="26" t="s">
        <v>0</v>
      </c>
      <c r="B1" s="27"/>
      <c r="C1" s="27"/>
      <c r="D1" s="27"/>
    </row>
    <row r="2" spans="1:10" ht="19.5" x14ac:dyDescent="0.4">
      <c r="A2" s="328" t="s">
        <v>1</v>
      </c>
      <c r="B2" s="328"/>
      <c r="C2" s="328"/>
      <c r="D2" s="328"/>
      <c r="E2" s="329" t="s">
        <v>186</v>
      </c>
      <c r="F2" s="329"/>
      <c r="G2" s="329"/>
      <c r="H2" s="329"/>
      <c r="I2" s="329"/>
      <c r="J2" s="30"/>
    </row>
    <row r="3" spans="1:10" ht="9.75" customHeight="1" x14ac:dyDescent="0.4">
      <c r="A3" s="29"/>
      <c r="B3" s="29"/>
      <c r="C3" s="29"/>
      <c r="D3" s="29"/>
      <c r="E3" s="331" t="s">
        <v>32</v>
      </c>
      <c r="F3" s="331"/>
      <c r="G3" s="331"/>
      <c r="H3" s="331"/>
      <c r="I3" s="331"/>
      <c r="J3" s="30"/>
    </row>
    <row r="4" spans="1:10" ht="15.75" x14ac:dyDescent="0.25">
      <c r="A4" s="31" t="s">
        <v>2</v>
      </c>
      <c r="E4" s="330" t="s">
        <v>138</v>
      </c>
      <c r="F4" s="330"/>
      <c r="G4" s="330"/>
      <c r="H4" s="330"/>
      <c r="I4" s="330"/>
    </row>
    <row r="5" spans="1:10" ht="7.5" customHeight="1" x14ac:dyDescent="0.25">
      <c r="A5" s="31"/>
      <c r="E5" s="331" t="s">
        <v>32</v>
      </c>
      <c r="F5" s="331"/>
      <c r="G5" s="331"/>
      <c r="H5" s="331"/>
      <c r="I5" s="331"/>
    </row>
    <row r="6" spans="1:10" ht="19.5" x14ac:dyDescent="0.4">
      <c r="A6" s="30" t="s">
        <v>162</v>
      </c>
      <c r="E6" s="32" t="s">
        <v>139</v>
      </c>
      <c r="F6" s="33"/>
      <c r="G6" s="34" t="s">
        <v>3</v>
      </c>
      <c r="H6" s="35"/>
      <c r="I6" s="35">
        <v>1174</v>
      </c>
    </row>
    <row r="7" spans="1:10" ht="8.25" customHeight="1" x14ac:dyDescent="0.4">
      <c r="A7" s="30"/>
      <c r="E7" s="331" t="s">
        <v>33</v>
      </c>
      <c r="F7" s="331"/>
      <c r="G7" s="331"/>
      <c r="H7" s="331"/>
      <c r="I7" s="331"/>
    </row>
    <row r="8" spans="1:10" ht="19.5" hidden="1" x14ac:dyDescent="0.4">
      <c r="A8" s="30"/>
      <c r="E8" s="35"/>
      <c r="F8" s="35"/>
      <c r="G8" s="35"/>
      <c r="H8" s="34"/>
      <c r="I8" s="35"/>
    </row>
    <row r="9" spans="1:10" ht="30.75" customHeight="1" x14ac:dyDescent="0.4">
      <c r="A9" s="30"/>
      <c r="E9" s="35"/>
      <c r="F9" s="35"/>
      <c r="G9" s="35"/>
      <c r="H9" s="34"/>
      <c r="I9" s="35"/>
    </row>
    <row r="11" spans="1:10" s="6" customFormat="1" ht="15" customHeight="1" x14ac:dyDescent="0.4">
      <c r="A11" s="36"/>
      <c r="B11" s="37"/>
      <c r="C11" s="37"/>
      <c r="D11" s="37"/>
      <c r="E11" s="38" t="s">
        <v>4</v>
      </c>
      <c r="F11" s="38" t="s">
        <v>5</v>
      </c>
      <c r="G11" s="39" t="s">
        <v>6</v>
      </c>
      <c r="H11" s="40" t="s">
        <v>7</v>
      </c>
      <c r="I11" s="40"/>
      <c r="J11" s="37"/>
    </row>
    <row r="12" spans="1:10" s="6" customFormat="1" ht="15" customHeight="1" x14ac:dyDescent="0.4">
      <c r="A12" s="41"/>
      <c r="B12" s="41"/>
      <c r="C12" s="41"/>
      <c r="D12" s="41"/>
      <c r="E12" s="38" t="s">
        <v>8</v>
      </c>
      <c r="F12" s="38" t="s">
        <v>8</v>
      </c>
      <c r="G12" s="39" t="s">
        <v>9</v>
      </c>
      <c r="H12" s="42" t="s">
        <v>10</v>
      </c>
      <c r="I12" s="43" t="s">
        <v>11</v>
      </c>
      <c r="J12" s="37"/>
    </row>
    <row r="13" spans="1:10" s="6" customFormat="1" ht="12.75" customHeight="1" x14ac:dyDescent="0.2">
      <c r="A13" s="41"/>
      <c r="B13" s="41"/>
      <c r="C13" s="41"/>
      <c r="D13" s="41"/>
      <c r="E13" s="38" t="s">
        <v>12</v>
      </c>
      <c r="F13" s="38" t="s">
        <v>12</v>
      </c>
      <c r="G13" s="44"/>
      <c r="H13" s="332" t="s">
        <v>180</v>
      </c>
      <c r="I13" s="332"/>
      <c r="J13" s="37"/>
    </row>
    <row r="14" spans="1:10" s="6" customFormat="1" ht="12.75" customHeight="1" x14ac:dyDescent="0.2">
      <c r="A14" s="41"/>
      <c r="B14" s="41"/>
      <c r="C14" s="41"/>
      <c r="D14" s="41"/>
      <c r="E14" s="38"/>
      <c r="F14" s="38"/>
      <c r="G14" s="44"/>
      <c r="H14" s="1"/>
      <c r="I14" s="45"/>
      <c r="J14" s="37"/>
    </row>
    <row r="15" spans="1:10" s="6" customFormat="1" ht="18.75" x14ac:dyDescent="0.4">
      <c r="A15" s="46" t="s">
        <v>13</v>
      </c>
      <c r="B15" s="46"/>
      <c r="C15" s="47"/>
      <c r="D15" s="48"/>
      <c r="E15" s="49"/>
      <c r="F15" s="49"/>
      <c r="G15" s="50"/>
      <c r="H15" s="41"/>
      <c r="I15" s="41"/>
      <c r="J15" s="37"/>
    </row>
    <row r="16" spans="1:10" s="6" customFormat="1" ht="19.5" x14ac:dyDescent="0.4">
      <c r="A16" s="51" t="s">
        <v>14</v>
      </c>
      <c r="B16" s="46"/>
      <c r="C16" s="47"/>
      <c r="D16" s="48"/>
      <c r="E16" s="253">
        <v>3803000</v>
      </c>
      <c r="F16" s="254">
        <v>21801540.43</v>
      </c>
      <c r="G16" s="9">
        <f>H16+I16</f>
        <v>21801540.43</v>
      </c>
      <c r="H16" s="253">
        <v>21540304.100000001</v>
      </c>
      <c r="I16" s="253">
        <v>261236.33</v>
      </c>
      <c r="J16" s="37"/>
    </row>
    <row r="17" spans="1:10" s="6" customFormat="1" ht="20.25" customHeight="1" x14ac:dyDescent="0.35">
      <c r="A17" s="3"/>
      <c r="B17" s="37"/>
      <c r="C17" s="37"/>
      <c r="D17" s="37"/>
      <c r="J17" s="37"/>
    </row>
    <row r="18" spans="1:10" s="6" customFormat="1" ht="19.5" x14ac:dyDescent="0.4">
      <c r="A18" s="51" t="s">
        <v>15</v>
      </c>
      <c r="B18" s="4"/>
      <c r="C18" s="4"/>
      <c r="D18" s="4"/>
      <c r="E18" s="253">
        <v>3803000</v>
      </c>
      <c r="F18" s="254">
        <v>22961938.27</v>
      </c>
      <c r="G18" s="9">
        <f>H18+I18</f>
        <v>21807438.670000002</v>
      </c>
      <c r="H18" s="253">
        <v>21387205.670000002</v>
      </c>
      <c r="I18" s="253">
        <v>420233</v>
      </c>
      <c r="J18" s="3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2"/>
      <c r="F20" s="52"/>
      <c r="G20" s="53"/>
      <c r="H20" s="2"/>
      <c r="I20" s="2"/>
      <c r="J20" s="5"/>
    </row>
    <row r="21" spans="1:10" ht="19.5" x14ac:dyDescent="0.4">
      <c r="A21" s="54" t="s">
        <v>16</v>
      </c>
      <c r="B21" s="52"/>
      <c r="C21" s="52"/>
      <c r="D21" s="52"/>
      <c r="E21" s="52"/>
      <c r="F21" s="52"/>
      <c r="G21" s="55"/>
      <c r="H21" s="53"/>
      <c r="I21" s="53"/>
      <c r="J21" s="53"/>
    </row>
    <row r="22" spans="1:10" ht="18" x14ac:dyDescent="0.35">
      <c r="A22" s="52"/>
      <c r="B22" s="52"/>
      <c r="C22" s="56" t="s">
        <v>38</v>
      </c>
      <c r="D22" s="52"/>
      <c r="E22" s="52"/>
      <c r="F22" s="52"/>
      <c r="G22" s="7">
        <f>H22+I22</f>
        <v>0</v>
      </c>
      <c r="H22" s="8">
        <v>0</v>
      </c>
      <c r="I22" s="8">
        <v>0</v>
      </c>
      <c r="J22" s="53"/>
    </row>
    <row r="23" spans="1:10" ht="18" x14ac:dyDescent="0.35">
      <c r="A23" s="52"/>
      <c r="B23" s="52"/>
      <c r="C23" s="56"/>
      <c r="D23" s="52"/>
      <c r="E23" s="52"/>
      <c r="F23" s="52"/>
      <c r="G23" s="7"/>
      <c r="H23" s="8"/>
      <c r="I23" s="8"/>
      <c r="J23" s="53"/>
    </row>
    <row r="24" spans="1:10" ht="22.5" x14ac:dyDescent="0.45">
      <c r="A24" s="57" t="s">
        <v>34</v>
      </c>
      <c r="B24" s="57"/>
      <c r="C24" s="58"/>
      <c r="D24" s="57"/>
      <c r="E24" s="57"/>
      <c r="F24" s="57"/>
      <c r="G24" s="59">
        <f>G18-G16-G22</f>
        <v>5898.2400000020862</v>
      </c>
      <c r="H24" s="59">
        <f>H18-H16-H22</f>
        <v>-153098.4299999997</v>
      </c>
      <c r="I24" s="59">
        <f>I18-I16-I22</f>
        <v>158996.67000000001</v>
      </c>
      <c r="J24" s="60"/>
    </row>
    <row r="26" spans="1:10" ht="24" customHeight="1" x14ac:dyDescent="0.2">
      <c r="H26" s="61"/>
    </row>
    <row r="28" spans="1:10" ht="19.5" x14ac:dyDescent="0.4">
      <c r="A28" s="46" t="s">
        <v>17</v>
      </c>
      <c r="B28" s="46" t="s">
        <v>35</v>
      </c>
      <c r="C28" s="46"/>
      <c r="D28" s="4"/>
      <c r="E28" s="4"/>
      <c r="F28" s="41"/>
      <c r="G28" s="62">
        <f>G29+G30+G31</f>
        <v>5898.24</v>
      </c>
      <c r="H28" s="63"/>
      <c r="I28" s="64"/>
      <c r="J28" s="61"/>
    </row>
    <row r="29" spans="1:10" s="6" customFormat="1" ht="18.75" x14ac:dyDescent="0.4">
      <c r="A29" s="65"/>
      <c r="B29" s="65"/>
      <c r="C29" s="66" t="s">
        <v>18</v>
      </c>
      <c r="D29" s="67"/>
      <c r="E29" s="68"/>
      <c r="F29" s="61" t="s">
        <v>20</v>
      </c>
      <c r="G29" s="8">
        <v>4700</v>
      </c>
      <c r="H29" s="63"/>
      <c r="I29" s="64"/>
    </row>
    <row r="30" spans="1:10" s="6" customFormat="1" ht="18.75" x14ac:dyDescent="0.4">
      <c r="A30" s="65"/>
      <c r="B30" s="65"/>
      <c r="C30" s="66"/>
      <c r="D30" s="67"/>
      <c r="E30" s="68"/>
      <c r="F30" s="61" t="s">
        <v>19</v>
      </c>
      <c r="G30" s="8">
        <v>1198.24</v>
      </c>
      <c r="H30" s="63"/>
      <c r="I30" s="64"/>
    </row>
    <row r="31" spans="1:10" s="6" customFormat="1" ht="18.75" x14ac:dyDescent="0.4">
      <c r="A31" s="65"/>
      <c r="B31" s="65"/>
      <c r="C31" s="66" t="s">
        <v>21</v>
      </c>
      <c r="D31" s="67"/>
      <c r="E31" s="68"/>
      <c r="F31" s="61" t="s">
        <v>163</v>
      </c>
      <c r="G31" s="69">
        <v>0</v>
      </c>
      <c r="H31" s="70"/>
      <c r="I31" s="64"/>
    </row>
    <row r="32" spans="1:10" s="6" customFormat="1" x14ac:dyDescent="0.2">
      <c r="A32" s="335"/>
      <c r="B32" s="336"/>
      <c r="C32" s="336"/>
      <c r="D32" s="336"/>
      <c r="E32" s="336"/>
      <c r="F32" s="336"/>
      <c r="G32" s="336"/>
      <c r="H32" s="336"/>
      <c r="I32" s="336"/>
    </row>
    <row r="33" spans="1:10" s="6" customFormat="1" x14ac:dyDescent="0.2">
      <c r="A33" s="336"/>
      <c r="B33" s="336"/>
      <c r="C33" s="336"/>
      <c r="D33" s="336"/>
      <c r="E33" s="336"/>
      <c r="F33" s="336"/>
      <c r="G33" s="336"/>
      <c r="H33" s="336"/>
      <c r="I33" s="336"/>
    </row>
    <row r="34" spans="1:10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71"/>
    </row>
    <row r="35" spans="1:10" ht="19.5" x14ac:dyDescent="0.4">
      <c r="A35" s="46" t="s">
        <v>22</v>
      </c>
      <c r="B35" s="46" t="s">
        <v>30</v>
      </c>
      <c r="C35" s="46"/>
      <c r="D35" s="72"/>
      <c r="E35" s="50"/>
      <c r="F35" s="4"/>
      <c r="G35" s="73"/>
      <c r="H35" s="64"/>
      <c r="I35" s="64"/>
      <c r="J35" s="71"/>
    </row>
    <row r="36" spans="1:10" ht="18.75" x14ac:dyDescent="0.4">
      <c r="A36" s="46"/>
      <c r="B36" s="46"/>
      <c r="C36" s="46"/>
      <c r="D36" s="72"/>
      <c r="F36" s="74" t="s">
        <v>36</v>
      </c>
      <c r="G36" s="122" t="s">
        <v>6</v>
      </c>
      <c r="H36" s="41"/>
      <c r="I36" s="75" t="s">
        <v>39</v>
      </c>
      <c r="J36" s="71"/>
    </row>
    <row r="37" spans="1:10" ht="15" customHeight="1" x14ac:dyDescent="0.35">
      <c r="A37" s="76" t="s">
        <v>31</v>
      </c>
      <c r="B37" s="77"/>
      <c r="C37" s="3"/>
      <c r="D37" s="77"/>
      <c r="E37" s="50"/>
      <c r="F37" s="24">
        <v>50000</v>
      </c>
      <c r="G37" s="24">
        <v>0</v>
      </c>
      <c r="H37" s="256"/>
      <c r="I37" s="78">
        <f>G37/F37</f>
        <v>0</v>
      </c>
      <c r="J37" s="71"/>
    </row>
    <row r="38" spans="1:10" ht="16.5" x14ac:dyDescent="0.35">
      <c r="A38" s="76" t="s">
        <v>42</v>
      </c>
      <c r="B38" s="77"/>
      <c r="C38" s="3"/>
      <c r="D38" s="79"/>
      <c r="E38" s="79"/>
      <c r="F38" s="24">
        <v>480858</v>
      </c>
      <c r="G38" s="24">
        <v>481450</v>
      </c>
      <c r="H38" s="256"/>
      <c r="I38" s="78">
        <f>G38/F38</f>
        <v>1.0012311326836614</v>
      </c>
      <c r="J38" s="81"/>
    </row>
    <row r="39" spans="1:10" ht="15" x14ac:dyDescent="0.3">
      <c r="A39" s="76" t="s">
        <v>43</v>
      </c>
      <c r="B39" s="77"/>
      <c r="C39" s="77"/>
      <c r="D39" s="82"/>
      <c r="E39" s="82"/>
      <c r="F39" s="24">
        <v>0</v>
      </c>
      <c r="G39" s="24">
        <v>0</v>
      </c>
      <c r="H39" s="256"/>
      <c r="I39" s="84" t="s">
        <v>164</v>
      </c>
      <c r="J39" s="81"/>
    </row>
    <row r="40" spans="1:10" ht="15" customHeight="1" x14ac:dyDescent="0.2">
      <c r="A40" s="85" t="s">
        <v>173</v>
      </c>
      <c r="B40" s="85"/>
      <c r="C40" s="85"/>
      <c r="D40" s="85"/>
      <c r="E40" s="85"/>
      <c r="F40" s="24">
        <v>364586</v>
      </c>
      <c r="G40" s="24">
        <v>364586</v>
      </c>
      <c r="H40" s="256"/>
      <c r="I40" s="84">
        <f>G40/F40</f>
        <v>1</v>
      </c>
      <c r="J40" s="81"/>
    </row>
    <row r="41" spans="1:10" ht="15" x14ac:dyDescent="0.3">
      <c r="A41" s="76" t="s">
        <v>37</v>
      </c>
      <c r="B41" s="86"/>
      <c r="C41" s="86"/>
      <c r="D41" s="87"/>
      <c r="E41" s="87" t="s">
        <v>165</v>
      </c>
      <c r="F41" s="121">
        <v>136000</v>
      </c>
      <c r="G41" s="24">
        <v>136000</v>
      </c>
      <c r="H41" s="256"/>
      <c r="I41" s="84">
        <f>G41/F41</f>
        <v>1</v>
      </c>
      <c r="J41" s="81"/>
    </row>
    <row r="42" spans="1:10" ht="15" x14ac:dyDescent="0.3">
      <c r="A42" s="290" t="s">
        <v>192</v>
      </c>
      <c r="B42" s="86"/>
      <c r="C42" s="86"/>
      <c r="D42" s="87"/>
      <c r="E42" s="87"/>
      <c r="F42" s="88"/>
      <c r="G42" s="24"/>
      <c r="H42" s="83"/>
      <c r="I42" s="89"/>
      <c r="J42" s="81"/>
    </row>
    <row r="43" spans="1:10" ht="19.5" thickBot="1" x14ac:dyDescent="0.45">
      <c r="A43" s="46" t="s">
        <v>23</v>
      </c>
      <c r="B43" s="46" t="s">
        <v>24</v>
      </c>
      <c r="C43" s="48"/>
      <c r="D43" s="50"/>
      <c r="E43" s="50"/>
      <c r="F43" s="90"/>
      <c r="G43" s="91"/>
      <c r="H43" s="326" t="s">
        <v>41</v>
      </c>
      <c r="I43" s="327"/>
      <c r="J43" s="81"/>
    </row>
    <row r="44" spans="1:10" ht="18.75" thickTop="1" x14ac:dyDescent="0.35">
      <c r="A44" s="233"/>
      <c r="B44" s="234"/>
      <c r="C44" s="235"/>
      <c r="D44" s="234"/>
      <c r="E44" s="236" t="s">
        <v>185</v>
      </c>
      <c r="F44" s="237" t="s">
        <v>25</v>
      </c>
      <c r="G44" s="238" t="s">
        <v>26</v>
      </c>
      <c r="H44" s="239" t="s">
        <v>27</v>
      </c>
      <c r="I44" s="240" t="s">
        <v>40</v>
      </c>
      <c r="J44" s="81"/>
    </row>
    <row r="45" spans="1:10" x14ac:dyDescent="0.2">
      <c r="A45" s="241"/>
      <c r="B45" s="242"/>
      <c r="C45" s="242"/>
      <c r="D45" s="242"/>
      <c r="E45" s="241"/>
      <c r="F45" s="325"/>
      <c r="G45" s="243"/>
      <c r="H45" s="244">
        <v>41274</v>
      </c>
      <c r="I45" s="245">
        <v>41274</v>
      </c>
      <c r="J45" s="81"/>
    </row>
    <row r="46" spans="1:10" x14ac:dyDescent="0.2">
      <c r="A46" s="241"/>
      <c r="B46" s="242"/>
      <c r="C46" s="242"/>
      <c r="D46" s="242"/>
      <c r="E46" s="241"/>
      <c r="F46" s="325"/>
      <c r="G46" s="246"/>
      <c r="H46" s="246"/>
      <c r="I46" s="247"/>
      <c r="J46" s="81"/>
    </row>
    <row r="47" spans="1:10" ht="13.5" thickBot="1" x14ac:dyDescent="0.25">
      <c r="A47" s="248"/>
      <c r="B47" s="249"/>
      <c r="C47" s="249"/>
      <c r="D47" s="249"/>
      <c r="E47" s="248"/>
      <c r="F47" s="250"/>
      <c r="G47" s="251"/>
      <c r="H47" s="251"/>
      <c r="I47" s="252"/>
      <c r="J47" s="81"/>
    </row>
    <row r="48" spans="1:10" ht="13.5" thickTop="1" x14ac:dyDescent="0.2">
      <c r="A48" s="92"/>
      <c r="B48" s="93"/>
      <c r="C48" s="93" t="s">
        <v>20</v>
      </c>
      <c r="D48" s="93"/>
      <c r="E48" s="94">
        <v>0</v>
      </c>
      <c r="F48" s="95">
        <f>4680+7000</f>
        <v>11680</v>
      </c>
      <c r="G48" s="96">
        <v>4000</v>
      </c>
      <c r="H48" s="96">
        <f>E48+F48-G48</f>
        <v>7680</v>
      </c>
      <c r="I48" s="119">
        <f>H48</f>
        <v>7680</v>
      </c>
      <c r="J48" s="81"/>
    </row>
    <row r="49" spans="1:10" x14ac:dyDescent="0.2">
      <c r="A49" s="98"/>
      <c r="B49" s="99"/>
      <c r="C49" s="99" t="s">
        <v>28</v>
      </c>
      <c r="D49" s="99"/>
      <c r="E49" s="100">
        <v>24005.11</v>
      </c>
      <c r="F49" s="25">
        <v>153458.53</v>
      </c>
      <c r="G49" s="101">
        <v>114585.11</v>
      </c>
      <c r="H49" s="101">
        <f>E49+F49-G49</f>
        <v>62878.530000000013</v>
      </c>
      <c r="I49" s="120">
        <v>39110</v>
      </c>
      <c r="J49" s="81"/>
    </row>
    <row r="50" spans="1:10" x14ac:dyDescent="0.2">
      <c r="A50" s="98"/>
      <c r="B50" s="99"/>
      <c r="C50" s="99" t="s">
        <v>19</v>
      </c>
      <c r="D50" s="99"/>
      <c r="E50" s="100">
        <v>218795.68</v>
      </c>
      <c r="F50" s="25">
        <f>1174.39+384505.91+999299.6</f>
        <v>1384979.9</v>
      </c>
      <c r="G50" s="101">
        <v>0</v>
      </c>
      <c r="H50" s="101">
        <f t="shared" ref="H50:H51" si="0">E50+F50-G50</f>
        <v>1603775.5799999998</v>
      </c>
      <c r="I50" s="120">
        <f>H50</f>
        <v>1603775.5799999998</v>
      </c>
      <c r="J50" s="81"/>
    </row>
    <row r="51" spans="1:10" x14ac:dyDescent="0.2">
      <c r="A51" s="98"/>
      <c r="B51" s="99"/>
      <c r="C51" s="99" t="s">
        <v>29</v>
      </c>
      <c r="D51" s="99"/>
      <c r="E51" s="100">
        <v>613403.03</v>
      </c>
      <c r="F51" s="25">
        <v>988015.59</v>
      </c>
      <c r="G51" s="101">
        <v>1356174</v>
      </c>
      <c r="H51" s="101">
        <f t="shared" si="0"/>
        <v>245244.62000000011</v>
      </c>
      <c r="I51" s="120">
        <f>H51</f>
        <v>245244.62000000011</v>
      </c>
      <c r="J51" s="81"/>
    </row>
    <row r="52" spans="1:10" ht="18.75" thickBot="1" x14ac:dyDescent="0.4">
      <c r="A52" s="103" t="s">
        <v>12</v>
      </c>
      <c r="B52" s="104"/>
      <c r="C52" s="104"/>
      <c r="D52" s="104"/>
      <c r="E52" s="105">
        <f>E48+E49+E50+E51</f>
        <v>856203.82000000007</v>
      </c>
      <c r="F52" s="106">
        <f>F48+F49+F50+F51</f>
        <v>2538134.02</v>
      </c>
      <c r="G52" s="106">
        <f>G48+G49+G50+G51</f>
        <v>1474759.11</v>
      </c>
      <c r="H52" s="106">
        <f>H48+H49+H50+H51</f>
        <v>1919578.73</v>
      </c>
      <c r="I52" s="107">
        <f>I48+I49+I50+I51</f>
        <v>1895810.2</v>
      </c>
      <c r="J52" s="81"/>
    </row>
    <row r="53" spans="1:10" ht="18.75" thickTop="1" x14ac:dyDescent="0.35">
      <c r="A53" s="108"/>
      <c r="B53" s="109"/>
      <c r="C53" s="109"/>
      <c r="D53" s="50"/>
      <c r="E53" s="50"/>
      <c r="F53" s="90"/>
      <c r="G53" s="91"/>
      <c r="H53" s="110"/>
      <c r="I53" s="110"/>
      <c r="J53" s="81"/>
    </row>
    <row r="54" spans="1:10" ht="18" x14ac:dyDescent="0.35">
      <c r="A54" s="108"/>
      <c r="B54" s="109"/>
      <c r="C54" s="109"/>
      <c r="D54" s="50"/>
      <c r="E54" s="50"/>
      <c r="F54" s="90"/>
      <c r="G54" s="111"/>
      <c r="H54" s="112"/>
      <c r="I54" s="112"/>
      <c r="J54" s="81"/>
    </row>
    <row r="55" spans="1:10" ht="1.5" customHeight="1" x14ac:dyDescent="0.35">
      <c r="A55" s="113"/>
      <c r="B55" s="114"/>
      <c r="C55" s="114"/>
      <c r="D55" s="115"/>
      <c r="E55" s="115"/>
      <c r="F55" s="112"/>
      <c r="G55" s="112"/>
      <c r="H55" s="112"/>
      <c r="I55" s="112"/>
      <c r="J55" s="81"/>
    </row>
    <row r="56" spans="1:10" x14ac:dyDescent="0.2">
      <c r="A56" s="116"/>
      <c r="B56" s="116"/>
      <c r="C56" s="116"/>
      <c r="D56" s="116"/>
      <c r="E56" s="116"/>
      <c r="F56" s="116"/>
      <c r="G56" s="116"/>
      <c r="H56" s="116"/>
      <c r="I56" s="116"/>
    </row>
  </sheetData>
  <mergeCells count="10">
    <mergeCell ref="A2:D2"/>
    <mergeCell ref="E2:I2"/>
    <mergeCell ref="E3:I3"/>
    <mergeCell ref="E4:I4"/>
    <mergeCell ref="H43:I43"/>
    <mergeCell ref="F45:F46"/>
    <mergeCell ref="E5:I5"/>
    <mergeCell ref="E7:I7"/>
    <mergeCell ref="H13:I13"/>
    <mergeCell ref="A32:I34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D28" sqref="D28"/>
    </sheetView>
  </sheetViews>
  <sheetFormatPr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4.7109375" style="28" customWidth="1"/>
    <col min="6" max="6" width="15.5703125" style="28" customWidth="1"/>
    <col min="7" max="8" width="14.7109375" style="28" customWidth="1"/>
    <col min="9" max="9" width="15.140625" style="28" customWidth="1"/>
    <col min="10" max="10" width="16.85546875" style="28" customWidth="1"/>
    <col min="11" max="16384" width="9.140625" style="12"/>
  </cols>
  <sheetData>
    <row r="1" spans="1:10" ht="19.5" x14ac:dyDescent="0.4">
      <c r="A1" s="26" t="s">
        <v>0</v>
      </c>
      <c r="B1" s="27"/>
      <c r="C1" s="27"/>
      <c r="D1" s="27"/>
    </row>
    <row r="2" spans="1:10" ht="19.5" x14ac:dyDescent="0.4">
      <c r="A2" s="328" t="s">
        <v>1</v>
      </c>
      <c r="B2" s="328"/>
      <c r="C2" s="328"/>
      <c r="D2" s="328"/>
      <c r="E2" s="329" t="s">
        <v>177</v>
      </c>
      <c r="F2" s="329"/>
      <c r="G2" s="329"/>
      <c r="H2" s="329"/>
      <c r="I2" s="329"/>
      <c r="J2" s="30"/>
    </row>
    <row r="3" spans="1:10" ht="9.75" customHeight="1" x14ac:dyDescent="0.4">
      <c r="A3" s="29"/>
      <c r="B3" s="29"/>
      <c r="C3" s="29"/>
      <c r="D3" s="29"/>
      <c r="E3" s="331" t="s">
        <v>32</v>
      </c>
      <c r="F3" s="331"/>
      <c r="G3" s="331"/>
      <c r="H3" s="331"/>
      <c r="I3" s="331"/>
      <c r="J3" s="30"/>
    </row>
    <row r="4" spans="1:10" ht="15.75" x14ac:dyDescent="0.25">
      <c r="A4" s="31" t="s">
        <v>2</v>
      </c>
      <c r="E4" s="330" t="s">
        <v>140</v>
      </c>
      <c r="F4" s="330"/>
      <c r="G4" s="330"/>
      <c r="H4" s="330"/>
      <c r="I4" s="330"/>
    </row>
    <row r="5" spans="1:10" ht="7.5" customHeight="1" x14ac:dyDescent="0.25">
      <c r="A5" s="31"/>
      <c r="E5" s="331" t="s">
        <v>32</v>
      </c>
      <c r="F5" s="331"/>
      <c r="G5" s="331"/>
      <c r="H5" s="331"/>
      <c r="I5" s="331"/>
    </row>
    <row r="6" spans="1:10" ht="19.5" x14ac:dyDescent="0.4">
      <c r="A6" s="30" t="s">
        <v>162</v>
      </c>
      <c r="E6" s="33">
        <v>14451107</v>
      </c>
      <c r="F6" s="33"/>
      <c r="G6" s="34" t="s">
        <v>3</v>
      </c>
      <c r="H6" s="35"/>
      <c r="I6" s="35">
        <v>1221</v>
      </c>
    </row>
    <row r="7" spans="1:10" ht="8.25" customHeight="1" x14ac:dyDescent="0.4">
      <c r="A7" s="30"/>
      <c r="E7" s="331" t="s">
        <v>33</v>
      </c>
      <c r="F7" s="331"/>
      <c r="G7" s="331"/>
      <c r="H7" s="331"/>
      <c r="I7" s="331"/>
    </row>
    <row r="8" spans="1:10" ht="19.5" hidden="1" x14ac:dyDescent="0.4">
      <c r="A8" s="30"/>
      <c r="E8" s="35"/>
      <c r="F8" s="35"/>
      <c r="G8" s="35"/>
      <c r="H8" s="34"/>
      <c r="I8" s="35"/>
    </row>
    <row r="9" spans="1:10" ht="30.75" customHeight="1" x14ac:dyDescent="0.4">
      <c r="A9" s="30"/>
      <c r="E9" s="35"/>
      <c r="F9" s="35"/>
      <c r="G9" s="35"/>
      <c r="H9" s="34"/>
      <c r="I9" s="35"/>
    </row>
    <row r="11" spans="1:10" s="6" customFormat="1" ht="15" customHeight="1" x14ac:dyDescent="0.4">
      <c r="A11" s="36"/>
      <c r="B11" s="37"/>
      <c r="C11" s="37"/>
      <c r="D11" s="37"/>
      <c r="E11" s="38" t="s">
        <v>4</v>
      </c>
      <c r="F11" s="38" t="s">
        <v>5</v>
      </c>
      <c r="G11" s="39" t="s">
        <v>6</v>
      </c>
      <c r="H11" s="40" t="s">
        <v>7</v>
      </c>
      <c r="I11" s="40"/>
      <c r="J11" s="37"/>
    </row>
    <row r="12" spans="1:10" s="6" customFormat="1" ht="15" customHeight="1" x14ac:dyDescent="0.4">
      <c r="A12" s="41"/>
      <c r="B12" s="41"/>
      <c r="C12" s="41"/>
      <c r="D12" s="41"/>
      <c r="E12" s="38" t="s">
        <v>8</v>
      </c>
      <c r="F12" s="38" t="s">
        <v>8</v>
      </c>
      <c r="G12" s="39" t="s">
        <v>9</v>
      </c>
      <c r="H12" s="42" t="s">
        <v>10</v>
      </c>
      <c r="I12" s="43" t="s">
        <v>11</v>
      </c>
      <c r="J12" s="37"/>
    </row>
    <row r="13" spans="1:10" s="6" customFormat="1" ht="12.75" customHeight="1" x14ac:dyDescent="0.2">
      <c r="A13" s="41"/>
      <c r="B13" s="41"/>
      <c r="C13" s="41"/>
      <c r="D13" s="41"/>
      <c r="E13" s="38" t="s">
        <v>12</v>
      </c>
      <c r="F13" s="38" t="s">
        <v>12</v>
      </c>
      <c r="G13" s="44"/>
      <c r="H13" s="332" t="s">
        <v>180</v>
      </c>
      <c r="I13" s="332"/>
      <c r="J13" s="37"/>
    </row>
    <row r="14" spans="1:10" s="6" customFormat="1" ht="12.75" customHeight="1" x14ac:dyDescent="0.2">
      <c r="A14" s="41"/>
      <c r="B14" s="41"/>
      <c r="C14" s="41"/>
      <c r="D14" s="41"/>
      <c r="E14" s="38"/>
      <c r="F14" s="38"/>
      <c r="G14" s="44"/>
      <c r="H14" s="1"/>
      <c r="I14" s="45"/>
      <c r="J14" s="37"/>
    </row>
    <row r="15" spans="1:10" s="6" customFormat="1" ht="18.75" x14ac:dyDescent="0.4">
      <c r="A15" s="46" t="s">
        <v>13</v>
      </c>
      <c r="B15" s="46"/>
      <c r="C15" s="47"/>
      <c r="D15" s="48"/>
      <c r="E15" s="49"/>
      <c r="F15" s="49"/>
      <c r="G15" s="50"/>
      <c r="H15" s="41"/>
      <c r="I15" s="41"/>
      <c r="J15" s="37"/>
    </row>
    <row r="16" spans="1:10" s="6" customFormat="1" ht="19.5" x14ac:dyDescent="0.4">
      <c r="A16" s="51" t="s">
        <v>14</v>
      </c>
      <c r="B16" s="46"/>
      <c r="C16" s="47"/>
      <c r="D16" s="48"/>
      <c r="E16" s="253">
        <v>7809000</v>
      </c>
      <c r="F16" s="254">
        <v>31407220</v>
      </c>
      <c r="G16" s="9">
        <f>H16+I16</f>
        <v>31135313.199999999</v>
      </c>
      <c r="H16" s="253">
        <v>30561102.93</v>
      </c>
      <c r="I16" s="253">
        <v>574210.27</v>
      </c>
      <c r="J16" s="37"/>
    </row>
    <row r="17" spans="1:10" s="6" customFormat="1" ht="20.25" customHeight="1" x14ac:dyDescent="0.35">
      <c r="A17" s="3"/>
      <c r="B17" s="37"/>
      <c r="C17" s="37"/>
      <c r="D17" s="37"/>
      <c r="J17" s="37"/>
    </row>
    <row r="18" spans="1:10" s="6" customFormat="1" ht="19.5" x14ac:dyDescent="0.4">
      <c r="A18" s="51" t="s">
        <v>15</v>
      </c>
      <c r="B18" s="4"/>
      <c r="C18" s="4"/>
      <c r="D18" s="4"/>
      <c r="E18" s="253">
        <v>7809000</v>
      </c>
      <c r="F18" s="254">
        <v>31407220</v>
      </c>
      <c r="G18" s="9">
        <f>H18+I18</f>
        <v>31185203.969999999</v>
      </c>
      <c r="H18" s="253">
        <v>30563014.969999999</v>
      </c>
      <c r="I18" s="253">
        <v>622189</v>
      </c>
      <c r="J18" s="3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2"/>
      <c r="F20" s="52"/>
      <c r="G20" s="53"/>
      <c r="H20" s="2"/>
      <c r="I20" s="2"/>
      <c r="J20" s="5"/>
    </row>
    <row r="21" spans="1:10" ht="19.5" x14ac:dyDescent="0.4">
      <c r="A21" s="54" t="s">
        <v>16</v>
      </c>
      <c r="B21" s="52"/>
      <c r="C21" s="52"/>
      <c r="D21" s="52"/>
      <c r="E21" s="52"/>
      <c r="F21" s="52"/>
      <c r="G21" s="55"/>
      <c r="H21" s="53"/>
      <c r="I21" s="53"/>
      <c r="J21" s="53"/>
    </row>
    <row r="22" spans="1:10" ht="18" x14ac:dyDescent="0.35">
      <c r="A22" s="52"/>
      <c r="B22" s="52"/>
      <c r="C22" s="56" t="s">
        <v>38</v>
      </c>
      <c r="D22" s="52"/>
      <c r="E22" s="52"/>
      <c r="F22" s="52"/>
      <c r="G22" s="7">
        <f>H22+I22</f>
        <v>0</v>
      </c>
      <c r="H22" s="8">
        <v>0</v>
      </c>
      <c r="I22" s="8">
        <v>0</v>
      </c>
      <c r="J22" s="53"/>
    </row>
    <row r="23" spans="1:10" ht="18" x14ac:dyDescent="0.35">
      <c r="A23" s="52"/>
      <c r="B23" s="52"/>
      <c r="C23" s="56"/>
      <c r="D23" s="52"/>
      <c r="E23" s="52"/>
      <c r="F23" s="52"/>
      <c r="G23" s="7"/>
      <c r="H23" s="8"/>
      <c r="I23" s="8"/>
      <c r="J23" s="53"/>
    </row>
    <row r="24" spans="1:10" ht="22.5" x14ac:dyDescent="0.45">
      <c r="A24" s="57" t="s">
        <v>34</v>
      </c>
      <c r="B24" s="57"/>
      <c r="C24" s="58"/>
      <c r="D24" s="57"/>
      <c r="E24" s="57"/>
      <c r="F24" s="57"/>
      <c r="G24" s="59">
        <f>G18-G16-G22</f>
        <v>49890.769999999553</v>
      </c>
      <c r="H24" s="59">
        <f>H18-H16-H22</f>
        <v>1912.0399999991059</v>
      </c>
      <c r="I24" s="59">
        <f>I18-I16-I22</f>
        <v>47978.729999999981</v>
      </c>
      <c r="J24" s="60"/>
    </row>
    <row r="26" spans="1:10" ht="24" customHeight="1" x14ac:dyDescent="0.2">
      <c r="H26" s="61"/>
    </row>
    <row r="28" spans="1:10" ht="19.5" x14ac:dyDescent="0.4">
      <c r="A28" s="46" t="s">
        <v>17</v>
      </c>
      <c r="B28" s="46" t="s">
        <v>35</v>
      </c>
      <c r="C28" s="46"/>
      <c r="D28" s="4"/>
      <c r="E28" s="4"/>
      <c r="F28" s="41"/>
      <c r="G28" s="62">
        <f>G29+G30+G31</f>
        <v>49890.77</v>
      </c>
      <c r="H28" s="63"/>
      <c r="I28" s="64"/>
      <c r="J28" s="61"/>
    </row>
    <row r="29" spans="1:10" s="6" customFormat="1" ht="18.75" x14ac:dyDescent="0.4">
      <c r="A29" s="65"/>
      <c r="B29" s="65"/>
      <c r="C29" s="66" t="s">
        <v>18</v>
      </c>
      <c r="D29" s="67"/>
      <c r="E29" s="68"/>
      <c r="F29" s="61" t="s">
        <v>20</v>
      </c>
      <c r="G29" s="8">
        <v>10000</v>
      </c>
      <c r="H29" s="63"/>
      <c r="I29" s="64"/>
    </row>
    <row r="30" spans="1:10" s="6" customFormat="1" ht="18.75" x14ac:dyDescent="0.4">
      <c r="A30" s="65"/>
      <c r="B30" s="65"/>
      <c r="C30" s="66"/>
      <c r="D30" s="67"/>
      <c r="E30" s="68"/>
      <c r="F30" s="61" t="s">
        <v>19</v>
      </c>
      <c r="G30" s="8">
        <v>39890.769999999997</v>
      </c>
      <c r="H30" s="63"/>
      <c r="I30" s="64"/>
    </row>
    <row r="31" spans="1:10" s="6" customFormat="1" ht="18.75" x14ac:dyDescent="0.4">
      <c r="A31" s="65"/>
      <c r="B31" s="65"/>
      <c r="C31" s="66" t="s">
        <v>21</v>
      </c>
      <c r="D31" s="67"/>
      <c r="E31" s="68"/>
      <c r="F31" s="61" t="s">
        <v>163</v>
      </c>
      <c r="G31" s="69">
        <v>0</v>
      </c>
      <c r="H31" s="70"/>
      <c r="I31" s="64"/>
    </row>
    <row r="32" spans="1:10" s="6" customFormat="1" x14ac:dyDescent="0.2">
      <c r="A32" s="335"/>
      <c r="B32" s="336"/>
      <c r="C32" s="336"/>
      <c r="D32" s="336"/>
      <c r="E32" s="336"/>
      <c r="F32" s="336"/>
      <c r="G32" s="336"/>
      <c r="H32" s="336"/>
      <c r="I32" s="336"/>
    </row>
    <row r="33" spans="1:10" s="6" customFormat="1" x14ac:dyDescent="0.2">
      <c r="A33" s="336"/>
      <c r="B33" s="336"/>
      <c r="C33" s="336"/>
      <c r="D33" s="336"/>
      <c r="E33" s="336"/>
      <c r="F33" s="336"/>
      <c r="G33" s="336"/>
      <c r="H33" s="336"/>
      <c r="I33" s="336"/>
    </row>
    <row r="34" spans="1:10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71"/>
    </row>
    <row r="35" spans="1:10" ht="19.5" x14ac:dyDescent="0.4">
      <c r="A35" s="46" t="s">
        <v>22</v>
      </c>
      <c r="B35" s="46" t="s">
        <v>30</v>
      </c>
      <c r="C35" s="46"/>
      <c r="D35" s="72"/>
      <c r="E35" s="50"/>
      <c r="F35" s="4"/>
      <c r="G35" s="73"/>
      <c r="H35" s="64"/>
      <c r="I35" s="64"/>
      <c r="J35" s="71"/>
    </row>
    <row r="36" spans="1:10" ht="18.75" x14ac:dyDescent="0.4">
      <c r="A36" s="46"/>
      <c r="B36" s="46"/>
      <c r="C36" s="46"/>
      <c r="D36" s="72"/>
      <c r="F36" s="74" t="s">
        <v>36</v>
      </c>
      <c r="G36" s="122" t="s">
        <v>6</v>
      </c>
      <c r="H36" s="41"/>
      <c r="I36" s="75" t="s">
        <v>39</v>
      </c>
      <c r="J36" s="71"/>
    </row>
    <row r="37" spans="1:10" ht="15" customHeight="1" x14ac:dyDescent="0.35">
      <c r="A37" s="76" t="s">
        <v>31</v>
      </c>
      <c r="B37" s="77"/>
      <c r="C37" s="3"/>
      <c r="D37" s="77"/>
      <c r="E37" s="50"/>
      <c r="F37" s="24">
        <v>0</v>
      </c>
      <c r="G37" s="24">
        <v>0</v>
      </c>
      <c r="H37" s="256"/>
      <c r="I37" s="78" t="s">
        <v>164</v>
      </c>
      <c r="J37" s="71"/>
    </row>
    <row r="38" spans="1:10" ht="16.5" x14ac:dyDescent="0.35">
      <c r="A38" s="76" t="s">
        <v>42</v>
      </c>
      <c r="B38" s="77"/>
      <c r="C38" s="3"/>
      <c r="D38" s="79"/>
      <c r="E38" s="79"/>
      <c r="F38" s="24">
        <v>1309919</v>
      </c>
      <c r="G38" s="24">
        <v>1309919</v>
      </c>
      <c r="H38" s="256"/>
      <c r="I38" s="78">
        <f>G38/F38</f>
        <v>1</v>
      </c>
      <c r="J38" s="81"/>
    </row>
    <row r="39" spans="1:10" ht="15" x14ac:dyDescent="0.3">
      <c r="A39" s="76" t="s">
        <v>43</v>
      </c>
      <c r="B39" s="77"/>
      <c r="C39" s="77"/>
      <c r="D39" s="82"/>
      <c r="E39" s="82"/>
      <c r="F39" s="24">
        <v>0</v>
      </c>
      <c r="G39" s="24">
        <v>0</v>
      </c>
      <c r="H39" s="256"/>
      <c r="I39" s="84" t="s">
        <v>164</v>
      </c>
      <c r="J39" s="81"/>
    </row>
    <row r="40" spans="1:10" ht="15" customHeight="1" x14ac:dyDescent="0.2">
      <c r="A40" s="85" t="s">
        <v>173</v>
      </c>
      <c r="B40" s="85"/>
      <c r="C40" s="85"/>
      <c r="D40" s="85"/>
      <c r="E40" s="85"/>
      <c r="F40" s="24">
        <v>984919</v>
      </c>
      <c r="G40" s="24">
        <v>984919</v>
      </c>
      <c r="H40" s="256"/>
      <c r="I40" s="84">
        <f>G40/F40</f>
        <v>1</v>
      </c>
      <c r="J40" s="81"/>
    </row>
    <row r="41" spans="1:10" ht="15" x14ac:dyDescent="0.3">
      <c r="A41" s="76" t="s">
        <v>37</v>
      </c>
      <c r="B41" s="86"/>
      <c r="C41" s="86"/>
      <c r="D41" s="87"/>
      <c r="E41" s="87" t="s">
        <v>165</v>
      </c>
      <c r="F41" s="121">
        <v>0</v>
      </c>
      <c r="G41" s="24">
        <v>0</v>
      </c>
      <c r="H41" s="256"/>
      <c r="I41" s="89" t="s">
        <v>164</v>
      </c>
      <c r="J41" s="81"/>
    </row>
    <row r="42" spans="1:10" x14ac:dyDescent="0.2">
      <c r="A42" s="339"/>
      <c r="B42" s="339"/>
      <c r="C42" s="339"/>
      <c r="D42" s="339"/>
      <c r="E42" s="339"/>
      <c r="F42" s="339"/>
      <c r="G42" s="339"/>
      <c r="H42" s="339"/>
      <c r="I42" s="339"/>
      <c r="J42" s="81"/>
    </row>
    <row r="43" spans="1:10" ht="15" x14ac:dyDescent="0.3">
      <c r="A43" s="76"/>
      <c r="B43" s="86"/>
      <c r="C43" s="86"/>
      <c r="D43" s="87"/>
      <c r="E43" s="87"/>
      <c r="F43" s="121"/>
      <c r="G43" s="24"/>
      <c r="H43" s="83"/>
      <c r="I43" s="89"/>
      <c r="J43" s="81"/>
    </row>
    <row r="44" spans="1:10" ht="19.5" thickBot="1" x14ac:dyDescent="0.45">
      <c r="A44" s="46" t="s">
        <v>23</v>
      </c>
      <c r="B44" s="46" t="s">
        <v>24</v>
      </c>
      <c r="C44" s="48"/>
      <c r="D44" s="50"/>
      <c r="E44" s="50"/>
      <c r="F44" s="90"/>
      <c r="G44" s="91"/>
      <c r="H44" s="326" t="s">
        <v>41</v>
      </c>
      <c r="I44" s="327"/>
      <c r="J44" s="81"/>
    </row>
    <row r="45" spans="1:10" ht="18.75" thickTop="1" x14ac:dyDescent="0.35">
      <c r="A45" s="233"/>
      <c r="B45" s="234"/>
      <c r="C45" s="235"/>
      <c r="D45" s="234"/>
      <c r="E45" s="236" t="s">
        <v>185</v>
      </c>
      <c r="F45" s="237" t="s">
        <v>25</v>
      </c>
      <c r="G45" s="238" t="s">
        <v>26</v>
      </c>
      <c r="H45" s="239" t="s">
        <v>27</v>
      </c>
      <c r="I45" s="240" t="s">
        <v>40</v>
      </c>
      <c r="J45" s="81"/>
    </row>
    <row r="46" spans="1:10" x14ac:dyDescent="0.2">
      <c r="A46" s="241"/>
      <c r="B46" s="242"/>
      <c r="C46" s="242"/>
      <c r="D46" s="242"/>
      <c r="E46" s="241"/>
      <c r="F46" s="325"/>
      <c r="G46" s="243"/>
      <c r="H46" s="244">
        <v>41274</v>
      </c>
      <c r="I46" s="245">
        <v>41274</v>
      </c>
      <c r="J46" s="81"/>
    </row>
    <row r="47" spans="1:10" x14ac:dyDescent="0.2">
      <c r="A47" s="241"/>
      <c r="B47" s="242"/>
      <c r="C47" s="242"/>
      <c r="D47" s="242"/>
      <c r="E47" s="241"/>
      <c r="F47" s="325"/>
      <c r="G47" s="246"/>
      <c r="H47" s="246"/>
      <c r="I47" s="247"/>
      <c r="J47" s="81"/>
    </row>
    <row r="48" spans="1:10" ht="13.5" thickBot="1" x14ac:dyDescent="0.25">
      <c r="A48" s="248"/>
      <c r="B48" s="249"/>
      <c r="C48" s="249"/>
      <c r="D48" s="249"/>
      <c r="E48" s="248"/>
      <c r="F48" s="250"/>
      <c r="G48" s="251"/>
      <c r="H48" s="251"/>
      <c r="I48" s="252"/>
      <c r="J48" s="81"/>
    </row>
    <row r="49" spans="1:10" ht="13.5" thickTop="1" x14ac:dyDescent="0.2">
      <c r="A49" s="92"/>
      <c r="B49" s="93"/>
      <c r="C49" s="93" t="s">
        <v>20</v>
      </c>
      <c r="D49" s="93"/>
      <c r="E49" s="94">
        <v>72200</v>
      </c>
      <c r="F49" s="95">
        <v>8500</v>
      </c>
      <c r="G49" s="96">
        <v>7500</v>
      </c>
      <c r="H49" s="96">
        <f>E49+F49-G49</f>
        <v>73200</v>
      </c>
      <c r="I49" s="97">
        <v>73200</v>
      </c>
      <c r="J49" s="81"/>
    </row>
    <row r="50" spans="1:10" x14ac:dyDescent="0.2">
      <c r="A50" s="98"/>
      <c r="B50" s="99"/>
      <c r="C50" s="99" t="s">
        <v>28</v>
      </c>
      <c r="D50" s="99"/>
      <c r="E50" s="100">
        <v>52503.63</v>
      </c>
      <c r="F50" s="25">
        <v>159771</v>
      </c>
      <c r="G50" s="101">
        <v>140764</v>
      </c>
      <c r="H50" s="101">
        <f>E50+F50-G50</f>
        <v>71510.63</v>
      </c>
      <c r="I50" s="102">
        <v>71511.13</v>
      </c>
      <c r="J50" s="81"/>
    </row>
    <row r="51" spans="1:10" x14ac:dyDescent="0.2">
      <c r="A51" s="98"/>
      <c r="B51" s="99"/>
      <c r="C51" s="99" t="s">
        <v>19</v>
      </c>
      <c r="D51" s="99"/>
      <c r="E51" s="100">
        <v>288119.5</v>
      </c>
      <c r="F51" s="25">
        <f>79150.32+18401</f>
        <v>97551.32</v>
      </c>
      <c r="G51" s="101">
        <f>310000+13500</f>
        <v>323500</v>
      </c>
      <c r="H51" s="101">
        <f t="shared" ref="H51:H52" si="0">E51+F51-G51</f>
        <v>62170.820000000007</v>
      </c>
      <c r="I51" s="102">
        <f>H51</f>
        <v>62170.820000000007</v>
      </c>
      <c r="J51" s="81"/>
    </row>
    <row r="52" spans="1:10" x14ac:dyDescent="0.2">
      <c r="A52" s="98"/>
      <c r="B52" s="99"/>
      <c r="C52" s="99" t="s">
        <v>29</v>
      </c>
      <c r="D52" s="99"/>
      <c r="E52" s="100">
        <v>69781.23</v>
      </c>
      <c r="F52" s="25">
        <v>2119919</v>
      </c>
      <c r="G52" s="101">
        <v>2152113</v>
      </c>
      <c r="H52" s="101">
        <f t="shared" si="0"/>
        <v>37587.229999999981</v>
      </c>
      <c r="I52" s="102">
        <f>H52</f>
        <v>37587.229999999981</v>
      </c>
      <c r="J52" s="81"/>
    </row>
    <row r="53" spans="1:10" ht="18.75" thickBot="1" x14ac:dyDescent="0.4">
      <c r="A53" s="103" t="s">
        <v>12</v>
      </c>
      <c r="B53" s="104"/>
      <c r="C53" s="104"/>
      <c r="D53" s="104"/>
      <c r="E53" s="117">
        <f>E49+E50+E51+E52</f>
        <v>482604.36</v>
      </c>
      <c r="F53" s="106">
        <f>F49+F50+F51+F52</f>
        <v>2385741.3199999998</v>
      </c>
      <c r="G53" s="106">
        <f>G49+G50+G51+G52</f>
        <v>2623877</v>
      </c>
      <c r="H53" s="106">
        <f>H49+H50+H51+H52</f>
        <v>244468.68</v>
      </c>
      <c r="I53" s="107">
        <f>I49+I50+I51+I52</f>
        <v>244469.18</v>
      </c>
      <c r="J53" s="81"/>
    </row>
    <row r="54" spans="1:10" ht="18.75" thickTop="1" x14ac:dyDescent="0.35">
      <c r="A54" s="108"/>
      <c r="B54" s="109"/>
      <c r="C54" s="109"/>
      <c r="D54" s="50"/>
      <c r="E54" s="50"/>
      <c r="F54" s="90"/>
      <c r="G54" s="91"/>
      <c r="H54" s="110"/>
      <c r="I54" s="110"/>
      <c r="J54" s="81"/>
    </row>
    <row r="55" spans="1:10" ht="18" x14ac:dyDescent="0.35">
      <c r="A55" s="108"/>
      <c r="B55" s="109"/>
      <c r="C55" s="109"/>
      <c r="D55" s="50"/>
      <c r="E55" s="50"/>
      <c r="F55" s="90"/>
      <c r="G55" s="111"/>
      <c r="H55" s="112"/>
      <c r="I55" s="112"/>
      <c r="J55" s="81"/>
    </row>
    <row r="56" spans="1:10" ht="1.5" customHeight="1" x14ac:dyDescent="0.35">
      <c r="A56" s="113"/>
      <c r="B56" s="114"/>
      <c r="C56" s="114"/>
      <c r="D56" s="115"/>
      <c r="E56" s="115"/>
      <c r="F56" s="112"/>
      <c r="G56" s="112"/>
      <c r="H56" s="112"/>
      <c r="I56" s="112"/>
      <c r="J56" s="81"/>
    </row>
    <row r="57" spans="1:10" x14ac:dyDescent="0.2">
      <c r="A57" s="116"/>
      <c r="B57" s="116"/>
      <c r="C57" s="116"/>
      <c r="D57" s="116"/>
      <c r="E57" s="116"/>
      <c r="F57" s="116"/>
      <c r="G57" s="116"/>
      <c r="H57" s="116"/>
      <c r="I57" s="116"/>
    </row>
  </sheetData>
  <mergeCells count="11">
    <mergeCell ref="A2:D2"/>
    <mergeCell ref="E2:I2"/>
    <mergeCell ref="E3:I3"/>
    <mergeCell ref="E4:I4"/>
    <mergeCell ref="H44:I44"/>
    <mergeCell ref="F46:F47"/>
    <mergeCell ref="E5:I5"/>
    <mergeCell ref="E7:I7"/>
    <mergeCell ref="H13:I13"/>
    <mergeCell ref="A32:I34"/>
    <mergeCell ref="A42:I42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D28" sqref="D28"/>
    </sheetView>
  </sheetViews>
  <sheetFormatPr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4.7109375" style="28" customWidth="1"/>
    <col min="6" max="6" width="15.5703125" style="28" customWidth="1"/>
    <col min="7" max="8" width="14.7109375" style="28" customWidth="1"/>
    <col min="9" max="9" width="14.85546875" style="28" customWidth="1"/>
    <col min="10" max="10" width="16.85546875" style="28" customWidth="1"/>
    <col min="11" max="16384" width="9.140625" style="12"/>
  </cols>
  <sheetData>
    <row r="1" spans="1:10" ht="19.5" x14ac:dyDescent="0.4">
      <c r="A1" s="26" t="s">
        <v>0</v>
      </c>
      <c r="B1" s="27"/>
      <c r="C1" s="27"/>
      <c r="D1" s="27"/>
    </row>
    <row r="2" spans="1:10" ht="19.5" x14ac:dyDescent="0.4">
      <c r="A2" s="328" t="s">
        <v>1</v>
      </c>
      <c r="B2" s="328"/>
      <c r="C2" s="328"/>
      <c r="D2" s="328"/>
      <c r="E2" s="329" t="s">
        <v>141</v>
      </c>
      <c r="F2" s="329"/>
      <c r="G2" s="329"/>
      <c r="H2" s="329"/>
      <c r="I2" s="329"/>
      <c r="J2" s="30"/>
    </row>
    <row r="3" spans="1:10" ht="9.75" customHeight="1" x14ac:dyDescent="0.4">
      <c r="A3" s="29"/>
      <c r="B3" s="29"/>
      <c r="C3" s="29"/>
      <c r="D3" s="29"/>
      <c r="E3" s="331" t="s">
        <v>32</v>
      </c>
      <c r="F3" s="331"/>
      <c r="G3" s="331"/>
      <c r="H3" s="331"/>
      <c r="I3" s="331"/>
      <c r="J3" s="30"/>
    </row>
    <row r="4" spans="1:10" ht="15.75" x14ac:dyDescent="0.25">
      <c r="A4" s="31" t="s">
        <v>2</v>
      </c>
      <c r="E4" s="330" t="s">
        <v>142</v>
      </c>
      <c r="F4" s="330"/>
      <c r="G4" s="330"/>
      <c r="H4" s="330"/>
      <c r="I4" s="330"/>
    </row>
    <row r="5" spans="1:10" ht="7.5" customHeight="1" x14ac:dyDescent="0.25">
      <c r="A5" s="31"/>
      <c r="E5" s="331" t="s">
        <v>32</v>
      </c>
      <c r="F5" s="331"/>
      <c r="G5" s="331"/>
      <c r="H5" s="331"/>
      <c r="I5" s="331"/>
    </row>
    <row r="6" spans="1:10" ht="19.5" x14ac:dyDescent="0.4">
      <c r="A6" s="30" t="s">
        <v>162</v>
      </c>
      <c r="E6" s="32" t="s">
        <v>143</v>
      </c>
      <c r="F6" s="33"/>
      <c r="G6" s="34" t="s">
        <v>3</v>
      </c>
      <c r="H6" s="35"/>
      <c r="I6" s="35">
        <v>1222</v>
      </c>
    </row>
    <row r="7" spans="1:10" ht="8.25" customHeight="1" x14ac:dyDescent="0.4">
      <c r="A7" s="30"/>
      <c r="E7" s="331" t="s">
        <v>33</v>
      </c>
      <c r="F7" s="331"/>
      <c r="G7" s="331"/>
      <c r="H7" s="331"/>
      <c r="I7" s="331"/>
    </row>
    <row r="8" spans="1:10" ht="19.5" hidden="1" x14ac:dyDescent="0.4">
      <c r="A8" s="30"/>
      <c r="E8" s="35"/>
      <c r="F8" s="35"/>
      <c r="G8" s="35"/>
      <c r="H8" s="34"/>
      <c r="I8" s="35"/>
    </row>
    <row r="9" spans="1:10" ht="30.75" customHeight="1" x14ac:dyDescent="0.4">
      <c r="A9" s="30"/>
      <c r="E9" s="35"/>
      <c r="F9" s="35"/>
      <c r="G9" s="35"/>
      <c r="H9" s="34"/>
      <c r="I9" s="35"/>
    </row>
    <row r="11" spans="1:10" s="6" customFormat="1" ht="15" customHeight="1" x14ac:dyDescent="0.4">
      <c r="A11" s="36"/>
      <c r="B11" s="37"/>
      <c r="C11" s="37"/>
      <c r="D11" s="37"/>
      <c r="E11" s="38" t="s">
        <v>4</v>
      </c>
      <c r="F11" s="38" t="s">
        <v>5</v>
      </c>
      <c r="G11" s="39" t="s">
        <v>6</v>
      </c>
      <c r="H11" s="40" t="s">
        <v>7</v>
      </c>
      <c r="I11" s="40"/>
      <c r="J11" s="37"/>
    </row>
    <row r="12" spans="1:10" s="6" customFormat="1" ht="15" customHeight="1" x14ac:dyDescent="0.4">
      <c r="A12" s="41"/>
      <c r="B12" s="41"/>
      <c r="C12" s="41"/>
      <c r="D12" s="41"/>
      <c r="E12" s="38" t="s">
        <v>8</v>
      </c>
      <c r="F12" s="38" t="s">
        <v>8</v>
      </c>
      <c r="G12" s="39" t="s">
        <v>9</v>
      </c>
      <c r="H12" s="42" t="s">
        <v>10</v>
      </c>
      <c r="I12" s="43" t="s">
        <v>11</v>
      </c>
      <c r="J12" s="37"/>
    </row>
    <row r="13" spans="1:10" s="6" customFormat="1" ht="12.75" customHeight="1" x14ac:dyDescent="0.2">
      <c r="A13" s="41"/>
      <c r="B13" s="41"/>
      <c r="C13" s="41"/>
      <c r="D13" s="41"/>
      <c r="E13" s="38" t="s">
        <v>12</v>
      </c>
      <c r="F13" s="38" t="s">
        <v>12</v>
      </c>
      <c r="G13" s="44"/>
      <c r="H13" s="332" t="s">
        <v>180</v>
      </c>
      <c r="I13" s="332"/>
      <c r="J13" s="37"/>
    </row>
    <row r="14" spans="1:10" s="6" customFormat="1" ht="12.75" customHeight="1" x14ac:dyDescent="0.2">
      <c r="A14" s="41"/>
      <c r="B14" s="41"/>
      <c r="C14" s="41"/>
      <c r="D14" s="41"/>
      <c r="E14" s="38"/>
      <c r="F14" s="38"/>
      <c r="G14" s="44"/>
      <c r="H14" s="1"/>
      <c r="I14" s="45"/>
      <c r="J14" s="37"/>
    </row>
    <row r="15" spans="1:10" s="6" customFormat="1" ht="18.75" x14ac:dyDescent="0.4">
      <c r="A15" s="46" t="s">
        <v>13</v>
      </c>
      <c r="B15" s="46"/>
      <c r="C15" s="47"/>
      <c r="D15" s="48"/>
      <c r="E15" s="49"/>
      <c r="F15" s="49"/>
      <c r="G15" s="50"/>
      <c r="H15" s="41"/>
      <c r="I15" s="41"/>
      <c r="J15" s="37"/>
    </row>
    <row r="16" spans="1:10" s="6" customFormat="1" ht="19.5" x14ac:dyDescent="0.4">
      <c r="A16" s="51" t="s">
        <v>14</v>
      </c>
      <c r="B16" s="46"/>
      <c r="C16" s="47"/>
      <c r="D16" s="48"/>
      <c r="E16" s="253">
        <v>1418000</v>
      </c>
      <c r="F16" s="254">
        <v>15283122</v>
      </c>
      <c r="G16" s="9">
        <f>H16+I16</f>
        <v>15282107.609999999</v>
      </c>
      <c r="H16" s="253">
        <v>15282107.609999999</v>
      </c>
      <c r="I16" s="253">
        <v>0</v>
      </c>
      <c r="J16" s="37"/>
    </row>
    <row r="17" spans="1:10" s="6" customFormat="1" ht="20.25" customHeight="1" x14ac:dyDescent="0.35">
      <c r="A17" s="3"/>
      <c r="B17" s="37"/>
      <c r="C17" s="37"/>
      <c r="D17" s="37"/>
      <c r="J17" s="37"/>
    </row>
    <row r="18" spans="1:10" s="6" customFormat="1" ht="19.5" x14ac:dyDescent="0.4">
      <c r="A18" s="51" t="s">
        <v>15</v>
      </c>
      <c r="B18" s="4"/>
      <c r="C18" s="4"/>
      <c r="D18" s="4"/>
      <c r="E18" s="253">
        <v>1418000</v>
      </c>
      <c r="F18" s="254">
        <v>14485659.619999999</v>
      </c>
      <c r="G18" s="9">
        <f>H18+I18</f>
        <v>15341850.609999999</v>
      </c>
      <c r="H18" s="253">
        <v>15341850.609999999</v>
      </c>
      <c r="I18" s="253">
        <v>0</v>
      </c>
      <c r="J18" s="3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2"/>
      <c r="F20" s="52"/>
      <c r="G20" s="53"/>
      <c r="H20" s="2"/>
      <c r="I20" s="2"/>
      <c r="J20" s="5"/>
    </row>
    <row r="21" spans="1:10" ht="19.5" x14ac:dyDescent="0.4">
      <c r="A21" s="54" t="s">
        <v>16</v>
      </c>
      <c r="B21" s="52"/>
      <c r="C21" s="52"/>
      <c r="D21" s="52"/>
      <c r="E21" s="52"/>
      <c r="F21" s="52"/>
      <c r="G21" s="55"/>
      <c r="H21" s="53"/>
      <c r="I21" s="53"/>
      <c r="J21" s="53"/>
    </row>
    <row r="22" spans="1:10" ht="18" x14ac:dyDescent="0.35">
      <c r="A22" s="52"/>
      <c r="B22" s="52"/>
      <c r="C22" s="56" t="s">
        <v>38</v>
      </c>
      <c r="D22" s="52"/>
      <c r="E22" s="52"/>
      <c r="F22" s="52"/>
      <c r="G22" s="7">
        <f>H22+I22</f>
        <v>0</v>
      </c>
      <c r="H22" s="8">
        <v>0</v>
      </c>
      <c r="I22" s="8">
        <v>0</v>
      </c>
      <c r="J22" s="53"/>
    </row>
    <row r="23" spans="1:10" ht="18" x14ac:dyDescent="0.35">
      <c r="A23" s="52"/>
      <c r="B23" s="52"/>
      <c r="C23" s="56"/>
      <c r="D23" s="52"/>
      <c r="E23" s="52"/>
      <c r="F23" s="52"/>
      <c r="G23" s="7"/>
      <c r="H23" s="8"/>
      <c r="I23" s="8"/>
      <c r="J23" s="53"/>
    </row>
    <row r="24" spans="1:10" ht="22.5" x14ac:dyDescent="0.45">
      <c r="A24" s="57" t="s">
        <v>34</v>
      </c>
      <c r="B24" s="57"/>
      <c r="C24" s="58"/>
      <c r="D24" s="57"/>
      <c r="E24" s="57"/>
      <c r="F24" s="57"/>
      <c r="G24" s="59">
        <f>G18-G16-G22</f>
        <v>59743</v>
      </c>
      <c r="H24" s="59">
        <f>H18-H16-H22</f>
        <v>59743</v>
      </c>
      <c r="I24" s="59">
        <f>I18-I16-I22</f>
        <v>0</v>
      </c>
      <c r="J24" s="60"/>
    </row>
    <row r="26" spans="1:10" ht="24" customHeight="1" x14ac:dyDescent="0.2">
      <c r="H26" s="61"/>
    </row>
    <row r="28" spans="1:10" ht="19.5" x14ac:dyDescent="0.4">
      <c r="A28" s="46" t="s">
        <v>17</v>
      </c>
      <c r="B28" s="46" t="s">
        <v>35</v>
      </c>
      <c r="C28" s="46"/>
      <c r="D28" s="4"/>
      <c r="E28" s="4"/>
      <c r="F28" s="41"/>
      <c r="G28" s="62">
        <f>G29+G30+G31</f>
        <v>59743</v>
      </c>
      <c r="H28" s="63"/>
      <c r="I28" s="64"/>
      <c r="J28" s="61"/>
    </row>
    <row r="29" spans="1:10" s="6" customFormat="1" ht="18.75" x14ac:dyDescent="0.4">
      <c r="A29" s="65"/>
      <c r="B29" s="65"/>
      <c r="C29" s="66" t="s">
        <v>18</v>
      </c>
      <c r="D29" s="67"/>
      <c r="E29" s="68"/>
      <c r="F29" s="61" t="s">
        <v>20</v>
      </c>
      <c r="G29" s="8">
        <v>0</v>
      </c>
      <c r="H29" s="63"/>
      <c r="I29" s="64"/>
    </row>
    <row r="30" spans="1:10" s="6" customFormat="1" ht="18.75" x14ac:dyDescent="0.4">
      <c r="A30" s="65"/>
      <c r="B30" s="65"/>
      <c r="C30" s="66"/>
      <c r="D30" s="67"/>
      <c r="E30" s="68"/>
      <c r="F30" s="61" t="s">
        <v>19</v>
      </c>
      <c r="G30" s="8">
        <v>59743</v>
      </c>
      <c r="H30" s="63"/>
      <c r="I30" s="64"/>
    </row>
    <row r="31" spans="1:10" s="6" customFormat="1" ht="18.75" x14ac:dyDescent="0.4">
      <c r="A31" s="65"/>
      <c r="B31" s="65"/>
      <c r="C31" s="66" t="s">
        <v>21</v>
      </c>
      <c r="D31" s="67"/>
      <c r="E31" s="68"/>
      <c r="F31" s="61" t="s">
        <v>163</v>
      </c>
      <c r="G31" s="69">
        <v>0</v>
      </c>
      <c r="H31" s="70"/>
      <c r="I31" s="64"/>
    </row>
    <row r="32" spans="1:10" s="6" customFormat="1" x14ac:dyDescent="0.2">
      <c r="A32" s="335"/>
      <c r="B32" s="336"/>
      <c r="C32" s="336"/>
      <c r="D32" s="336"/>
      <c r="E32" s="336"/>
      <c r="F32" s="336"/>
      <c r="G32" s="336"/>
      <c r="H32" s="336"/>
      <c r="I32" s="336"/>
    </row>
    <row r="33" spans="1:10" s="6" customFormat="1" x14ac:dyDescent="0.2">
      <c r="A33" s="336"/>
      <c r="B33" s="336"/>
      <c r="C33" s="336"/>
      <c r="D33" s="336"/>
      <c r="E33" s="336"/>
      <c r="F33" s="336"/>
      <c r="G33" s="336"/>
      <c r="H33" s="336"/>
      <c r="I33" s="336"/>
    </row>
    <row r="34" spans="1:10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71"/>
    </row>
    <row r="35" spans="1:10" ht="19.5" x14ac:dyDescent="0.4">
      <c r="A35" s="46" t="s">
        <v>22</v>
      </c>
      <c r="B35" s="46" t="s">
        <v>30</v>
      </c>
      <c r="C35" s="46"/>
      <c r="D35" s="72"/>
      <c r="E35" s="50"/>
      <c r="F35" s="4"/>
      <c r="G35" s="73"/>
      <c r="H35" s="64"/>
      <c r="I35" s="64"/>
      <c r="J35" s="71"/>
    </row>
    <row r="36" spans="1:10" ht="18.75" x14ac:dyDescent="0.4">
      <c r="A36" s="46"/>
      <c r="B36" s="46"/>
      <c r="C36" s="46"/>
      <c r="D36" s="72"/>
      <c r="F36" s="74" t="s">
        <v>36</v>
      </c>
      <c r="G36" s="122" t="s">
        <v>6</v>
      </c>
      <c r="H36" s="41"/>
      <c r="I36" s="75" t="s">
        <v>39</v>
      </c>
      <c r="J36" s="71"/>
    </row>
    <row r="37" spans="1:10" ht="15" customHeight="1" x14ac:dyDescent="0.35">
      <c r="A37" s="76" t="s">
        <v>31</v>
      </c>
      <c r="B37" s="77"/>
      <c r="C37" s="3"/>
      <c r="D37" s="77"/>
      <c r="E37" s="50"/>
      <c r="F37" s="24">
        <v>30000</v>
      </c>
      <c r="G37" s="24">
        <v>28570</v>
      </c>
      <c r="H37" s="256"/>
      <c r="I37" s="78">
        <f>G37/F37</f>
        <v>0.95233333333333337</v>
      </c>
      <c r="J37" s="71"/>
    </row>
    <row r="38" spans="1:10" ht="16.5" x14ac:dyDescent="0.35">
      <c r="A38" s="76" t="s">
        <v>42</v>
      </c>
      <c r="B38" s="77"/>
      <c r="C38" s="3"/>
      <c r="D38" s="79"/>
      <c r="E38" s="79"/>
      <c r="F38" s="24">
        <v>120503</v>
      </c>
      <c r="G38" s="24">
        <v>120503</v>
      </c>
      <c r="H38" s="256"/>
      <c r="I38" s="78">
        <f>G38/F38</f>
        <v>1</v>
      </c>
      <c r="J38" s="81"/>
    </row>
    <row r="39" spans="1:10" ht="15" x14ac:dyDescent="0.3">
      <c r="A39" s="76" t="s">
        <v>43</v>
      </c>
      <c r="B39" s="77"/>
      <c r="C39" s="77"/>
      <c r="D39" s="82"/>
      <c r="E39" s="82"/>
      <c r="F39" s="24">
        <v>0</v>
      </c>
      <c r="G39" s="24">
        <v>0</v>
      </c>
      <c r="H39" s="256"/>
      <c r="I39" s="84" t="s">
        <v>164</v>
      </c>
      <c r="J39" s="81"/>
    </row>
    <row r="40" spans="1:10" ht="15" customHeight="1" x14ac:dyDescent="0.2">
      <c r="A40" s="85" t="s">
        <v>173</v>
      </c>
      <c r="B40" s="85"/>
      <c r="C40" s="85"/>
      <c r="D40" s="85"/>
      <c r="E40" s="85"/>
      <c r="F40" s="24">
        <v>90628</v>
      </c>
      <c r="G40" s="24">
        <v>90628</v>
      </c>
      <c r="H40" s="256"/>
      <c r="I40" s="84">
        <f>G40/F40</f>
        <v>1</v>
      </c>
      <c r="J40" s="81"/>
    </row>
    <row r="41" spans="1:10" ht="15" x14ac:dyDescent="0.3">
      <c r="A41" s="76" t="s">
        <v>37</v>
      </c>
      <c r="B41" s="86"/>
      <c r="C41" s="86"/>
      <c r="D41" s="87"/>
      <c r="E41" s="87" t="s">
        <v>165</v>
      </c>
      <c r="F41" s="121">
        <v>0</v>
      </c>
      <c r="G41" s="24">
        <v>0</v>
      </c>
      <c r="H41" s="256"/>
      <c r="I41" s="89" t="s">
        <v>164</v>
      </c>
      <c r="J41" s="81"/>
    </row>
    <row r="42" spans="1:10" x14ac:dyDescent="0.2">
      <c r="A42" s="339"/>
      <c r="B42" s="339"/>
      <c r="C42" s="339"/>
      <c r="D42" s="339"/>
      <c r="E42" s="339"/>
      <c r="F42" s="339"/>
      <c r="G42" s="339"/>
      <c r="H42" s="339"/>
      <c r="I42" s="339"/>
      <c r="J42" s="81"/>
    </row>
    <row r="43" spans="1:10" ht="15" x14ac:dyDescent="0.3">
      <c r="A43" s="76"/>
      <c r="B43" s="86"/>
      <c r="C43" s="86"/>
      <c r="D43" s="87"/>
      <c r="E43" s="87"/>
      <c r="F43" s="88"/>
      <c r="G43" s="24"/>
      <c r="H43" s="83"/>
      <c r="I43" s="89"/>
      <c r="J43" s="81"/>
    </row>
    <row r="44" spans="1:10" ht="19.5" thickBot="1" x14ac:dyDescent="0.45">
      <c r="A44" s="46" t="s">
        <v>23</v>
      </c>
      <c r="B44" s="46" t="s">
        <v>24</v>
      </c>
      <c r="C44" s="48"/>
      <c r="D44" s="50"/>
      <c r="E44" s="50"/>
      <c r="F44" s="90"/>
      <c r="G44" s="91"/>
      <c r="H44" s="326" t="s">
        <v>41</v>
      </c>
      <c r="I44" s="327"/>
      <c r="J44" s="81"/>
    </row>
    <row r="45" spans="1:10" ht="18.75" thickTop="1" x14ac:dyDescent="0.35">
      <c r="A45" s="233"/>
      <c r="B45" s="234"/>
      <c r="C45" s="235"/>
      <c r="D45" s="234"/>
      <c r="E45" s="236" t="s">
        <v>185</v>
      </c>
      <c r="F45" s="237" t="s">
        <v>25</v>
      </c>
      <c r="G45" s="238" t="s">
        <v>26</v>
      </c>
      <c r="H45" s="239" t="s">
        <v>27</v>
      </c>
      <c r="I45" s="240" t="s">
        <v>40</v>
      </c>
      <c r="J45" s="81"/>
    </row>
    <row r="46" spans="1:10" x14ac:dyDescent="0.2">
      <c r="A46" s="241"/>
      <c r="B46" s="242"/>
      <c r="C46" s="242"/>
      <c r="D46" s="242"/>
      <c r="E46" s="241"/>
      <c r="F46" s="325"/>
      <c r="G46" s="243"/>
      <c r="H46" s="244">
        <v>41274</v>
      </c>
      <c r="I46" s="245">
        <v>41274</v>
      </c>
      <c r="J46" s="81"/>
    </row>
    <row r="47" spans="1:10" x14ac:dyDescent="0.2">
      <c r="A47" s="241"/>
      <c r="B47" s="242"/>
      <c r="C47" s="242"/>
      <c r="D47" s="242"/>
      <c r="E47" s="241"/>
      <c r="F47" s="325"/>
      <c r="G47" s="246"/>
      <c r="H47" s="246"/>
      <c r="I47" s="247"/>
      <c r="J47" s="81"/>
    </row>
    <row r="48" spans="1:10" ht="13.5" thickBot="1" x14ac:dyDescent="0.25">
      <c r="A48" s="248"/>
      <c r="B48" s="249"/>
      <c r="C48" s="249"/>
      <c r="D48" s="249"/>
      <c r="E48" s="248"/>
      <c r="F48" s="250"/>
      <c r="G48" s="251"/>
      <c r="H48" s="251"/>
      <c r="I48" s="252"/>
      <c r="J48" s="81"/>
    </row>
    <row r="49" spans="1:10" ht="13.5" thickTop="1" x14ac:dyDescent="0.2">
      <c r="A49" s="92"/>
      <c r="B49" s="93"/>
      <c r="C49" s="93" t="s">
        <v>20</v>
      </c>
      <c r="D49" s="93"/>
      <c r="E49" s="94">
        <v>49476</v>
      </c>
      <c r="F49" s="95">
        <v>0</v>
      </c>
      <c r="G49" s="96">
        <v>0</v>
      </c>
      <c r="H49" s="96">
        <f>E49+F49-G49</f>
        <v>49476</v>
      </c>
      <c r="I49" s="97">
        <f>H49</f>
        <v>49476</v>
      </c>
      <c r="J49" s="81"/>
    </row>
    <row r="50" spans="1:10" x14ac:dyDescent="0.2">
      <c r="A50" s="98"/>
      <c r="B50" s="99"/>
      <c r="C50" s="99" t="s">
        <v>28</v>
      </c>
      <c r="D50" s="99"/>
      <c r="E50" s="100">
        <v>187930.39</v>
      </c>
      <c r="F50" s="25">
        <v>82226.52</v>
      </c>
      <c r="G50" s="101">
        <v>99131</v>
      </c>
      <c r="H50" s="101">
        <f>E50+F50-G50</f>
        <v>171025.91000000003</v>
      </c>
      <c r="I50" s="102">
        <v>166663.24</v>
      </c>
      <c r="J50" s="81"/>
    </row>
    <row r="51" spans="1:10" x14ac:dyDescent="0.2">
      <c r="A51" s="98"/>
      <c r="B51" s="99"/>
      <c r="C51" s="99" t="s">
        <v>19</v>
      </c>
      <c r="D51" s="99"/>
      <c r="E51" s="100">
        <v>271229.59999999998</v>
      </c>
      <c r="F51" s="25">
        <f>40041+42616.6</f>
        <v>82657.600000000006</v>
      </c>
      <c r="G51" s="101">
        <v>224112.98</v>
      </c>
      <c r="H51" s="101">
        <f t="shared" ref="H51:H52" si="0">E51+F51-G51</f>
        <v>129774.21999999994</v>
      </c>
      <c r="I51" s="102">
        <f>H51</f>
        <v>129774.21999999994</v>
      </c>
      <c r="J51" s="81"/>
    </row>
    <row r="52" spans="1:10" x14ac:dyDescent="0.2">
      <c r="A52" s="98"/>
      <c r="B52" s="99"/>
      <c r="C52" s="99" t="s">
        <v>29</v>
      </c>
      <c r="D52" s="99"/>
      <c r="E52" s="100">
        <v>75769.83</v>
      </c>
      <c r="F52" s="25">
        <v>120503</v>
      </c>
      <c r="G52" s="101">
        <v>90628</v>
      </c>
      <c r="H52" s="101">
        <f t="shared" si="0"/>
        <v>105644.83000000002</v>
      </c>
      <c r="I52" s="102">
        <f>H52</f>
        <v>105644.83000000002</v>
      </c>
      <c r="J52" s="81"/>
    </row>
    <row r="53" spans="1:10" ht="18.75" thickBot="1" x14ac:dyDescent="0.4">
      <c r="A53" s="103" t="s">
        <v>12</v>
      </c>
      <c r="B53" s="104"/>
      <c r="C53" s="104"/>
      <c r="D53" s="104"/>
      <c r="E53" s="117">
        <f>E49+E50+E51+E52</f>
        <v>584405.81999999995</v>
      </c>
      <c r="F53" s="106">
        <f>F49+F50+F51+F52</f>
        <v>285387.12</v>
      </c>
      <c r="G53" s="106">
        <f>G49+G50+G51+G52</f>
        <v>413871.98</v>
      </c>
      <c r="H53" s="106">
        <f>H49+H50+H51+H52</f>
        <v>455920.96</v>
      </c>
      <c r="I53" s="107">
        <f>I49+I50+I51+I52</f>
        <v>451558.29</v>
      </c>
      <c r="J53" s="81"/>
    </row>
    <row r="54" spans="1:10" ht="18.75" thickTop="1" x14ac:dyDescent="0.35">
      <c r="A54" s="108"/>
      <c r="B54" s="109"/>
      <c r="C54" s="109"/>
      <c r="D54" s="50"/>
      <c r="E54" s="50"/>
      <c r="F54" s="90"/>
      <c r="G54" s="91"/>
      <c r="H54" s="110"/>
      <c r="I54" s="110"/>
      <c r="J54" s="81"/>
    </row>
    <row r="55" spans="1:10" ht="18" x14ac:dyDescent="0.35">
      <c r="A55" s="108"/>
      <c r="B55" s="109"/>
      <c r="C55" s="109"/>
      <c r="D55" s="50"/>
      <c r="E55" s="50"/>
      <c r="F55" s="90"/>
      <c r="G55" s="111"/>
      <c r="H55" s="112"/>
      <c r="I55" s="112"/>
      <c r="J55" s="81"/>
    </row>
    <row r="56" spans="1:10" ht="1.5" customHeight="1" x14ac:dyDescent="0.35">
      <c r="A56" s="113"/>
      <c r="B56" s="114"/>
      <c r="C56" s="114"/>
      <c r="D56" s="115"/>
      <c r="E56" s="115"/>
      <c r="F56" s="112"/>
      <c r="G56" s="112"/>
      <c r="H56" s="112"/>
      <c r="I56" s="112"/>
      <c r="J56" s="81"/>
    </row>
    <row r="57" spans="1:10" x14ac:dyDescent="0.2">
      <c r="A57" s="116"/>
      <c r="B57" s="116"/>
      <c r="C57" s="116"/>
      <c r="D57" s="116"/>
      <c r="E57" s="116"/>
      <c r="F57" s="116"/>
      <c r="G57" s="116"/>
      <c r="H57" s="116"/>
      <c r="I57" s="116"/>
    </row>
  </sheetData>
  <mergeCells count="11">
    <mergeCell ref="A2:D2"/>
    <mergeCell ref="E2:I2"/>
    <mergeCell ref="E3:I3"/>
    <mergeCell ref="E4:I4"/>
    <mergeCell ref="H44:I44"/>
    <mergeCell ref="F46:F47"/>
    <mergeCell ref="E5:I5"/>
    <mergeCell ref="E7:I7"/>
    <mergeCell ref="H13:I13"/>
    <mergeCell ref="A32:I34"/>
    <mergeCell ref="A42:I42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6"/>
  <sheetViews>
    <sheetView topLeftCell="B1" zoomScaleNormal="100" workbookViewId="0">
      <selection activeCell="D28" sqref="D28"/>
    </sheetView>
  </sheetViews>
  <sheetFormatPr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4.7109375" style="28" customWidth="1"/>
    <col min="6" max="6" width="15.5703125" style="28" customWidth="1"/>
    <col min="7" max="8" width="14.7109375" style="28" customWidth="1"/>
    <col min="9" max="9" width="14.85546875" style="28" customWidth="1"/>
    <col min="10" max="10" width="16.85546875" style="28" customWidth="1"/>
    <col min="11" max="16384" width="9.140625" style="12"/>
  </cols>
  <sheetData>
    <row r="1" spans="1:10" ht="19.5" x14ac:dyDescent="0.4">
      <c r="A1" s="26" t="s">
        <v>0</v>
      </c>
      <c r="B1" s="27"/>
      <c r="C1" s="27"/>
      <c r="D1" s="27"/>
    </row>
    <row r="2" spans="1:10" ht="19.5" x14ac:dyDescent="0.4">
      <c r="A2" s="328" t="s">
        <v>1</v>
      </c>
      <c r="B2" s="328"/>
      <c r="C2" s="328"/>
      <c r="D2" s="328"/>
      <c r="E2" s="329" t="s">
        <v>105</v>
      </c>
      <c r="F2" s="329"/>
      <c r="G2" s="329"/>
      <c r="H2" s="329"/>
      <c r="I2" s="329"/>
      <c r="J2" s="30"/>
    </row>
    <row r="3" spans="1:10" ht="9.75" customHeight="1" x14ac:dyDescent="0.4">
      <c r="A3" s="29"/>
      <c r="B3" s="29"/>
      <c r="C3" s="29"/>
      <c r="D3" s="29"/>
      <c r="E3" s="331" t="s">
        <v>32</v>
      </c>
      <c r="F3" s="331"/>
      <c r="G3" s="331"/>
      <c r="H3" s="331"/>
      <c r="I3" s="331"/>
      <c r="J3" s="30"/>
    </row>
    <row r="4" spans="1:10" ht="15.75" x14ac:dyDescent="0.25">
      <c r="A4" s="31" t="s">
        <v>2</v>
      </c>
      <c r="E4" s="330" t="s">
        <v>106</v>
      </c>
      <c r="F4" s="330"/>
      <c r="G4" s="330"/>
      <c r="H4" s="330"/>
      <c r="I4" s="330"/>
    </row>
    <row r="5" spans="1:10" ht="7.5" customHeight="1" x14ac:dyDescent="0.25">
      <c r="A5" s="31"/>
      <c r="E5" s="331" t="s">
        <v>32</v>
      </c>
      <c r="F5" s="331"/>
      <c r="G5" s="331"/>
      <c r="H5" s="331"/>
      <c r="I5" s="331"/>
    </row>
    <row r="6" spans="1:10" ht="19.5" x14ac:dyDescent="0.4">
      <c r="A6" s="30" t="s">
        <v>162</v>
      </c>
      <c r="E6" s="35">
        <v>70626596</v>
      </c>
      <c r="F6" s="33"/>
      <c r="G6" s="34" t="s">
        <v>3</v>
      </c>
      <c r="H6" s="35"/>
      <c r="I6" s="35">
        <v>1021</v>
      </c>
    </row>
    <row r="7" spans="1:10" ht="8.25" customHeight="1" x14ac:dyDescent="0.4">
      <c r="A7" s="30"/>
      <c r="E7" s="331" t="s">
        <v>33</v>
      </c>
      <c r="F7" s="331"/>
      <c r="G7" s="331"/>
      <c r="H7" s="331"/>
      <c r="I7" s="331"/>
    </row>
    <row r="8" spans="1:10" ht="19.5" hidden="1" x14ac:dyDescent="0.4">
      <c r="A8" s="30"/>
      <c r="E8" s="35"/>
      <c r="F8" s="35"/>
      <c r="G8" s="35"/>
      <c r="H8" s="34"/>
      <c r="I8" s="35"/>
    </row>
    <row r="9" spans="1:10" ht="30.75" customHeight="1" x14ac:dyDescent="0.4">
      <c r="A9" s="30"/>
      <c r="E9" s="35"/>
      <c r="F9" s="35"/>
      <c r="G9" s="35"/>
      <c r="H9" s="34"/>
      <c r="I9" s="35"/>
    </row>
    <row r="11" spans="1:10" s="6" customFormat="1" ht="15" customHeight="1" x14ac:dyDescent="0.4">
      <c r="A11" s="36"/>
      <c r="B11" s="37"/>
      <c r="C11" s="37"/>
      <c r="D11" s="37"/>
      <c r="E11" s="38" t="s">
        <v>4</v>
      </c>
      <c r="F11" s="38" t="s">
        <v>5</v>
      </c>
      <c r="G11" s="39" t="s">
        <v>6</v>
      </c>
      <c r="H11" s="40" t="s">
        <v>7</v>
      </c>
      <c r="I11" s="40"/>
      <c r="J11" s="37"/>
    </row>
    <row r="12" spans="1:10" s="6" customFormat="1" ht="15" customHeight="1" x14ac:dyDescent="0.4">
      <c r="A12" s="41"/>
      <c r="B12" s="41"/>
      <c r="C12" s="41"/>
      <c r="D12" s="41"/>
      <c r="E12" s="38" t="s">
        <v>8</v>
      </c>
      <c r="F12" s="38" t="s">
        <v>8</v>
      </c>
      <c r="G12" s="39" t="s">
        <v>9</v>
      </c>
      <c r="H12" s="42" t="s">
        <v>10</v>
      </c>
      <c r="I12" s="43" t="s">
        <v>11</v>
      </c>
      <c r="J12" s="37"/>
    </row>
    <row r="13" spans="1:10" s="6" customFormat="1" ht="12.75" customHeight="1" x14ac:dyDescent="0.2">
      <c r="A13" s="41"/>
      <c r="B13" s="41"/>
      <c r="C13" s="41"/>
      <c r="D13" s="41"/>
      <c r="E13" s="38" t="s">
        <v>12</v>
      </c>
      <c r="F13" s="38" t="s">
        <v>12</v>
      </c>
      <c r="G13" s="44"/>
      <c r="H13" s="332" t="s">
        <v>180</v>
      </c>
      <c r="I13" s="332"/>
      <c r="J13" s="37"/>
    </row>
    <row r="14" spans="1:10" s="6" customFormat="1" ht="12.75" customHeight="1" x14ac:dyDescent="0.2">
      <c r="A14" s="41"/>
      <c r="B14" s="41"/>
      <c r="C14" s="41"/>
      <c r="D14" s="41"/>
      <c r="E14" s="38"/>
      <c r="F14" s="38"/>
      <c r="G14" s="44"/>
      <c r="H14" s="1"/>
      <c r="I14" s="45"/>
      <c r="J14" s="37"/>
    </row>
    <row r="15" spans="1:10" s="6" customFormat="1" ht="18.75" x14ac:dyDescent="0.4">
      <c r="A15" s="46" t="s">
        <v>13</v>
      </c>
      <c r="B15" s="46"/>
      <c r="C15" s="47"/>
      <c r="D15" s="48"/>
      <c r="E15" s="49"/>
      <c r="F15" s="49"/>
      <c r="G15" s="50"/>
      <c r="H15" s="41"/>
      <c r="I15" s="41"/>
      <c r="J15" s="37"/>
    </row>
    <row r="16" spans="1:10" s="6" customFormat="1" ht="19.5" x14ac:dyDescent="0.4">
      <c r="A16" s="51" t="s">
        <v>14</v>
      </c>
      <c r="B16" s="46"/>
      <c r="C16" s="47"/>
      <c r="D16" s="48"/>
      <c r="E16" s="253">
        <v>500000</v>
      </c>
      <c r="F16" s="254">
        <v>5860200</v>
      </c>
      <c r="G16" s="9">
        <f>H16+I16</f>
        <v>6302158.3499999996</v>
      </c>
      <c r="H16" s="253">
        <v>6302158.3499999996</v>
      </c>
      <c r="I16" s="253">
        <v>0</v>
      </c>
      <c r="J16" s="37"/>
    </row>
    <row r="17" spans="1:10" s="6" customFormat="1" ht="20.25" customHeight="1" x14ac:dyDescent="0.35">
      <c r="A17" s="3"/>
      <c r="B17" s="37"/>
      <c r="C17" s="37"/>
      <c r="D17" s="37"/>
      <c r="J17" s="37"/>
    </row>
    <row r="18" spans="1:10" s="6" customFormat="1" ht="19.5" x14ac:dyDescent="0.4">
      <c r="A18" s="51" t="s">
        <v>15</v>
      </c>
      <c r="B18" s="4"/>
      <c r="C18" s="4"/>
      <c r="D18" s="4"/>
      <c r="E18" s="253">
        <v>500000</v>
      </c>
      <c r="F18" s="254">
        <v>5860200</v>
      </c>
      <c r="G18" s="9">
        <f>H18+I18</f>
        <v>6352190.9800000004</v>
      </c>
      <c r="H18" s="253">
        <v>6352190.9800000004</v>
      </c>
      <c r="I18" s="253">
        <v>0</v>
      </c>
      <c r="J18" s="3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2"/>
      <c r="F20" s="52"/>
      <c r="G20" s="53"/>
      <c r="H20" s="2"/>
      <c r="I20" s="2"/>
      <c r="J20" s="5"/>
    </row>
    <row r="21" spans="1:10" ht="19.5" x14ac:dyDescent="0.4">
      <c r="A21" s="54" t="s">
        <v>16</v>
      </c>
      <c r="B21" s="52"/>
      <c r="C21" s="52"/>
      <c r="D21" s="52"/>
      <c r="E21" s="52"/>
      <c r="F21" s="52"/>
      <c r="G21" s="55"/>
      <c r="H21" s="53"/>
      <c r="I21" s="53"/>
      <c r="J21" s="53"/>
    </row>
    <row r="22" spans="1:10" ht="18" x14ac:dyDescent="0.35">
      <c r="A22" s="52"/>
      <c r="B22" s="52"/>
      <c r="C22" s="56" t="s">
        <v>38</v>
      </c>
      <c r="D22" s="52"/>
      <c r="E22" s="52"/>
      <c r="F22" s="52"/>
      <c r="G22" s="7">
        <f>H22+I22</f>
        <v>0</v>
      </c>
      <c r="H22" s="8">
        <v>0</v>
      </c>
      <c r="I22" s="8">
        <v>0</v>
      </c>
      <c r="J22" s="53"/>
    </row>
    <row r="23" spans="1:10" ht="18" x14ac:dyDescent="0.35">
      <c r="A23" s="52"/>
      <c r="B23" s="52"/>
      <c r="C23" s="56"/>
      <c r="D23" s="52"/>
      <c r="E23" s="52"/>
      <c r="F23" s="52"/>
      <c r="G23" s="7"/>
      <c r="H23" s="8"/>
      <c r="I23" s="8"/>
      <c r="J23" s="53"/>
    </row>
    <row r="24" spans="1:10" ht="22.5" x14ac:dyDescent="0.45">
      <c r="A24" s="57" t="s">
        <v>34</v>
      </c>
      <c r="B24" s="57"/>
      <c r="C24" s="58"/>
      <c r="D24" s="57"/>
      <c r="E24" s="57"/>
      <c r="F24" s="57"/>
      <c r="G24" s="59">
        <f>G18-G16-G22</f>
        <v>50032.63000000082</v>
      </c>
      <c r="H24" s="59">
        <f>H18-H16-H22</f>
        <v>50032.63000000082</v>
      </c>
      <c r="I24" s="59">
        <f>I18-I16-I22</f>
        <v>0</v>
      </c>
      <c r="J24" s="60"/>
    </row>
    <row r="26" spans="1:10" ht="24" customHeight="1" x14ac:dyDescent="0.2">
      <c r="H26" s="61"/>
    </row>
    <row r="28" spans="1:10" ht="19.5" x14ac:dyDescent="0.4">
      <c r="A28" s="46" t="s">
        <v>17</v>
      </c>
      <c r="B28" s="46" t="s">
        <v>35</v>
      </c>
      <c r="C28" s="46"/>
      <c r="D28" s="4"/>
      <c r="E28" s="4"/>
      <c r="F28" s="41"/>
      <c r="G28" s="62">
        <f>G29+G30+G31</f>
        <v>50032.63</v>
      </c>
      <c r="H28" s="63"/>
      <c r="I28" s="64"/>
      <c r="J28" s="61"/>
    </row>
    <row r="29" spans="1:10" s="6" customFormat="1" ht="18.75" x14ac:dyDescent="0.4">
      <c r="A29" s="65"/>
      <c r="B29" s="65"/>
      <c r="C29" s="66" t="s">
        <v>18</v>
      </c>
      <c r="D29" s="67"/>
      <c r="E29" s="68"/>
      <c r="F29" s="61" t="s">
        <v>20</v>
      </c>
      <c r="G29" s="8">
        <v>10000</v>
      </c>
      <c r="H29" s="63"/>
      <c r="I29" s="64"/>
    </row>
    <row r="30" spans="1:10" s="6" customFormat="1" ht="18.75" x14ac:dyDescent="0.4">
      <c r="A30" s="65"/>
      <c r="B30" s="65"/>
      <c r="C30" s="66"/>
      <c r="D30" s="67"/>
      <c r="E30" s="68"/>
      <c r="F30" s="61" t="s">
        <v>19</v>
      </c>
      <c r="G30" s="8">
        <v>40032.629999999997</v>
      </c>
      <c r="H30" s="63"/>
      <c r="I30" s="64"/>
    </row>
    <row r="31" spans="1:10" s="6" customFormat="1" ht="18.75" x14ac:dyDescent="0.4">
      <c r="A31" s="65"/>
      <c r="B31" s="65"/>
      <c r="C31" s="66" t="s">
        <v>21</v>
      </c>
      <c r="D31" s="67"/>
      <c r="E31" s="68"/>
      <c r="F31" s="61" t="s">
        <v>163</v>
      </c>
      <c r="G31" s="69">
        <v>0</v>
      </c>
      <c r="H31" s="70"/>
      <c r="I31" s="64"/>
    </row>
    <row r="32" spans="1:10" s="6" customFormat="1" x14ac:dyDescent="0.2">
      <c r="A32" s="333"/>
      <c r="B32" s="334"/>
      <c r="C32" s="334"/>
      <c r="D32" s="334"/>
      <c r="E32" s="334"/>
      <c r="F32" s="334"/>
      <c r="G32" s="334"/>
      <c r="H32" s="334"/>
      <c r="I32" s="334"/>
    </row>
    <row r="33" spans="1:10" s="6" customFormat="1" x14ac:dyDescent="0.2">
      <c r="A33" s="334"/>
      <c r="B33" s="334"/>
      <c r="C33" s="334"/>
      <c r="D33" s="334"/>
      <c r="E33" s="334"/>
      <c r="F33" s="334"/>
      <c r="G33" s="334"/>
      <c r="H33" s="334"/>
      <c r="I33" s="334"/>
    </row>
    <row r="34" spans="1:10" x14ac:dyDescent="0.2">
      <c r="A34" s="334"/>
      <c r="B34" s="334"/>
      <c r="C34" s="334"/>
      <c r="D34" s="334"/>
      <c r="E34" s="334"/>
      <c r="F34" s="334"/>
      <c r="G34" s="334"/>
      <c r="H34" s="334"/>
      <c r="I34" s="334"/>
      <c r="J34" s="71"/>
    </row>
    <row r="35" spans="1:10" ht="19.5" x14ac:dyDescent="0.4">
      <c r="A35" s="46" t="s">
        <v>22</v>
      </c>
      <c r="B35" s="46" t="s">
        <v>30</v>
      </c>
      <c r="C35" s="46"/>
      <c r="D35" s="72"/>
      <c r="E35" s="50"/>
      <c r="F35" s="4"/>
      <c r="G35" s="73"/>
      <c r="H35" s="64"/>
      <c r="I35" s="64"/>
      <c r="J35" s="71"/>
    </row>
    <row r="36" spans="1:10" ht="18.75" x14ac:dyDescent="0.4">
      <c r="A36" s="46"/>
      <c r="B36" s="46"/>
      <c r="C36" s="46"/>
      <c r="D36" s="72"/>
      <c r="F36" s="74" t="s">
        <v>36</v>
      </c>
      <c r="G36" s="122" t="s">
        <v>6</v>
      </c>
      <c r="H36" s="41"/>
      <c r="I36" s="75" t="s">
        <v>39</v>
      </c>
      <c r="J36" s="71"/>
    </row>
    <row r="37" spans="1:10" ht="15" customHeight="1" x14ac:dyDescent="0.35">
      <c r="A37" s="76" t="s">
        <v>31</v>
      </c>
      <c r="B37" s="77"/>
      <c r="C37" s="3"/>
      <c r="D37" s="77"/>
      <c r="E37" s="50"/>
      <c r="F37" s="80">
        <v>0</v>
      </c>
      <c r="G37" s="80">
        <v>0</v>
      </c>
      <c r="H37" s="256"/>
      <c r="I37" s="78" t="s">
        <v>164</v>
      </c>
      <c r="J37" s="71"/>
    </row>
    <row r="38" spans="1:10" ht="16.5" x14ac:dyDescent="0.35">
      <c r="A38" s="76" t="s">
        <v>42</v>
      </c>
      <c r="B38" s="77"/>
      <c r="C38" s="3"/>
      <c r="D38" s="79"/>
      <c r="E38" s="79"/>
      <c r="F38" s="80">
        <v>0</v>
      </c>
      <c r="G38" s="80">
        <v>0</v>
      </c>
      <c r="H38" s="256"/>
      <c r="I38" s="78" t="s">
        <v>164</v>
      </c>
      <c r="J38" s="81"/>
    </row>
    <row r="39" spans="1:10" ht="15" x14ac:dyDescent="0.3">
      <c r="A39" s="76" t="s">
        <v>43</v>
      </c>
      <c r="B39" s="77"/>
      <c r="C39" s="77"/>
      <c r="D39" s="82"/>
      <c r="E39" s="82"/>
      <c r="F39" s="80">
        <v>0</v>
      </c>
      <c r="G39" s="80">
        <v>0</v>
      </c>
      <c r="H39" s="256"/>
      <c r="I39" s="84" t="s">
        <v>164</v>
      </c>
      <c r="J39" s="81"/>
    </row>
    <row r="40" spans="1:10" ht="15" customHeight="1" x14ac:dyDescent="0.2">
      <c r="A40" s="85" t="s">
        <v>173</v>
      </c>
      <c r="B40" s="85"/>
      <c r="C40" s="85"/>
      <c r="D40" s="85"/>
      <c r="E40" s="85"/>
      <c r="F40" s="80">
        <v>0</v>
      </c>
      <c r="G40" s="80">
        <v>0</v>
      </c>
      <c r="H40" s="256"/>
      <c r="I40" s="78" t="s">
        <v>164</v>
      </c>
      <c r="J40" s="81"/>
    </row>
    <row r="41" spans="1:10" ht="15" x14ac:dyDescent="0.3">
      <c r="A41" s="76" t="s">
        <v>37</v>
      </c>
      <c r="B41" s="86"/>
      <c r="C41" s="86"/>
      <c r="D41" s="87"/>
      <c r="E41" s="87" t="s">
        <v>165</v>
      </c>
      <c r="F41" s="88">
        <v>0</v>
      </c>
      <c r="G41" s="24">
        <v>0</v>
      </c>
      <c r="H41" s="256"/>
      <c r="I41" s="84" t="s">
        <v>164</v>
      </c>
      <c r="J41" s="81"/>
    </row>
    <row r="42" spans="1:10" ht="15" x14ac:dyDescent="0.3">
      <c r="A42" s="76"/>
      <c r="B42" s="86"/>
      <c r="C42" s="86"/>
      <c r="D42" s="87"/>
      <c r="E42" s="87"/>
      <c r="F42" s="88"/>
      <c r="G42" s="24"/>
      <c r="H42" s="83"/>
      <c r="I42" s="89"/>
      <c r="J42" s="81"/>
    </row>
    <row r="43" spans="1:10" ht="19.5" thickBot="1" x14ac:dyDescent="0.45">
      <c r="A43" s="46" t="s">
        <v>23</v>
      </c>
      <c r="B43" s="46" t="s">
        <v>24</v>
      </c>
      <c r="C43" s="48"/>
      <c r="D43" s="50"/>
      <c r="E43" s="50"/>
      <c r="F43" s="90"/>
      <c r="G43" s="91"/>
      <c r="H43" s="326" t="s">
        <v>41</v>
      </c>
      <c r="I43" s="327"/>
      <c r="J43" s="81"/>
    </row>
    <row r="44" spans="1:10" ht="18.75" thickTop="1" x14ac:dyDescent="0.35">
      <c r="A44" s="233"/>
      <c r="B44" s="234"/>
      <c r="C44" s="235"/>
      <c r="D44" s="234"/>
      <c r="E44" s="236" t="s">
        <v>185</v>
      </c>
      <c r="F44" s="237" t="s">
        <v>25</v>
      </c>
      <c r="G44" s="238" t="s">
        <v>26</v>
      </c>
      <c r="H44" s="239" t="s">
        <v>27</v>
      </c>
      <c r="I44" s="240" t="s">
        <v>40</v>
      </c>
      <c r="J44" s="81"/>
    </row>
    <row r="45" spans="1:10" x14ac:dyDescent="0.2">
      <c r="A45" s="241"/>
      <c r="B45" s="242"/>
      <c r="C45" s="242"/>
      <c r="D45" s="242"/>
      <c r="E45" s="241"/>
      <c r="F45" s="325"/>
      <c r="G45" s="243"/>
      <c r="H45" s="244">
        <v>41274</v>
      </c>
      <c r="I45" s="245">
        <v>41274</v>
      </c>
      <c r="J45" s="81"/>
    </row>
    <row r="46" spans="1:10" x14ac:dyDescent="0.2">
      <c r="A46" s="241"/>
      <c r="B46" s="242"/>
      <c r="C46" s="242"/>
      <c r="D46" s="242"/>
      <c r="E46" s="241"/>
      <c r="F46" s="325"/>
      <c r="G46" s="246"/>
      <c r="H46" s="246"/>
      <c r="I46" s="247"/>
      <c r="J46" s="81"/>
    </row>
    <row r="47" spans="1:10" ht="13.5" thickBot="1" x14ac:dyDescent="0.25">
      <c r="A47" s="248"/>
      <c r="B47" s="249"/>
      <c r="C47" s="249"/>
      <c r="D47" s="249"/>
      <c r="E47" s="248"/>
      <c r="F47" s="250"/>
      <c r="G47" s="251"/>
      <c r="H47" s="251"/>
      <c r="I47" s="252"/>
      <c r="J47" s="81"/>
    </row>
    <row r="48" spans="1:10" ht="13.5" thickTop="1" x14ac:dyDescent="0.2">
      <c r="A48" s="92"/>
      <c r="B48" s="93"/>
      <c r="C48" s="93" t="s">
        <v>20</v>
      </c>
      <c r="D48" s="93"/>
      <c r="E48" s="94">
        <v>28334</v>
      </c>
      <c r="F48" s="95">
        <v>6000</v>
      </c>
      <c r="G48" s="96">
        <v>0</v>
      </c>
      <c r="H48" s="96">
        <f>E48+F48-G48</f>
        <v>34334</v>
      </c>
      <c r="I48" s="97">
        <f>H48</f>
        <v>34334</v>
      </c>
      <c r="J48" s="81"/>
    </row>
    <row r="49" spans="1:10" x14ac:dyDescent="0.2">
      <c r="A49" s="98"/>
      <c r="B49" s="99"/>
      <c r="C49" s="99" t="s">
        <v>28</v>
      </c>
      <c r="D49" s="99"/>
      <c r="E49" s="100">
        <v>18015.47</v>
      </c>
      <c r="F49" s="25">
        <v>38085</v>
      </c>
      <c r="G49" s="101">
        <v>39146</v>
      </c>
      <c r="H49" s="101">
        <f>E49+F49-G49</f>
        <v>16954.47</v>
      </c>
      <c r="I49" s="102">
        <v>13988.47</v>
      </c>
      <c r="J49" s="81"/>
    </row>
    <row r="50" spans="1:10" x14ac:dyDescent="0.2">
      <c r="A50" s="98"/>
      <c r="B50" s="99"/>
      <c r="C50" s="99" t="s">
        <v>19</v>
      </c>
      <c r="D50" s="99"/>
      <c r="E50" s="100">
        <v>450844.27</v>
      </c>
      <c r="F50" s="25">
        <v>56056.63</v>
      </c>
      <c r="G50" s="101">
        <v>425022.4</v>
      </c>
      <c r="H50" s="101">
        <f t="shared" ref="H50:H51" si="0">E50+F50-G50</f>
        <v>81878.5</v>
      </c>
      <c r="I50" s="102">
        <f>H50</f>
        <v>81878.5</v>
      </c>
      <c r="J50" s="81"/>
    </row>
    <row r="51" spans="1:10" x14ac:dyDescent="0.2">
      <c r="A51" s="98"/>
      <c r="B51" s="99"/>
      <c r="C51" s="99" t="s">
        <v>29</v>
      </c>
      <c r="D51" s="99"/>
      <c r="E51" s="100">
        <v>0</v>
      </c>
      <c r="F51" s="25">
        <v>0</v>
      </c>
      <c r="G51" s="101">
        <v>0</v>
      </c>
      <c r="H51" s="101">
        <f t="shared" si="0"/>
        <v>0</v>
      </c>
      <c r="I51" s="102">
        <f>H51</f>
        <v>0</v>
      </c>
      <c r="J51" s="81"/>
    </row>
    <row r="52" spans="1:10" ht="18.75" thickBot="1" x14ac:dyDescent="0.4">
      <c r="A52" s="103" t="s">
        <v>12</v>
      </c>
      <c r="B52" s="104"/>
      <c r="C52" s="104"/>
      <c r="D52" s="104"/>
      <c r="E52" s="105">
        <f>E48+E49+E50+E51</f>
        <v>497193.74</v>
      </c>
      <c r="F52" s="106">
        <f>F48+F49+F50+F51</f>
        <v>100141.63</v>
      </c>
      <c r="G52" s="106">
        <f>G48+G49+G50+G51</f>
        <v>464168.4</v>
      </c>
      <c r="H52" s="106">
        <f>H48+H49+H50+H51</f>
        <v>133166.97</v>
      </c>
      <c r="I52" s="107">
        <f>I48+I49+I50+I51</f>
        <v>130200.97</v>
      </c>
      <c r="J52" s="81"/>
    </row>
    <row r="53" spans="1:10" ht="18.75" thickTop="1" x14ac:dyDescent="0.35">
      <c r="A53" s="108"/>
      <c r="B53" s="109"/>
      <c r="C53" s="109"/>
      <c r="D53" s="50"/>
      <c r="E53" s="50"/>
      <c r="F53" s="90"/>
      <c r="G53" s="91"/>
      <c r="H53" s="110"/>
      <c r="I53" s="110"/>
      <c r="J53" s="81"/>
    </row>
    <row r="54" spans="1:10" ht="18" x14ac:dyDescent="0.35">
      <c r="A54" s="108"/>
      <c r="B54" s="109"/>
      <c r="C54" s="109"/>
      <c r="D54" s="50"/>
      <c r="E54" s="50"/>
      <c r="F54" s="90"/>
      <c r="G54" s="111"/>
      <c r="H54" s="112"/>
      <c r="I54" s="112"/>
      <c r="J54" s="81"/>
    </row>
    <row r="55" spans="1:10" ht="1.5" customHeight="1" x14ac:dyDescent="0.35">
      <c r="A55" s="113"/>
      <c r="B55" s="114"/>
      <c r="C55" s="114"/>
      <c r="D55" s="115"/>
      <c r="E55" s="115"/>
      <c r="F55" s="112"/>
      <c r="G55" s="112"/>
      <c r="H55" s="112"/>
      <c r="I55" s="112"/>
      <c r="J55" s="81"/>
    </row>
    <row r="56" spans="1:10" x14ac:dyDescent="0.2">
      <c r="A56" s="116"/>
      <c r="B56" s="116"/>
      <c r="C56" s="116"/>
      <c r="D56" s="116"/>
      <c r="E56" s="116"/>
      <c r="F56" s="116"/>
      <c r="G56" s="116"/>
      <c r="H56" s="116"/>
      <c r="I56" s="116"/>
    </row>
  </sheetData>
  <sheetProtection selectLockedCells="1"/>
  <mergeCells count="10">
    <mergeCell ref="F45:F46"/>
    <mergeCell ref="H43:I43"/>
    <mergeCell ref="A2:D2"/>
    <mergeCell ref="E2:I2"/>
    <mergeCell ref="E4:I4"/>
    <mergeCell ref="E3:I3"/>
    <mergeCell ref="E5:I5"/>
    <mergeCell ref="H13:I13"/>
    <mergeCell ref="E7:I7"/>
    <mergeCell ref="A32:I34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zoomScaleNormal="100" workbookViewId="0">
      <selection activeCell="D28" sqref="D28"/>
    </sheetView>
  </sheetViews>
  <sheetFormatPr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4.7109375" style="28" customWidth="1"/>
    <col min="6" max="6" width="15.5703125" style="28" customWidth="1"/>
    <col min="7" max="8" width="14.7109375" style="28" customWidth="1"/>
    <col min="9" max="9" width="15.28515625" style="28" customWidth="1"/>
    <col min="10" max="10" width="16.85546875" style="28" customWidth="1"/>
    <col min="11" max="16384" width="9.140625" style="12"/>
  </cols>
  <sheetData>
    <row r="1" spans="1:10" ht="19.5" x14ac:dyDescent="0.4">
      <c r="A1" s="26" t="s">
        <v>0</v>
      </c>
      <c r="B1" s="27"/>
      <c r="C1" s="27"/>
      <c r="D1" s="27"/>
    </row>
    <row r="2" spans="1:10" ht="19.5" x14ac:dyDescent="0.4">
      <c r="A2" s="328" t="s">
        <v>1</v>
      </c>
      <c r="B2" s="328"/>
      <c r="C2" s="328"/>
      <c r="D2" s="328"/>
      <c r="E2" s="329" t="s">
        <v>144</v>
      </c>
      <c r="F2" s="329"/>
      <c r="G2" s="329"/>
      <c r="H2" s="329"/>
      <c r="I2" s="329"/>
      <c r="J2" s="30"/>
    </row>
    <row r="3" spans="1:10" ht="9.75" customHeight="1" x14ac:dyDescent="0.4">
      <c r="A3" s="29"/>
      <c r="B3" s="29"/>
      <c r="C3" s="29"/>
      <c r="D3" s="29"/>
      <c r="E3" s="331" t="s">
        <v>32</v>
      </c>
      <c r="F3" s="331"/>
      <c r="G3" s="331"/>
      <c r="H3" s="331"/>
      <c r="I3" s="331"/>
      <c r="J3" s="30"/>
    </row>
    <row r="4" spans="1:10" ht="15.75" x14ac:dyDescent="0.25">
      <c r="A4" s="31" t="s">
        <v>2</v>
      </c>
      <c r="E4" s="330" t="s">
        <v>145</v>
      </c>
      <c r="F4" s="330"/>
      <c r="G4" s="330"/>
      <c r="H4" s="330"/>
      <c r="I4" s="330"/>
    </row>
    <row r="5" spans="1:10" ht="7.5" customHeight="1" x14ac:dyDescent="0.25">
      <c r="A5" s="31"/>
      <c r="E5" s="331" t="s">
        <v>32</v>
      </c>
      <c r="F5" s="331"/>
      <c r="G5" s="331"/>
      <c r="H5" s="331"/>
      <c r="I5" s="331"/>
    </row>
    <row r="6" spans="1:10" ht="19.5" x14ac:dyDescent="0.4">
      <c r="A6" s="30" t="s">
        <v>162</v>
      </c>
      <c r="E6" s="32" t="s">
        <v>146</v>
      </c>
      <c r="F6" s="33"/>
      <c r="G6" s="34" t="s">
        <v>3</v>
      </c>
      <c r="H6" s="35"/>
      <c r="I6" s="35">
        <v>1223</v>
      </c>
    </row>
    <row r="7" spans="1:10" ht="8.25" customHeight="1" x14ac:dyDescent="0.4">
      <c r="A7" s="30"/>
      <c r="E7" s="331" t="s">
        <v>33</v>
      </c>
      <c r="F7" s="331"/>
      <c r="G7" s="331"/>
      <c r="H7" s="331"/>
      <c r="I7" s="331"/>
    </row>
    <row r="8" spans="1:10" ht="19.5" hidden="1" x14ac:dyDescent="0.4">
      <c r="A8" s="30"/>
      <c r="E8" s="35"/>
      <c r="F8" s="35"/>
      <c r="G8" s="35"/>
      <c r="H8" s="34"/>
      <c r="I8" s="35"/>
    </row>
    <row r="9" spans="1:10" ht="30.75" customHeight="1" x14ac:dyDescent="0.4">
      <c r="A9" s="30"/>
      <c r="E9" s="35"/>
      <c r="F9" s="35"/>
      <c r="G9" s="35"/>
      <c r="H9" s="34"/>
      <c r="I9" s="35"/>
    </row>
    <row r="11" spans="1:10" s="6" customFormat="1" ht="15" customHeight="1" x14ac:dyDescent="0.4">
      <c r="A11" s="36"/>
      <c r="B11" s="37"/>
      <c r="C11" s="37"/>
      <c r="D11" s="37"/>
      <c r="E11" s="38" t="s">
        <v>4</v>
      </c>
      <c r="F11" s="38" t="s">
        <v>5</v>
      </c>
      <c r="G11" s="39" t="s">
        <v>6</v>
      </c>
      <c r="H11" s="40" t="s">
        <v>7</v>
      </c>
      <c r="I11" s="40"/>
      <c r="J11" s="37"/>
    </row>
    <row r="12" spans="1:10" s="6" customFormat="1" ht="15" customHeight="1" x14ac:dyDescent="0.4">
      <c r="A12" s="41"/>
      <c r="B12" s="41"/>
      <c r="C12" s="41"/>
      <c r="D12" s="41"/>
      <c r="E12" s="38" t="s">
        <v>8</v>
      </c>
      <c r="F12" s="38" t="s">
        <v>8</v>
      </c>
      <c r="G12" s="39" t="s">
        <v>9</v>
      </c>
      <c r="H12" s="42" t="s">
        <v>10</v>
      </c>
      <c r="I12" s="43" t="s">
        <v>11</v>
      </c>
      <c r="J12" s="37"/>
    </row>
    <row r="13" spans="1:10" s="6" customFormat="1" ht="12.75" customHeight="1" x14ac:dyDescent="0.2">
      <c r="A13" s="41"/>
      <c r="B13" s="41"/>
      <c r="C13" s="41"/>
      <c r="D13" s="41"/>
      <c r="E13" s="38" t="s">
        <v>12</v>
      </c>
      <c r="F13" s="38" t="s">
        <v>12</v>
      </c>
      <c r="G13" s="44"/>
      <c r="H13" s="332" t="s">
        <v>180</v>
      </c>
      <c r="I13" s="332"/>
      <c r="J13" s="37"/>
    </row>
    <row r="14" spans="1:10" s="6" customFormat="1" ht="12.75" customHeight="1" x14ac:dyDescent="0.2">
      <c r="A14" s="41"/>
      <c r="B14" s="41"/>
      <c r="C14" s="41"/>
      <c r="D14" s="41"/>
      <c r="E14" s="38"/>
      <c r="F14" s="38"/>
      <c r="G14" s="44"/>
      <c r="H14" s="1"/>
      <c r="I14" s="45"/>
      <c r="J14" s="37"/>
    </row>
    <row r="15" spans="1:10" s="6" customFormat="1" ht="18.75" x14ac:dyDescent="0.4">
      <c r="A15" s="46" t="s">
        <v>13</v>
      </c>
      <c r="B15" s="46"/>
      <c r="C15" s="47"/>
      <c r="D15" s="48"/>
      <c r="E15" s="49"/>
      <c r="F15" s="49"/>
      <c r="G15" s="50"/>
      <c r="H15" s="41"/>
      <c r="I15" s="41"/>
      <c r="J15" s="37"/>
    </row>
    <row r="16" spans="1:10" s="6" customFormat="1" ht="19.5" x14ac:dyDescent="0.4">
      <c r="A16" s="51" t="s">
        <v>14</v>
      </c>
      <c r="B16" s="46"/>
      <c r="C16" s="47"/>
      <c r="D16" s="48"/>
      <c r="E16" s="253">
        <v>10219000</v>
      </c>
      <c r="F16" s="254">
        <v>47665029.450000003</v>
      </c>
      <c r="G16" s="9">
        <f>H16+I16</f>
        <v>47051030.030000001</v>
      </c>
      <c r="H16" s="253">
        <v>45583726.509999998</v>
      </c>
      <c r="I16" s="253">
        <v>1467303.52</v>
      </c>
      <c r="J16" s="37"/>
    </row>
    <row r="17" spans="1:10" s="6" customFormat="1" ht="20.25" customHeight="1" x14ac:dyDescent="0.35">
      <c r="A17" s="3"/>
      <c r="B17" s="37"/>
      <c r="C17" s="37"/>
      <c r="D17" s="37"/>
      <c r="J17" s="37"/>
    </row>
    <row r="18" spans="1:10" s="6" customFormat="1" ht="19.5" x14ac:dyDescent="0.4">
      <c r="A18" s="51" t="s">
        <v>15</v>
      </c>
      <c r="B18" s="4"/>
      <c r="C18" s="4"/>
      <c r="D18" s="4"/>
      <c r="E18" s="253">
        <v>10730000</v>
      </c>
      <c r="F18" s="254">
        <v>48333123.799999997</v>
      </c>
      <c r="G18" s="9">
        <f>H18+I18</f>
        <v>47254634.779999994</v>
      </c>
      <c r="H18" s="253">
        <v>45390891.119999997</v>
      </c>
      <c r="I18" s="253">
        <v>1863743.66</v>
      </c>
      <c r="J18" s="3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2"/>
      <c r="F20" s="52"/>
      <c r="G20" s="53"/>
      <c r="H20" s="2"/>
      <c r="I20" s="2"/>
      <c r="J20" s="5"/>
    </row>
    <row r="21" spans="1:10" ht="19.5" x14ac:dyDescent="0.4">
      <c r="A21" s="54" t="s">
        <v>16</v>
      </c>
      <c r="B21" s="52"/>
      <c r="C21" s="52"/>
      <c r="D21" s="52"/>
      <c r="E21" s="52"/>
      <c r="F21" s="52"/>
      <c r="G21" s="55"/>
      <c r="H21" s="53"/>
      <c r="I21" s="53"/>
      <c r="J21" s="53"/>
    </row>
    <row r="22" spans="1:10" ht="18" x14ac:dyDescent="0.35">
      <c r="A22" s="52"/>
      <c r="B22" s="52"/>
      <c r="C22" s="56" t="s">
        <v>38</v>
      </c>
      <c r="D22" s="52"/>
      <c r="E22" s="52"/>
      <c r="F22" s="52"/>
      <c r="G22" s="7">
        <v>0</v>
      </c>
      <c r="H22" s="8">
        <v>0</v>
      </c>
      <c r="I22" s="8">
        <v>0</v>
      </c>
      <c r="J22" s="53"/>
    </row>
    <row r="23" spans="1:10" ht="18" x14ac:dyDescent="0.35">
      <c r="A23" s="52"/>
      <c r="B23" s="52"/>
      <c r="C23" s="56"/>
      <c r="D23" s="52"/>
      <c r="E23" s="52"/>
      <c r="F23" s="52"/>
      <c r="G23" s="7"/>
      <c r="H23" s="8"/>
      <c r="I23" s="8"/>
      <c r="J23" s="53"/>
    </row>
    <row r="24" spans="1:10" ht="22.5" x14ac:dyDescent="0.45">
      <c r="A24" s="57" t="s">
        <v>34</v>
      </c>
      <c r="B24" s="57"/>
      <c r="C24" s="58"/>
      <c r="D24" s="57"/>
      <c r="E24" s="57"/>
      <c r="F24" s="57"/>
      <c r="G24" s="59">
        <f>G18-G16-G22</f>
        <v>203604.74999999255</v>
      </c>
      <c r="H24" s="59">
        <f>H18-H16-H22</f>
        <v>-192835.3900000006</v>
      </c>
      <c r="I24" s="59">
        <f>I18-I16-I22</f>
        <v>396440.1399999999</v>
      </c>
      <c r="J24" s="60"/>
    </row>
    <row r="26" spans="1:10" ht="24" customHeight="1" x14ac:dyDescent="0.2">
      <c r="H26" s="61"/>
    </row>
    <row r="28" spans="1:10" ht="19.5" x14ac:dyDescent="0.4">
      <c r="A28" s="46" t="s">
        <v>17</v>
      </c>
      <c r="B28" s="46" t="s">
        <v>35</v>
      </c>
      <c r="C28" s="46"/>
      <c r="D28" s="4"/>
      <c r="E28" s="4"/>
      <c r="F28" s="41"/>
      <c r="G28" s="62">
        <f>G29+G30+G31</f>
        <v>203604.75</v>
      </c>
      <c r="H28" s="63"/>
      <c r="I28" s="64"/>
      <c r="J28" s="61"/>
    </row>
    <row r="29" spans="1:10" s="6" customFormat="1" ht="18.75" x14ac:dyDescent="0.4">
      <c r="A29" s="65"/>
      <c r="B29" s="65"/>
      <c r="C29" s="66" t="s">
        <v>18</v>
      </c>
      <c r="D29" s="67"/>
      <c r="E29" s="68"/>
      <c r="F29" s="61" t="s">
        <v>20</v>
      </c>
      <c r="G29" s="8">
        <v>80000</v>
      </c>
      <c r="H29" s="63"/>
      <c r="I29" s="64"/>
    </row>
    <row r="30" spans="1:10" s="6" customFormat="1" ht="18.75" x14ac:dyDescent="0.4">
      <c r="A30" s="65"/>
      <c r="B30" s="65"/>
      <c r="C30" s="66"/>
      <c r="D30" s="67"/>
      <c r="E30" s="68"/>
      <c r="F30" s="61" t="s">
        <v>19</v>
      </c>
      <c r="G30" s="8">
        <v>123604.75</v>
      </c>
      <c r="H30" s="63"/>
      <c r="I30" s="64"/>
    </row>
    <row r="31" spans="1:10" s="6" customFormat="1" ht="18.75" x14ac:dyDescent="0.4">
      <c r="A31" s="65"/>
      <c r="B31" s="65"/>
      <c r="C31" s="66" t="s">
        <v>21</v>
      </c>
      <c r="D31" s="67"/>
      <c r="E31" s="68"/>
      <c r="F31" s="61" t="s">
        <v>163</v>
      </c>
      <c r="G31" s="69">
        <v>0</v>
      </c>
      <c r="H31" s="70"/>
      <c r="I31" s="64"/>
    </row>
    <row r="32" spans="1:10" s="6" customFormat="1" x14ac:dyDescent="0.2">
      <c r="A32" s="335"/>
      <c r="B32" s="336"/>
      <c r="C32" s="336"/>
      <c r="D32" s="336"/>
      <c r="E32" s="336"/>
      <c r="F32" s="336"/>
      <c r="G32" s="336"/>
      <c r="H32" s="336"/>
      <c r="I32" s="336"/>
    </row>
    <row r="33" spans="1:10" s="6" customFormat="1" x14ac:dyDescent="0.2">
      <c r="A33" s="336"/>
      <c r="B33" s="336"/>
      <c r="C33" s="336"/>
      <c r="D33" s="336"/>
      <c r="E33" s="336"/>
      <c r="F33" s="336"/>
      <c r="G33" s="336"/>
      <c r="H33" s="336"/>
      <c r="I33" s="336"/>
    </row>
    <row r="34" spans="1:10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71"/>
    </row>
    <row r="35" spans="1:10" ht="19.5" x14ac:dyDescent="0.4">
      <c r="A35" s="46" t="s">
        <v>22</v>
      </c>
      <c r="B35" s="46" t="s">
        <v>30</v>
      </c>
      <c r="C35" s="46"/>
      <c r="D35" s="72"/>
      <c r="E35" s="50"/>
      <c r="F35" s="4"/>
      <c r="G35" s="73"/>
      <c r="H35" s="64"/>
      <c r="I35" s="64"/>
      <c r="J35" s="71"/>
    </row>
    <row r="36" spans="1:10" ht="18.75" x14ac:dyDescent="0.4">
      <c r="A36" s="46"/>
      <c r="B36" s="46"/>
      <c r="C36" s="46"/>
      <c r="D36" s="72"/>
      <c r="F36" s="74" t="s">
        <v>36</v>
      </c>
      <c r="G36" s="122" t="s">
        <v>6</v>
      </c>
      <c r="H36" s="41"/>
      <c r="I36" s="75" t="s">
        <v>39</v>
      </c>
      <c r="J36" s="71"/>
    </row>
    <row r="37" spans="1:10" ht="15" customHeight="1" x14ac:dyDescent="0.35">
      <c r="A37" s="76" t="s">
        <v>31</v>
      </c>
      <c r="B37" s="77"/>
      <c r="C37" s="3"/>
      <c r="D37" s="77"/>
      <c r="E37" s="50"/>
      <c r="F37" s="24">
        <v>80000</v>
      </c>
      <c r="G37" s="24">
        <v>49619</v>
      </c>
      <c r="H37" s="256"/>
      <c r="I37" s="78">
        <f>G37/F37</f>
        <v>0.6202375</v>
      </c>
      <c r="J37" s="71"/>
    </row>
    <row r="38" spans="1:10" ht="16.5" x14ac:dyDescent="0.35">
      <c r="A38" s="76" t="s">
        <v>42</v>
      </c>
      <c r="B38" s="77"/>
      <c r="C38" s="3"/>
      <c r="D38" s="79"/>
      <c r="E38" s="79"/>
      <c r="F38" s="24">
        <v>915523</v>
      </c>
      <c r="G38" s="24">
        <v>915413.6</v>
      </c>
      <c r="H38" s="256"/>
      <c r="I38" s="78">
        <f>G38/F38</f>
        <v>0.99988050545972085</v>
      </c>
      <c r="J38" s="81"/>
    </row>
    <row r="39" spans="1:10" ht="15" x14ac:dyDescent="0.3">
      <c r="A39" s="76" t="s">
        <v>43</v>
      </c>
      <c r="B39" s="77"/>
      <c r="C39" s="77"/>
      <c r="D39" s="82"/>
      <c r="E39" s="82"/>
      <c r="F39" s="24">
        <v>0</v>
      </c>
      <c r="G39" s="24">
        <v>0</v>
      </c>
      <c r="H39" s="256"/>
      <c r="I39" s="84" t="s">
        <v>164</v>
      </c>
      <c r="J39" s="81"/>
    </row>
    <row r="40" spans="1:10" ht="15" customHeight="1" x14ac:dyDescent="0.2">
      <c r="A40" s="85" t="s">
        <v>173</v>
      </c>
      <c r="B40" s="85"/>
      <c r="C40" s="85"/>
      <c r="D40" s="85"/>
      <c r="E40" s="85"/>
      <c r="F40" s="24">
        <v>708523</v>
      </c>
      <c r="G40" s="24">
        <v>708523</v>
      </c>
      <c r="H40" s="256"/>
      <c r="I40" s="84">
        <f>G40/F40</f>
        <v>1</v>
      </c>
      <c r="J40" s="81"/>
    </row>
    <row r="41" spans="1:10" ht="15" x14ac:dyDescent="0.3">
      <c r="A41" s="76" t="s">
        <v>37</v>
      </c>
      <c r="B41" s="86"/>
      <c r="C41" s="86"/>
      <c r="D41" s="87"/>
      <c r="E41" s="87" t="s">
        <v>165</v>
      </c>
      <c r="F41" s="121">
        <v>400000</v>
      </c>
      <c r="G41" s="24">
        <v>400000</v>
      </c>
      <c r="H41" s="288"/>
      <c r="I41" s="89">
        <f>G41/F41</f>
        <v>1</v>
      </c>
      <c r="J41" s="81"/>
    </row>
    <row r="42" spans="1:10" x14ac:dyDescent="0.2">
      <c r="A42" s="348" t="s">
        <v>195</v>
      </c>
      <c r="B42" s="349"/>
      <c r="C42" s="349"/>
      <c r="D42" s="349"/>
      <c r="E42" s="349"/>
      <c r="F42" s="349"/>
      <c r="G42" s="349"/>
      <c r="H42" s="349"/>
      <c r="I42" s="349"/>
      <c r="J42" s="81"/>
    </row>
    <row r="43" spans="1:10" ht="12.75" customHeight="1" x14ac:dyDescent="0.2">
      <c r="J43" s="81"/>
    </row>
    <row r="44" spans="1:10" ht="13.5" customHeight="1" x14ac:dyDescent="0.2">
      <c r="A44" s="200"/>
      <c r="B44" s="201"/>
      <c r="C44" s="201"/>
      <c r="D44" s="201"/>
      <c r="E44" s="201"/>
      <c r="F44" s="201"/>
      <c r="G44" s="201"/>
      <c r="H44" s="201"/>
      <c r="I44" s="201"/>
      <c r="J44" s="81"/>
    </row>
    <row r="45" spans="1:10" ht="19.5" thickBot="1" x14ac:dyDescent="0.45">
      <c r="A45" s="46" t="s">
        <v>23</v>
      </c>
      <c r="B45" s="46" t="s">
        <v>24</v>
      </c>
      <c r="C45" s="48"/>
      <c r="D45" s="50"/>
      <c r="E45" s="50"/>
      <c r="F45" s="90"/>
      <c r="G45" s="91"/>
      <c r="H45" s="326" t="s">
        <v>41</v>
      </c>
      <c r="I45" s="327"/>
      <c r="J45" s="81"/>
    </row>
    <row r="46" spans="1:10" ht="18.75" thickTop="1" x14ac:dyDescent="0.35">
      <c r="A46" s="233"/>
      <c r="B46" s="234"/>
      <c r="C46" s="235"/>
      <c r="D46" s="234"/>
      <c r="E46" s="236" t="s">
        <v>185</v>
      </c>
      <c r="F46" s="237" t="s">
        <v>25</v>
      </c>
      <c r="G46" s="238" t="s">
        <v>26</v>
      </c>
      <c r="H46" s="239" t="s">
        <v>27</v>
      </c>
      <c r="I46" s="240" t="s">
        <v>40</v>
      </c>
      <c r="J46" s="81"/>
    </row>
    <row r="47" spans="1:10" x14ac:dyDescent="0.2">
      <c r="A47" s="241"/>
      <c r="B47" s="242"/>
      <c r="C47" s="242"/>
      <c r="D47" s="242"/>
      <c r="E47" s="241"/>
      <c r="F47" s="325"/>
      <c r="G47" s="243"/>
      <c r="H47" s="244">
        <v>41274</v>
      </c>
      <c r="I47" s="245">
        <v>41274</v>
      </c>
      <c r="J47" s="81"/>
    </row>
    <row r="48" spans="1:10" x14ac:dyDescent="0.2">
      <c r="A48" s="241"/>
      <c r="B48" s="242"/>
      <c r="C48" s="242"/>
      <c r="D48" s="242"/>
      <c r="E48" s="241"/>
      <c r="F48" s="325"/>
      <c r="G48" s="246"/>
      <c r="H48" s="246"/>
      <c r="I48" s="247"/>
      <c r="J48" s="81"/>
    </row>
    <row r="49" spans="1:10" ht="13.5" thickBot="1" x14ac:dyDescent="0.25">
      <c r="A49" s="248"/>
      <c r="B49" s="249"/>
      <c r="C49" s="249"/>
      <c r="D49" s="249"/>
      <c r="E49" s="248"/>
      <c r="F49" s="250"/>
      <c r="G49" s="251"/>
      <c r="H49" s="251"/>
      <c r="I49" s="252"/>
      <c r="J49" s="81"/>
    </row>
    <row r="50" spans="1:10" ht="13.5" thickTop="1" x14ac:dyDescent="0.2">
      <c r="A50" s="92"/>
      <c r="B50" s="93"/>
      <c r="C50" s="93" t="s">
        <v>20</v>
      </c>
      <c r="D50" s="93"/>
      <c r="E50" s="94">
        <v>20612.12</v>
      </c>
      <c r="F50" s="95">
        <v>90000</v>
      </c>
      <c r="G50" s="96">
        <v>90000</v>
      </c>
      <c r="H50" s="96">
        <f>E50+F50-G50</f>
        <v>20612.119999999995</v>
      </c>
      <c r="I50" s="97">
        <v>0</v>
      </c>
      <c r="J50" s="81"/>
    </row>
    <row r="51" spans="1:10" x14ac:dyDescent="0.2">
      <c r="A51" s="98"/>
      <c r="B51" s="99"/>
      <c r="C51" s="99" t="s">
        <v>28</v>
      </c>
      <c r="D51" s="99"/>
      <c r="E51" s="100">
        <v>245313.64</v>
      </c>
      <c r="F51" s="25">
        <v>260304.89</v>
      </c>
      <c r="G51" s="101">
        <v>333052.28999999998</v>
      </c>
      <c r="H51" s="101">
        <f>E51+F51-G51</f>
        <v>172566.24000000005</v>
      </c>
      <c r="I51" s="102">
        <v>94157.06</v>
      </c>
      <c r="J51" s="81"/>
    </row>
    <row r="52" spans="1:10" x14ac:dyDescent="0.2">
      <c r="A52" s="98"/>
      <c r="B52" s="99"/>
      <c r="C52" s="99" t="s">
        <v>19</v>
      </c>
      <c r="D52" s="99"/>
      <c r="E52" s="100">
        <v>0</v>
      </c>
      <c r="F52" s="25">
        <f>394271.82+111153.95</f>
        <v>505425.77</v>
      </c>
      <c r="G52" s="101">
        <v>394271.82</v>
      </c>
      <c r="H52" s="101">
        <f t="shared" ref="H52:H53" si="0">E52+F52-G52</f>
        <v>111153.95000000001</v>
      </c>
      <c r="I52" s="102">
        <f>H52</f>
        <v>111153.95000000001</v>
      </c>
      <c r="J52" s="81"/>
    </row>
    <row r="53" spans="1:10" x14ac:dyDescent="0.2">
      <c r="A53" s="98"/>
      <c r="B53" s="99"/>
      <c r="C53" s="99" t="s">
        <v>29</v>
      </c>
      <c r="D53" s="99"/>
      <c r="E53" s="100">
        <v>404372.5</v>
      </c>
      <c r="F53" s="25">
        <v>1356949.42</v>
      </c>
      <c r="G53" s="101">
        <v>1340763.32</v>
      </c>
      <c r="H53" s="101">
        <f t="shared" si="0"/>
        <v>420558.59999999986</v>
      </c>
      <c r="I53" s="102">
        <v>17847.830000000002</v>
      </c>
      <c r="J53" s="81"/>
    </row>
    <row r="54" spans="1:10" ht="18.75" thickBot="1" x14ac:dyDescent="0.4">
      <c r="A54" s="103" t="s">
        <v>12</v>
      </c>
      <c r="B54" s="104"/>
      <c r="C54" s="104"/>
      <c r="D54" s="104"/>
      <c r="E54" s="105">
        <f>E50+E51+E52+E53</f>
        <v>670298.26</v>
      </c>
      <c r="F54" s="106">
        <f>F50+F51+F52+F53</f>
        <v>2212680.08</v>
      </c>
      <c r="G54" s="106">
        <f>G50+G51+G52+G53</f>
        <v>2158087.4300000002</v>
      </c>
      <c r="H54" s="106">
        <f>H50+H51+H52+H53</f>
        <v>724890.90999999992</v>
      </c>
      <c r="I54" s="107">
        <f>I50+I51+I52+I53</f>
        <v>223158.84000000003</v>
      </c>
      <c r="J54" s="81"/>
    </row>
    <row r="55" spans="1:10" ht="18.75" thickTop="1" x14ac:dyDescent="0.35">
      <c r="A55" s="108"/>
      <c r="B55" s="109"/>
      <c r="C55" s="109"/>
      <c r="D55" s="50"/>
      <c r="E55" s="50"/>
      <c r="F55" s="90"/>
      <c r="G55" s="91"/>
      <c r="H55" s="110"/>
      <c r="I55" s="110"/>
      <c r="J55" s="81"/>
    </row>
    <row r="56" spans="1:10" ht="18" x14ac:dyDescent="0.35">
      <c r="A56" s="108"/>
      <c r="B56" s="109"/>
      <c r="C56" s="109"/>
      <c r="D56" s="50"/>
      <c r="E56" s="50"/>
      <c r="F56" s="90"/>
      <c r="G56" s="111"/>
      <c r="H56" s="112"/>
      <c r="I56" s="112"/>
      <c r="J56" s="81"/>
    </row>
    <row r="57" spans="1:10" ht="1.5" customHeight="1" x14ac:dyDescent="0.35">
      <c r="A57" s="113"/>
      <c r="B57" s="114"/>
      <c r="C57" s="114"/>
      <c r="D57" s="115"/>
      <c r="E57" s="115"/>
      <c r="F57" s="112"/>
      <c r="G57" s="112"/>
      <c r="H57" s="112"/>
      <c r="I57" s="112"/>
      <c r="J57" s="81"/>
    </row>
    <row r="58" spans="1:10" x14ac:dyDescent="0.2">
      <c r="A58" s="116"/>
      <c r="B58" s="116"/>
      <c r="C58" s="116"/>
      <c r="D58" s="116"/>
      <c r="E58" s="116"/>
      <c r="F58" s="116"/>
      <c r="G58" s="116"/>
      <c r="H58" s="116"/>
      <c r="I58" s="116"/>
    </row>
  </sheetData>
  <mergeCells count="11">
    <mergeCell ref="A2:D2"/>
    <mergeCell ref="E2:I2"/>
    <mergeCell ref="E3:I3"/>
    <mergeCell ref="E4:I4"/>
    <mergeCell ref="H45:I45"/>
    <mergeCell ref="F47:F48"/>
    <mergeCell ref="E5:I5"/>
    <mergeCell ref="E7:I7"/>
    <mergeCell ref="H13:I13"/>
    <mergeCell ref="A32:I34"/>
    <mergeCell ref="A42:I42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D28" sqref="D28"/>
    </sheetView>
  </sheetViews>
  <sheetFormatPr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4.7109375" style="28" customWidth="1"/>
    <col min="6" max="6" width="15.5703125" style="28" customWidth="1"/>
    <col min="7" max="8" width="14.7109375" style="28" customWidth="1"/>
    <col min="9" max="9" width="14.85546875" style="28" customWidth="1"/>
    <col min="10" max="10" width="16.85546875" style="28" customWidth="1"/>
    <col min="11" max="16384" width="9.140625" style="12"/>
  </cols>
  <sheetData>
    <row r="1" spans="1:10" ht="19.5" x14ac:dyDescent="0.4">
      <c r="A1" s="26" t="s">
        <v>0</v>
      </c>
      <c r="B1" s="27"/>
      <c r="C1" s="27"/>
      <c r="D1" s="27"/>
    </row>
    <row r="2" spans="1:10" ht="19.5" x14ac:dyDescent="0.4">
      <c r="A2" s="328" t="s">
        <v>1</v>
      </c>
      <c r="B2" s="328"/>
      <c r="C2" s="328"/>
      <c r="D2" s="328"/>
      <c r="E2" s="329" t="s">
        <v>147</v>
      </c>
      <c r="F2" s="329"/>
      <c r="G2" s="329"/>
      <c r="H2" s="329"/>
      <c r="I2" s="329"/>
      <c r="J2" s="30"/>
    </row>
    <row r="3" spans="1:10" ht="9.75" customHeight="1" x14ac:dyDescent="0.4">
      <c r="A3" s="29"/>
      <c r="B3" s="29"/>
      <c r="C3" s="29"/>
      <c r="D3" s="29"/>
      <c r="E3" s="331" t="s">
        <v>32</v>
      </c>
      <c r="F3" s="331"/>
      <c r="G3" s="331"/>
      <c r="H3" s="331"/>
      <c r="I3" s="331"/>
      <c r="J3" s="30"/>
    </row>
    <row r="4" spans="1:10" ht="15.75" x14ac:dyDescent="0.25">
      <c r="A4" s="31" t="s">
        <v>2</v>
      </c>
      <c r="E4" s="330" t="s">
        <v>148</v>
      </c>
      <c r="F4" s="330"/>
      <c r="G4" s="330"/>
      <c r="H4" s="330"/>
      <c r="I4" s="330"/>
    </row>
    <row r="5" spans="1:10" ht="7.5" customHeight="1" x14ac:dyDescent="0.25">
      <c r="A5" s="31"/>
      <c r="E5" s="331" t="s">
        <v>32</v>
      </c>
      <c r="F5" s="331"/>
      <c r="G5" s="331"/>
      <c r="H5" s="331"/>
      <c r="I5" s="331"/>
    </row>
    <row r="6" spans="1:10" ht="19.5" x14ac:dyDescent="0.4">
      <c r="A6" s="30" t="s">
        <v>162</v>
      </c>
      <c r="E6" s="32" t="s">
        <v>149</v>
      </c>
      <c r="F6" s="33"/>
      <c r="G6" s="34" t="s">
        <v>3</v>
      </c>
      <c r="H6" s="35"/>
      <c r="I6" s="35">
        <v>1311</v>
      </c>
    </row>
    <row r="7" spans="1:10" ht="8.25" customHeight="1" x14ac:dyDescent="0.4">
      <c r="A7" s="30"/>
      <c r="E7" s="331" t="s">
        <v>33</v>
      </c>
      <c r="F7" s="331"/>
      <c r="G7" s="331"/>
      <c r="H7" s="331"/>
      <c r="I7" s="331"/>
    </row>
    <row r="8" spans="1:10" ht="19.5" hidden="1" x14ac:dyDescent="0.4">
      <c r="A8" s="30"/>
      <c r="E8" s="35"/>
      <c r="F8" s="35"/>
      <c r="G8" s="35"/>
      <c r="H8" s="34"/>
      <c r="I8" s="35"/>
    </row>
    <row r="9" spans="1:10" ht="30.75" customHeight="1" x14ac:dyDescent="0.4">
      <c r="A9" s="30"/>
      <c r="E9" s="35"/>
      <c r="F9" s="35"/>
      <c r="G9" s="35"/>
      <c r="H9" s="34"/>
      <c r="I9" s="35"/>
    </row>
    <row r="11" spans="1:10" s="6" customFormat="1" ht="15" customHeight="1" x14ac:dyDescent="0.4">
      <c r="A11" s="36"/>
      <c r="B11" s="37"/>
      <c r="C11" s="37"/>
      <c r="D11" s="37"/>
      <c r="E11" s="38" t="s">
        <v>4</v>
      </c>
      <c r="F11" s="38" t="s">
        <v>5</v>
      </c>
      <c r="G11" s="39" t="s">
        <v>6</v>
      </c>
      <c r="H11" s="40" t="s">
        <v>7</v>
      </c>
      <c r="I11" s="40"/>
      <c r="J11" s="37"/>
    </row>
    <row r="12" spans="1:10" s="6" customFormat="1" ht="15" customHeight="1" x14ac:dyDescent="0.4">
      <c r="A12" s="41"/>
      <c r="B12" s="41"/>
      <c r="C12" s="41"/>
      <c r="D12" s="41"/>
      <c r="E12" s="38" t="s">
        <v>8</v>
      </c>
      <c r="F12" s="38" t="s">
        <v>8</v>
      </c>
      <c r="G12" s="39" t="s">
        <v>9</v>
      </c>
      <c r="H12" s="42" t="s">
        <v>10</v>
      </c>
      <c r="I12" s="43" t="s">
        <v>11</v>
      </c>
      <c r="J12" s="37"/>
    </row>
    <row r="13" spans="1:10" s="6" customFormat="1" ht="12.75" customHeight="1" x14ac:dyDescent="0.2">
      <c r="A13" s="41"/>
      <c r="B13" s="41"/>
      <c r="C13" s="41"/>
      <c r="D13" s="41"/>
      <c r="E13" s="38" t="s">
        <v>12</v>
      </c>
      <c r="F13" s="38" t="s">
        <v>12</v>
      </c>
      <c r="G13" s="44"/>
      <c r="H13" s="332" t="s">
        <v>180</v>
      </c>
      <c r="I13" s="332"/>
      <c r="J13" s="37"/>
    </row>
    <row r="14" spans="1:10" s="6" customFormat="1" ht="12.75" customHeight="1" x14ac:dyDescent="0.2">
      <c r="A14" s="41"/>
      <c r="B14" s="41"/>
      <c r="C14" s="41"/>
      <c r="D14" s="41"/>
      <c r="E14" s="38"/>
      <c r="F14" s="38"/>
      <c r="G14" s="44"/>
      <c r="H14" s="1"/>
      <c r="I14" s="45"/>
      <c r="J14" s="37"/>
    </row>
    <row r="15" spans="1:10" s="6" customFormat="1" ht="18.75" x14ac:dyDescent="0.4">
      <c r="A15" s="46" t="s">
        <v>13</v>
      </c>
      <c r="B15" s="46"/>
      <c r="C15" s="47"/>
      <c r="D15" s="48"/>
      <c r="E15" s="49"/>
      <c r="F15" s="49"/>
      <c r="G15" s="50"/>
      <c r="H15" s="41"/>
      <c r="I15" s="41"/>
      <c r="J15" s="37"/>
    </row>
    <row r="16" spans="1:10" s="6" customFormat="1" ht="19.5" x14ac:dyDescent="0.4">
      <c r="A16" s="51" t="s">
        <v>14</v>
      </c>
      <c r="B16" s="46"/>
      <c r="C16" s="47"/>
      <c r="D16" s="48"/>
      <c r="E16" s="253">
        <v>1391000</v>
      </c>
      <c r="F16" s="254">
        <v>8218700</v>
      </c>
      <c r="G16" s="9">
        <f>H16+I16</f>
        <v>8039988.8099999996</v>
      </c>
      <c r="H16" s="253">
        <v>8028588.8099999996</v>
      </c>
      <c r="I16" s="253">
        <v>11400</v>
      </c>
      <c r="J16" s="37"/>
    </row>
    <row r="17" spans="1:10" s="6" customFormat="1" ht="20.25" customHeight="1" x14ac:dyDescent="0.35">
      <c r="A17" s="3"/>
      <c r="B17" s="37"/>
      <c r="C17" s="37"/>
      <c r="D17" s="37"/>
      <c r="J17" s="37"/>
    </row>
    <row r="18" spans="1:10" s="6" customFormat="1" ht="19.5" x14ac:dyDescent="0.4">
      <c r="A18" s="51" t="s">
        <v>15</v>
      </c>
      <c r="B18" s="4"/>
      <c r="C18" s="4"/>
      <c r="D18" s="4"/>
      <c r="E18" s="253">
        <v>1391000</v>
      </c>
      <c r="F18" s="254">
        <v>8218578</v>
      </c>
      <c r="G18" s="9">
        <f>H18+I18</f>
        <v>8236756.7199999997</v>
      </c>
      <c r="H18" s="253">
        <v>8225356.7199999997</v>
      </c>
      <c r="I18" s="253">
        <v>11400</v>
      </c>
      <c r="J18" s="3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2"/>
      <c r="F20" s="52"/>
      <c r="G20" s="53"/>
      <c r="H20" s="2"/>
      <c r="I20" s="2"/>
      <c r="J20" s="5"/>
    </row>
    <row r="21" spans="1:10" ht="19.5" x14ac:dyDescent="0.4">
      <c r="A21" s="54" t="s">
        <v>16</v>
      </c>
      <c r="B21" s="52"/>
      <c r="C21" s="52"/>
      <c r="D21" s="52"/>
      <c r="E21" s="52"/>
      <c r="F21" s="52"/>
      <c r="G21" s="55"/>
      <c r="H21" s="53"/>
      <c r="I21" s="53"/>
      <c r="J21" s="53"/>
    </row>
    <row r="22" spans="1:10" ht="18" x14ac:dyDescent="0.35">
      <c r="A22" s="52"/>
      <c r="B22" s="52"/>
      <c r="C22" s="56" t="s">
        <v>38</v>
      </c>
      <c r="D22" s="52"/>
      <c r="E22" s="52"/>
      <c r="F22" s="52"/>
      <c r="G22" s="7">
        <f>H22+I22</f>
        <v>0</v>
      </c>
      <c r="H22" s="8">
        <v>0</v>
      </c>
      <c r="I22" s="8">
        <v>0</v>
      </c>
      <c r="J22" s="53"/>
    </row>
    <row r="23" spans="1:10" ht="18" x14ac:dyDescent="0.35">
      <c r="A23" s="52"/>
      <c r="B23" s="52"/>
      <c r="C23" s="56"/>
      <c r="D23" s="52"/>
      <c r="E23" s="52"/>
      <c r="F23" s="52"/>
      <c r="G23" s="7"/>
      <c r="H23" s="8"/>
      <c r="I23" s="8"/>
      <c r="J23" s="53"/>
    </row>
    <row r="24" spans="1:10" ht="22.5" x14ac:dyDescent="0.45">
      <c r="A24" s="57" t="s">
        <v>34</v>
      </c>
      <c r="B24" s="57"/>
      <c r="C24" s="58"/>
      <c r="D24" s="57"/>
      <c r="E24" s="57"/>
      <c r="F24" s="57"/>
      <c r="G24" s="59">
        <f>G18-G16-G22</f>
        <v>196767.91000000015</v>
      </c>
      <c r="H24" s="59">
        <f>H18-H16-H22</f>
        <v>196767.91000000015</v>
      </c>
      <c r="I24" s="59">
        <f>I18-I16-I22</f>
        <v>0</v>
      </c>
      <c r="J24" s="60"/>
    </row>
    <row r="26" spans="1:10" ht="24" customHeight="1" x14ac:dyDescent="0.2">
      <c r="H26" s="61"/>
    </row>
    <row r="28" spans="1:10" ht="19.5" x14ac:dyDescent="0.4">
      <c r="A28" s="46" t="s">
        <v>17</v>
      </c>
      <c r="B28" s="46" t="s">
        <v>35</v>
      </c>
      <c r="C28" s="46"/>
      <c r="D28" s="4"/>
      <c r="E28" s="4"/>
      <c r="F28" s="41"/>
      <c r="G28" s="62">
        <f>G29+G30+G31</f>
        <v>196767.91</v>
      </c>
      <c r="H28" s="63"/>
      <c r="I28" s="64"/>
      <c r="J28" s="61"/>
    </row>
    <row r="29" spans="1:10" s="6" customFormat="1" ht="18.75" x14ac:dyDescent="0.4">
      <c r="A29" s="65"/>
      <c r="B29" s="65"/>
      <c r="C29" s="66" t="s">
        <v>18</v>
      </c>
      <c r="D29" s="67"/>
      <c r="E29" s="68"/>
      <c r="F29" s="61" t="s">
        <v>20</v>
      </c>
      <c r="G29" s="8">
        <v>32752</v>
      </c>
      <c r="H29" s="63"/>
      <c r="I29" s="64"/>
    </row>
    <row r="30" spans="1:10" s="6" customFormat="1" ht="18.75" x14ac:dyDescent="0.4">
      <c r="A30" s="65"/>
      <c r="B30" s="65"/>
      <c r="C30" s="66"/>
      <c r="D30" s="67"/>
      <c r="E30" s="68"/>
      <c r="F30" s="61" t="s">
        <v>19</v>
      </c>
      <c r="G30" s="8">
        <v>164015.91</v>
      </c>
      <c r="H30" s="63"/>
      <c r="I30" s="64"/>
    </row>
    <row r="31" spans="1:10" s="6" customFormat="1" ht="18.75" x14ac:dyDescent="0.4">
      <c r="A31" s="65"/>
      <c r="B31" s="65"/>
      <c r="C31" s="66" t="s">
        <v>21</v>
      </c>
      <c r="D31" s="67"/>
      <c r="E31" s="68"/>
      <c r="F31" s="61" t="s">
        <v>163</v>
      </c>
      <c r="G31" s="69">
        <v>0</v>
      </c>
      <c r="H31" s="70"/>
      <c r="I31" s="64"/>
    </row>
    <row r="32" spans="1:10" s="6" customFormat="1" x14ac:dyDescent="0.2">
      <c r="A32" s="335"/>
      <c r="B32" s="336"/>
      <c r="C32" s="336"/>
      <c r="D32" s="336"/>
      <c r="E32" s="336"/>
      <c r="F32" s="336"/>
      <c r="G32" s="336"/>
      <c r="H32" s="336"/>
      <c r="I32" s="336"/>
    </row>
    <row r="33" spans="1:10" s="6" customFormat="1" x14ac:dyDescent="0.2">
      <c r="A33" s="336"/>
      <c r="B33" s="336"/>
      <c r="C33" s="336"/>
      <c r="D33" s="336"/>
      <c r="E33" s="336"/>
      <c r="F33" s="336"/>
      <c r="G33" s="336"/>
      <c r="H33" s="336"/>
      <c r="I33" s="336"/>
    </row>
    <row r="34" spans="1:10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71"/>
    </row>
    <row r="35" spans="1:10" ht="19.5" x14ac:dyDescent="0.4">
      <c r="A35" s="46" t="s">
        <v>22</v>
      </c>
      <c r="B35" s="46" t="s">
        <v>30</v>
      </c>
      <c r="C35" s="46"/>
      <c r="D35" s="72"/>
      <c r="E35" s="50"/>
      <c r="F35" s="4"/>
      <c r="G35" s="73"/>
      <c r="H35" s="64"/>
      <c r="I35" s="64"/>
      <c r="J35" s="71"/>
    </row>
    <row r="36" spans="1:10" ht="18.75" x14ac:dyDescent="0.4">
      <c r="A36" s="46"/>
      <c r="B36" s="46"/>
      <c r="C36" s="46"/>
      <c r="D36" s="72"/>
      <c r="F36" s="74" t="s">
        <v>36</v>
      </c>
      <c r="G36" s="122" t="s">
        <v>6</v>
      </c>
      <c r="H36" s="41"/>
      <c r="I36" s="75" t="s">
        <v>39</v>
      </c>
      <c r="J36" s="71"/>
    </row>
    <row r="37" spans="1:10" ht="15" customHeight="1" x14ac:dyDescent="0.35">
      <c r="A37" s="76" t="s">
        <v>31</v>
      </c>
      <c r="B37" s="77"/>
      <c r="C37" s="3"/>
      <c r="D37" s="77"/>
      <c r="E37" s="50"/>
      <c r="F37" s="24">
        <v>0</v>
      </c>
      <c r="G37" s="24">
        <v>0</v>
      </c>
      <c r="H37" s="256"/>
      <c r="I37" s="78" t="s">
        <v>164</v>
      </c>
      <c r="J37" s="71"/>
    </row>
    <row r="38" spans="1:10" ht="16.5" x14ac:dyDescent="0.35">
      <c r="A38" s="76" t="s">
        <v>42</v>
      </c>
      <c r="B38" s="77"/>
      <c r="C38" s="3"/>
      <c r="D38" s="79"/>
      <c r="E38" s="79"/>
      <c r="F38" s="24">
        <v>139878</v>
      </c>
      <c r="G38" s="24">
        <v>140064</v>
      </c>
      <c r="H38" s="256"/>
      <c r="I38" s="78">
        <f>G38/F38</f>
        <v>1.0013297301934543</v>
      </c>
      <c r="J38" s="81"/>
    </row>
    <row r="39" spans="1:10" ht="15" x14ac:dyDescent="0.3">
      <c r="A39" s="76" t="s">
        <v>43</v>
      </c>
      <c r="B39" s="77"/>
      <c r="C39" s="77"/>
      <c r="D39" s="82"/>
      <c r="E39" s="82"/>
      <c r="F39" s="24">
        <v>0</v>
      </c>
      <c r="G39" s="24">
        <v>0</v>
      </c>
      <c r="H39" s="256"/>
      <c r="I39" s="84" t="s">
        <v>164</v>
      </c>
      <c r="J39" s="81"/>
    </row>
    <row r="40" spans="1:10" ht="15" customHeight="1" x14ac:dyDescent="0.2">
      <c r="A40" s="85" t="s">
        <v>173</v>
      </c>
      <c r="B40" s="85"/>
      <c r="C40" s="85"/>
      <c r="D40" s="85"/>
      <c r="E40" s="85"/>
      <c r="F40" s="24">
        <v>106878</v>
      </c>
      <c r="G40" s="24">
        <v>106878</v>
      </c>
      <c r="H40" s="256"/>
      <c r="I40" s="84">
        <f>G40/F40</f>
        <v>1</v>
      </c>
      <c r="J40" s="81"/>
    </row>
    <row r="41" spans="1:10" ht="15" x14ac:dyDescent="0.3">
      <c r="A41" s="76" t="s">
        <v>37</v>
      </c>
      <c r="B41" s="86"/>
      <c r="C41" s="86"/>
      <c r="D41" s="87"/>
      <c r="E41" s="87" t="s">
        <v>165</v>
      </c>
      <c r="F41" s="121">
        <v>0</v>
      </c>
      <c r="G41" s="24">
        <v>0</v>
      </c>
      <c r="H41" s="256"/>
      <c r="I41" s="89" t="s">
        <v>164</v>
      </c>
      <c r="J41" s="81"/>
    </row>
    <row r="42" spans="1:10" x14ac:dyDescent="0.2">
      <c r="A42" s="344" t="s">
        <v>193</v>
      </c>
      <c r="B42" s="339"/>
      <c r="C42" s="339"/>
      <c r="D42" s="339"/>
      <c r="E42" s="339"/>
      <c r="F42" s="339"/>
      <c r="G42" s="339"/>
      <c r="H42" s="339"/>
      <c r="I42" s="339"/>
      <c r="J42" s="81"/>
    </row>
    <row r="43" spans="1:10" x14ac:dyDescent="0.2">
      <c r="A43" s="199"/>
      <c r="B43" s="199"/>
      <c r="C43" s="199"/>
      <c r="D43" s="199"/>
      <c r="E43" s="199"/>
      <c r="F43" s="199"/>
      <c r="G43" s="199"/>
      <c r="H43" s="199"/>
      <c r="I43" s="199"/>
      <c r="J43" s="81"/>
    </row>
    <row r="44" spans="1:10" ht="19.5" thickBot="1" x14ac:dyDescent="0.45">
      <c r="A44" s="46" t="s">
        <v>23</v>
      </c>
      <c r="B44" s="46" t="s">
        <v>24</v>
      </c>
      <c r="C44" s="48"/>
      <c r="D44" s="50"/>
      <c r="E44" s="50"/>
      <c r="F44" s="90"/>
      <c r="G44" s="91"/>
      <c r="H44" s="326" t="s">
        <v>41</v>
      </c>
      <c r="I44" s="327"/>
      <c r="J44" s="81"/>
    </row>
    <row r="45" spans="1:10" ht="18.75" thickTop="1" x14ac:dyDescent="0.35">
      <c r="A45" s="233"/>
      <c r="B45" s="234"/>
      <c r="C45" s="235"/>
      <c r="D45" s="234"/>
      <c r="E45" s="236" t="s">
        <v>185</v>
      </c>
      <c r="F45" s="237" t="s">
        <v>25</v>
      </c>
      <c r="G45" s="238" t="s">
        <v>26</v>
      </c>
      <c r="H45" s="239" t="s">
        <v>27</v>
      </c>
      <c r="I45" s="240" t="s">
        <v>40</v>
      </c>
      <c r="J45" s="81"/>
    </row>
    <row r="46" spans="1:10" x14ac:dyDescent="0.2">
      <c r="A46" s="241"/>
      <c r="B46" s="242"/>
      <c r="C46" s="242"/>
      <c r="D46" s="242"/>
      <c r="E46" s="241"/>
      <c r="F46" s="325"/>
      <c r="G46" s="243"/>
      <c r="H46" s="244">
        <v>41274</v>
      </c>
      <c r="I46" s="245">
        <v>41274</v>
      </c>
      <c r="J46" s="81"/>
    </row>
    <row r="47" spans="1:10" x14ac:dyDescent="0.2">
      <c r="A47" s="241"/>
      <c r="B47" s="242"/>
      <c r="C47" s="242"/>
      <c r="D47" s="242"/>
      <c r="E47" s="241"/>
      <c r="F47" s="325"/>
      <c r="G47" s="246"/>
      <c r="H47" s="246"/>
      <c r="I47" s="247"/>
      <c r="J47" s="81"/>
    </row>
    <row r="48" spans="1:10" ht="13.5" thickBot="1" x14ac:dyDescent="0.25">
      <c r="A48" s="248"/>
      <c r="B48" s="249"/>
      <c r="C48" s="249"/>
      <c r="D48" s="249"/>
      <c r="E48" s="248"/>
      <c r="F48" s="250"/>
      <c r="G48" s="251"/>
      <c r="H48" s="251"/>
      <c r="I48" s="252"/>
      <c r="J48" s="81"/>
    </row>
    <row r="49" spans="1:10" ht="13.5" thickTop="1" x14ac:dyDescent="0.2">
      <c r="A49" s="92"/>
      <c r="B49" s="93"/>
      <c r="C49" s="93" t="s">
        <v>20</v>
      </c>
      <c r="D49" s="93"/>
      <c r="E49" s="94">
        <v>77323</v>
      </c>
      <c r="F49" s="95">
        <v>16677</v>
      </c>
      <c r="G49" s="96">
        <v>26752</v>
      </c>
      <c r="H49" s="96">
        <f>E49+F49-G49</f>
        <v>67248</v>
      </c>
      <c r="I49" s="97">
        <v>92000</v>
      </c>
      <c r="J49" s="81"/>
    </row>
    <row r="50" spans="1:10" x14ac:dyDescent="0.2">
      <c r="A50" s="98"/>
      <c r="B50" s="99"/>
      <c r="C50" s="99" t="s">
        <v>28</v>
      </c>
      <c r="D50" s="99"/>
      <c r="E50" s="100">
        <v>33484.54</v>
      </c>
      <c r="F50" s="25">
        <v>50175</v>
      </c>
      <c r="G50" s="101">
        <v>35161</v>
      </c>
      <c r="H50" s="101">
        <f>E50+F50-G50</f>
        <v>48498.540000000008</v>
      </c>
      <c r="I50" s="102">
        <v>43564.95</v>
      </c>
      <c r="J50" s="81"/>
    </row>
    <row r="51" spans="1:10" x14ac:dyDescent="0.2">
      <c r="A51" s="98"/>
      <c r="B51" s="99"/>
      <c r="C51" s="99" t="s">
        <v>19</v>
      </c>
      <c r="D51" s="99"/>
      <c r="E51" s="100">
        <v>137222.29</v>
      </c>
      <c r="F51" s="25">
        <f>120353.31+32000</f>
        <v>152353.31</v>
      </c>
      <c r="G51" s="101">
        <f>130300+32000</f>
        <v>162300</v>
      </c>
      <c r="H51" s="101">
        <f t="shared" ref="H51:H52" si="0">E51+F51-G51</f>
        <v>127275.59999999998</v>
      </c>
      <c r="I51" s="102">
        <f>H51</f>
        <v>127275.59999999998</v>
      </c>
      <c r="J51" s="81"/>
    </row>
    <row r="52" spans="1:10" x14ac:dyDescent="0.2">
      <c r="A52" s="98"/>
      <c r="B52" s="99"/>
      <c r="C52" s="99" t="s">
        <v>29</v>
      </c>
      <c r="D52" s="99"/>
      <c r="E52" s="100">
        <v>113870.3</v>
      </c>
      <c r="F52" s="25">
        <v>171128</v>
      </c>
      <c r="G52" s="101">
        <v>225878</v>
      </c>
      <c r="H52" s="101">
        <f t="shared" si="0"/>
        <v>59120.299999999988</v>
      </c>
      <c r="I52" s="102">
        <f>H52</f>
        <v>59120.299999999988</v>
      </c>
      <c r="J52" s="81"/>
    </row>
    <row r="53" spans="1:10" ht="18.75" thickBot="1" x14ac:dyDescent="0.4">
      <c r="A53" s="103" t="s">
        <v>12</v>
      </c>
      <c r="B53" s="104"/>
      <c r="C53" s="104"/>
      <c r="D53" s="104"/>
      <c r="E53" s="117">
        <f>E49+E50+E51+E52</f>
        <v>361900.13</v>
      </c>
      <c r="F53" s="106">
        <f>F49+F50+F51+F52</f>
        <v>390333.31</v>
      </c>
      <c r="G53" s="106">
        <f>G49+G50+G51+G52</f>
        <v>450091</v>
      </c>
      <c r="H53" s="106">
        <f>H49+H50+H51+H52</f>
        <v>302142.43999999994</v>
      </c>
      <c r="I53" s="107">
        <f>I49+I50+I51+I52</f>
        <v>321960.84999999998</v>
      </c>
      <c r="J53" s="81"/>
    </row>
    <row r="54" spans="1:10" ht="18.75" thickTop="1" x14ac:dyDescent="0.35">
      <c r="A54" s="108"/>
      <c r="B54" s="109"/>
      <c r="C54" s="109"/>
      <c r="D54" s="50"/>
      <c r="E54" s="50"/>
      <c r="F54" s="90"/>
      <c r="G54" s="91"/>
      <c r="H54" s="110"/>
      <c r="I54" s="110"/>
      <c r="J54" s="81"/>
    </row>
    <row r="55" spans="1:10" ht="18" x14ac:dyDescent="0.35">
      <c r="A55" s="108"/>
      <c r="B55" s="109"/>
      <c r="C55" s="109"/>
      <c r="D55" s="50"/>
      <c r="E55" s="50"/>
      <c r="F55" s="90"/>
      <c r="G55" s="111"/>
      <c r="H55" s="112"/>
      <c r="I55" s="112"/>
      <c r="J55" s="81"/>
    </row>
    <row r="56" spans="1:10" ht="1.5" customHeight="1" x14ac:dyDescent="0.35">
      <c r="A56" s="113"/>
      <c r="B56" s="114"/>
      <c r="C56" s="114"/>
      <c r="D56" s="115"/>
      <c r="E56" s="115"/>
      <c r="F56" s="112"/>
      <c r="G56" s="112"/>
      <c r="H56" s="112"/>
      <c r="I56" s="112"/>
      <c r="J56" s="81"/>
    </row>
    <row r="57" spans="1:10" x14ac:dyDescent="0.2">
      <c r="A57" s="116"/>
      <c r="B57" s="116"/>
      <c r="C57" s="116"/>
      <c r="D57" s="116"/>
      <c r="E57" s="116"/>
      <c r="F57" s="116"/>
      <c r="G57" s="116"/>
      <c r="H57" s="116"/>
      <c r="I57" s="116"/>
    </row>
  </sheetData>
  <mergeCells count="11">
    <mergeCell ref="A2:D2"/>
    <mergeCell ref="E2:I2"/>
    <mergeCell ref="E3:I3"/>
    <mergeCell ref="E4:I4"/>
    <mergeCell ref="H44:I44"/>
    <mergeCell ref="F46:F47"/>
    <mergeCell ref="E5:I5"/>
    <mergeCell ref="E7:I7"/>
    <mergeCell ref="H13:I13"/>
    <mergeCell ref="A32:I34"/>
    <mergeCell ref="A42:I42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D28" sqref="D28"/>
    </sheetView>
  </sheetViews>
  <sheetFormatPr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4.7109375" style="28" customWidth="1"/>
    <col min="6" max="6" width="15.5703125" style="28" customWidth="1"/>
    <col min="7" max="8" width="14.7109375" style="28" customWidth="1"/>
    <col min="9" max="9" width="14.85546875" style="28" customWidth="1"/>
    <col min="10" max="10" width="16.85546875" style="28" customWidth="1"/>
    <col min="11" max="16384" width="9.140625" style="12"/>
  </cols>
  <sheetData>
    <row r="1" spans="1:10" ht="19.5" x14ac:dyDescent="0.4">
      <c r="A1" s="26" t="s">
        <v>0</v>
      </c>
      <c r="B1" s="27"/>
      <c r="C1" s="27"/>
      <c r="D1" s="27"/>
    </row>
    <row r="2" spans="1:10" ht="19.5" x14ac:dyDescent="0.4">
      <c r="A2" s="328" t="s">
        <v>1</v>
      </c>
      <c r="B2" s="328"/>
      <c r="C2" s="328"/>
      <c r="D2" s="328"/>
      <c r="E2" s="329" t="s">
        <v>150</v>
      </c>
      <c r="F2" s="329"/>
      <c r="G2" s="329"/>
      <c r="H2" s="329"/>
      <c r="I2" s="329"/>
      <c r="J2" s="30"/>
    </row>
    <row r="3" spans="1:10" ht="9.75" customHeight="1" x14ac:dyDescent="0.4">
      <c r="A3" s="29"/>
      <c r="B3" s="29"/>
      <c r="C3" s="29"/>
      <c r="D3" s="29"/>
      <c r="E3" s="331" t="s">
        <v>32</v>
      </c>
      <c r="F3" s="331"/>
      <c r="G3" s="331"/>
      <c r="H3" s="331"/>
      <c r="I3" s="331"/>
      <c r="J3" s="30"/>
    </row>
    <row r="4" spans="1:10" ht="15.75" x14ac:dyDescent="0.25">
      <c r="A4" s="31" t="s">
        <v>2</v>
      </c>
      <c r="E4" s="330" t="s">
        <v>151</v>
      </c>
      <c r="F4" s="330"/>
      <c r="G4" s="330"/>
      <c r="H4" s="330"/>
      <c r="I4" s="330"/>
    </row>
    <row r="5" spans="1:10" ht="7.5" customHeight="1" x14ac:dyDescent="0.25">
      <c r="A5" s="31"/>
      <c r="E5" s="331" t="s">
        <v>32</v>
      </c>
      <c r="F5" s="331"/>
      <c r="G5" s="331"/>
      <c r="H5" s="331"/>
      <c r="I5" s="331"/>
    </row>
    <row r="6" spans="1:10" ht="19.5" x14ac:dyDescent="0.4">
      <c r="A6" s="30" t="s">
        <v>162</v>
      </c>
      <c r="E6" s="32" t="s">
        <v>152</v>
      </c>
      <c r="F6" s="33"/>
      <c r="G6" s="34" t="s">
        <v>3</v>
      </c>
      <c r="H6" s="35"/>
      <c r="I6" s="35">
        <v>1312</v>
      </c>
    </row>
    <row r="7" spans="1:10" ht="8.25" customHeight="1" x14ac:dyDescent="0.4">
      <c r="A7" s="30"/>
      <c r="E7" s="331" t="s">
        <v>33</v>
      </c>
      <c r="F7" s="331"/>
      <c r="G7" s="331"/>
      <c r="H7" s="331"/>
      <c r="I7" s="331"/>
    </row>
    <row r="8" spans="1:10" ht="19.5" hidden="1" x14ac:dyDescent="0.4">
      <c r="A8" s="30"/>
      <c r="E8" s="35"/>
      <c r="F8" s="35"/>
      <c r="G8" s="35"/>
      <c r="H8" s="34"/>
      <c r="I8" s="35"/>
    </row>
    <row r="9" spans="1:10" ht="30.75" customHeight="1" x14ac:dyDescent="0.4">
      <c r="A9" s="30"/>
      <c r="E9" s="35"/>
      <c r="F9" s="35"/>
      <c r="G9" s="35"/>
      <c r="H9" s="34"/>
      <c r="I9" s="35"/>
    </row>
    <row r="11" spans="1:10" s="6" customFormat="1" ht="15" customHeight="1" x14ac:dyDescent="0.4">
      <c r="A11" s="36"/>
      <c r="B11" s="37"/>
      <c r="C11" s="37"/>
      <c r="D11" s="37"/>
      <c r="E11" s="38" t="s">
        <v>4</v>
      </c>
      <c r="F11" s="38" t="s">
        <v>5</v>
      </c>
      <c r="G11" s="39" t="s">
        <v>6</v>
      </c>
      <c r="H11" s="40" t="s">
        <v>7</v>
      </c>
      <c r="I11" s="40"/>
      <c r="J11" s="37"/>
    </row>
    <row r="12" spans="1:10" s="6" customFormat="1" ht="15" customHeight="1" x14ac:dyDescent="0.4">
      <c r="A12" s="41"/>
      <c r="B12" s="41"/>
      <c r="C12" s="41"/>
      <c r="D12" s="41"/>
      <c r="E12" s="38" t="s">
        <v>8</v>
      </c>
      <c r="F12" s="38" t="s">
        <v>8</v>
      </c>
      <c r="G12" s="39" t="s">
        <v>9</v>
      </c>
      <c r="H12" s="42" t="s">
        <v>10</v>
      </c>
      <c r="I12" s="43" t="s">
        <v>11</v>
      </c>
      <c r="J12" s="37"/>
    </row>
    <row r="13" spans="1:10" s="6" customFormat="1" ht="12.75" customHeight="1" x14ac:dyDescent="0.2">
      <c r="A13" s="41"/>
      <c r="B13" s="41"/>
      <c r="C13" s="41"/>
      <c r="D13" s="41"/>
      <c r="E13" s="38" t="s">
        <v>12</v>
      </c>
      <c r="F13" s="38" t="s">
        <v>12</v>
      </c>
      <c r="G13" s="44"/>
      <c r="H13" s="332" t="s">
        <v>180</v>
      </c>
      <c r="I13" s="332"/>
      <c r="J13" s="37"/>
    </row>
    <row r="14" spans="1:10" s="6" customFormat="1" ht="12.75" customHeight="1" x14ac:dyDescent="0.2">
      <c r="A14" s="41"/>
      <c r="B14" s="41"/>
      <c r="C14" s="41"/>
      <c r="D14" s="41"/>
      <c r="E14" s="38"/>
      <c r="F14" s="38"/>
      <c r="G14" s="44"/>
      <c r="H14" s="1"/>
      <c r="I14" s="45"/>
      <c r="J14" s="37"/>
    </row>
    <row r="15" spans="1:10" s="6" customFormat="1" ht="18.75" x14ac:dyDescent="0.4">
      <c r="A15" s="46" t="s">
        <v>13</v>
      </c>
      <c r="B15" s="46"/>
      <c r="C15" s="47"/>
      <c r="D15" s="48"/>
      <c r="E15" s="49"/>
      <c r="F15" s="49"/>
      <c r="G15" s="50"/>
      <c r="H15" s="41"/>
      <c r="I15" s="41"/>
      <c r="J15" s="37"/>
    </row>
    <row r="16" spans="1:10" s="6" customFormat="1" ht="19.5" x14ac:dyDescent="0.4">
      <c r="A16" s="51" t="s">
        <v>14</v>
      </c>
      <c r="B16" s="46"/>
      <c r="C16" s="47"/>
      <c r="D16" s="48"/>
      <c r="E16" s="253">
        <v>1736000</v>
      </c>
      <c r="F16" s="254">
        <v>13180900</v>
      </c>
      <c r="G16" s="9">
        <f>H16+I16</f>
        <v>13194840.57</v>
      </c>
      <c r="H16" s="253">
        <v>13163328.57</v>
      </c>
      <c r="I16" s="253">
        <v>31512</v>
      </c>
      <c r="J16" s="37"/>
    </row>
    <row r="17" spans="1:10" s="6" customFormat="1" ht="20.25" customHeight="1" x14ac:dyDescent="0.35">
      <c r="A17" s="3"/>
      <c r="B17" s="37"/>
      <c r="C17" s="37"/>
      <c r="D17" s="37"/>
      <c r="J17" s="37"/>
    </row>
    <row r="18" spans="1:10" s="6" customFormat="1" ht="19.5" x14ac:dyDescent="0.4">
      <c r="A18" s="51" t="s">
        <v>15</v>
      </c>
      <c r="B18" s="4"/>
      <c r="C18" s="4"/>
      <c r="D18" s="4"/>
      <c r="E18" s="253">
        <v>1736000</v>
      </c>
      <c r="F18" s="254">
        <v>13180900</v>
      </c>
      <c r="G18" s="9">
        <f>H18+I18</f>
        <v>13223505.310000001</v>
      </c>
      <c r="H18" s="253">
        <v>13191993.310000001</v>
      </c>
      <c r="I18" s="253">
        <v>31512</v>
      </c>
      <c r="J18" s="3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2"/>
      <c r="F20" s="52"/>
      <c r="G20" s="53"/>
      <c r="H20" s="2"/>
      <c r="I20" s="2"/>
      <c r="J20" s="5"/>
    </row>
    <row r="21" spans="1:10" ht="19.5" x14ac:dyDescent="0.4">
      <c r="A21" s="54" t="s">
        <v>16</v>
      </c>
      <c r="B21" s="52"/>
      <c r="C21" s="52"/>
      <c r="D21" s="52"/>
      <c r="E21" s="52"/>
      <c r="F21" s="52"/>
      <c r="G21" s="55"/>
      <c r="H21" s="53"/>
      <c r="I21" s="53"/>
      <c r="J21" s="53"/>
    </row>
    <row r="22" spans="1:10" ht="18" x14ac:dyDescent="0.35">
      <c r="A22" s="52"/>
      <c r="B22" s="52"/>
      <c r="C22" s="56" t="s">
        <v>38</v>
      </c>
      <c r="D22" s="52"/>
      <c r="E22" s="52"/>
      <c r="F22" s="52"/>
      <c r="G22" s="7">
        <f>H22+I22</f>
        <v>0</v>
      </c>
      <c r="H22" s="8">
        <v>0</v>
      </c>
      <c r="I22" s="8">
        <v>0</v>
      </c>
      <c r="J22" s="53"/>
    </row>
    <row r="23" spans="1:10" ht="18" x14ac:dyDescent="0.35">
      <c r="A23" s="52"/>
      <c r="B23" s="52"/>
      <c r="C23" s="56"/>
      <c r="D23" s="52"/>
      <c r="E23" s="52"/>
      <c r="F23" s="52"/>
      <c r="G23" s="7"/>
      <c r="H23" s="8"/>
      <c r="I23" s="8"/>
      <c r="J23" s="53"/>
    </row>
    <row r="24" spans="1:10" ht="22.5" x14ac:dyDescent="0.45">
      <c r="A24" s="57" t="s">
        <v>34</v>
      </c>
      <c r="B24" s="57"/>
      <c r="C24" s="58"/>
      <c r="D24" s="57"/>
      <c r="E24" s="57"/>
      <c r="F24" s="57"/>
      <c r="G24" s="59">
        <f>G18-G16-G22</f>
        <v>28664.740000000224</v>
      </c>
      <c r="H24" s="59">
        <f>H18-H16-H22</f>
        <v>28664.740000000224</v>
      </c>
      <c r="I24" s="59">
        <f>I18-I16-I22</f>
        <v>0</v>
      </c>
      <c r="J24" s="60"/>
    </row>
    <row r="26" spans="1:10" ht="24" customHeight="1" x14ac:dyDescent="0.2">
      <c r="H26" s="61"/>
    </row>
    <row r="28" spans="1:10" ht="19.5" x14ac:dyDescent="0.4">
      <c r="A28" s="46" t="s">
        <v>17</v>
      </c>
      <c r="B28" s="46" t="s">
        <v>35</v>
      </c>
      <c r="C28" s="46"/>
      <c r="D28" s="4"/>
      <c r="E28" s="4"/>
      <c r="F28" s="41"/>
      <c r="G28" s="62">
        <f>G29+G30+G31</f>
        <v>28664.74</v>
      </c>
      <c r="H28" s="63"/>
      <c r="I28" s="64"/>
      <c r="J28" s="61"/>
    </row>
    <row r="29" spans="1:10" s="6" customFormat="1" ht="18.75" x14ac:dyDescent="0.4">
      <c r="A29" s="65"/>
      <c r="B29" s="65"/>
      <c r="C29" s="66" t="s">
        <v>18</v>
      </c>
      <c r="D29" s="67"/>
      <c r="E29" s="68"/>
      <c r="F29" s="61" t="s">
        <v>20</v>
      </c>
      <c r="G29" s="8">
        <v>10000</v>
      </c>
      <c r="H29" s="63"/>
      <c r="I29" s="64"/>
    </row>
    <row r="30" spans="1:10" s="6" customFormat="1" ht="18.75" x14ac:dyDescent="0.4">
      <c r="A30" s="65"/>
      <c r="B30" s="65"/>
      <c r="C30" s="66"/>
      <c r="D30" s="67"/>
      <c r="E30" s="68"/>
      <c r="F30" s="61" t="s">
        <v>19</v>
      </c>
      <c r="G30" s="8">
        <v>18664.740000000002</v>
      </c>
      <c r="H30" s="63"/>
      <c r="I30" s="64"/>
    </row>
    <row r="31" spans="1:10" s="6" customFormat="1" ht="18.75" x14ac:dyDescent="0.4">
      <c r="A31" s="65"/>
      <c r="B31" s="65"/>
      <c r="C31" s="66" t="s">
        <v>21</v>
      </c>
      <c r="D31" s="67"/>
      <c r="E31" s="68"/>
      <c r="F31" s="61" t="s">
        <v>163</v>
      </c>
      <c r="G31" s="69">
        <v>0</v>
      </c>
      <c r="H31" s="70"/>
      <c r="I31" s="64"/>
    </row>
    <row r="32" spans="1:10" s="6" customFormat="1" x14ac:dyDescent="0.2">
      <c r="A32" s="335"/>
      <c r="B32" s="336"/>
      <c r="C32" s="336"/>
      <c r="D32" s="336"/>
      <c r="E32" s="336"/>
      <c r="F32" s="336"/>
      <c r="G32" s="336"/>
      <c r="H32" s="336"/>
      <c r="I32" s="336"/>
    </row>
    <row r="33" spans="1:10" s="6" customFormat="1" x14ac:dyDescent="0.2">
      <c r="A33" s="336"/>
      <c r="B33" s="336"/>
      <c r="C33" s="336"/>
      <c r="D33" s="336"/>
      <c r="E33" s="336"/>
      <c r="F33" s="336"/>
      <c r="G33" s="336"/>
      <c r="H33" s="336"/>
      <c r="I33" s="336"/>
    </row>
    <row r="34" spans="1:10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71"/>
    </row>
    <row r="35" spans="1:10" ht="19.5" x14ac:dyDescent="0.4">
      <c r="A35" s="46" t="s">
        <v>22</v>
      </c>
      <c r="B35" s="46" t="s">
        <v>30</v>
      </c>
      <c r="C35" s="46"/>
      <c r="D35" s="72"/>
      <c r="E35" s="50"/>
      <c r="F35" s="4"/>
      <c r="G35" s="73"/>
      <c r="H35" s="64"/>
      <c r="I35" s="64"/>
      <c r="J35" s="71"/>
    </row>
    <row r="36" spans="1:10" ht="18.75" x14ac:dyDescent="0.4">
      <c r="A36" s="46"/>
      <c r="B36" s="46"/>
      <c r="C36" s="46"/>
      <c r="D36" s="72"/>
      <c r="F36" s="74" t="s">
        <v>36</v>
      </c>
      <c r="G36" s="122" t="s">
        <v>6</v>
      </c>
      <c r="H36" s="41"/>
      <c r="I36" s="75" t="s">
        <v>39</v>
      </c>
      <c r="J36" s="71"/>
    </row>
    <row r="37" spans="1:10" ht="15" customHeight="1" x14ac:dyDescent="0.35">
      <c r="A37" s="76" t="s">
        <v>31</v>
      </c>
      <c r="B37" s="77"/>
      <c r="C37" s="3"/>
      <c r="D37" s="77"/>
      <c r="E37" s="50"/>
      <c r="F37" s="24">
        <v>0</v>
      </c>
      <c r="G37" s="24">
        <v>0</v>
      </c>
      <c r="H37" s="256"/>
      <c r="I37" s="78" t="s">
        <v>164</v>
      </c>
      <c r="J37" s="71"/>
    </row>
    <row r="38" spans="1:10" ht="16.5" x14ac:dyDescent="0.35">
      <c r="A38" s="76" t="s">
        <v>42</v>
      </c>
      <c r="B38" s="77"/>
      <c r="C38" s="3"/>
      <c r="D38" s="79"/>
      <c r="E38" s="79"/>
      <c r="F38" s="24">
        <v>30000</v>
      </c>
      <c r="G38" s="24">
        <v>30086</v>
      </c>
      <c r="H38" s="256"/>
      <c r="I38" s="78">
        <f>G38/F38</f>
        <v>1.0028666666666666</v>
      </c>
      <c r="J38" s="81"/>
    </row>
    <row r="39" spans="1:10" ht="15" x14ac:dyDescent="0.3">
      <c r="A39" s="76" t="s">
        <v>43</v>
      </c>
      <c r="B39" s="77"/>
      <c r="C39" s="77"/>
      <c r="D39" s="82"/>
      <c r="E39" s="82"/>
      <c r="F39" s="24">
        <v>0</v>
      </c>
      <c r="G39" s="24">
        <v>0</v>
      </c>
      <c r="H39" s="256"/>
      <c r="I39" s="84" t="s">
        <v>164</v>
      </c>
      <c r="J39" s="81"/>
    </row>
    <row r="40" spans="1:10" ht="15" customHeight="1" x14ac:dyDescent="0.2">
      <c r="A40" s="85" t="s">
        <v>173</v>
      </c>
      <c r="B40" s="85"/>
      <c r="C40" s="85"/>
      <c r="D40" s="85"/>
      <c r="E40" s="85"/>
      <c r="F40" s="24">
        <v>23000</v>
      </c>
      <c r="G40" s="24">
        <v>23000</v>
      </c>
      <c r="H40" s="256"/>
      <c r="I40" s="84">
        <f>G40/F40</f>
        <v>1</v>
      </c>
      <c r="J40" s="81"/>
    </row>
    <row r="41" spans="1:10" ht="15" x14ac:dyDescent="0.3">
      <c r="A41" s="76" t="s">
        <v>37</v>
      </c>
      <c r="B41" s="86"/>
      <c r="C41" s="86"/>
      <c r="D41" s="87"/>
      <c r="E41" s="87" t="s">
        <v>165</v>
      </c>
      <c r="F41" s="121">
        <v>0</v>
      </c>
      <c r="G41" s="24">
        <v>0</v>
      </c>
      <c r="H41" s="256"/>
      <c r="I41" s="89" t="s">
        <v>164</v>
      </c>
      <c r="J41" s="81"/>
    </row>
    <row r="42" spans="1:10" x14ac:dyDescent="0.2">
      <c r="A42" s="344" t="s">
        <v>187</v>
      </c>
      <c r="B42" s="339"/>
      <c r="C42" s="339"/>
      <c r="D42" s="339"/>
      <c r="E42" s="339"/>
      <c r="F42" s="339"/>
      <c r="G42" s="339"/>
      <c r="H42" s="339"/>
      <c r="I42" s="339"/>
      <c r="J42" s="81"/>
    </row>
    <row r="43" spans="1:10" ht="15" x14ac:dyDescent="0.3">
      <c r="A43" s="76"/>
      <c r="B43" s="86"/>
      <c r="C43" s="86"/>
      <c r="D43" s="87"/>
      <c r="E43" s="87"/>
      <c r="F43" s="88"/>
      <c r="G43" s="24"/>
      <c r="H43" s="83"/>
      <c r="I43" s="89"/>
      <c r="J43" s="81"/>
    </row>
    <row r="44" spans="1:10" ht="19.5" thickBot="1" x14ac:dyDescent="0.45">
      <c r="A44" s="46" t="s">
        <v>23</v>
      </c>
      <c r="B44" s="46" t="s">
        <v>24</v>
      </c>
      <c r="C44" s="48"/>
      <c r="D44" s="50"/>
      <c r="E44" s="50"/>
      <c r="F44" s="90"/>
      <c r="G44" s="91"/>
      <c r="H44" s="326" t="s">
        <v>41</v>
      </c>
      <c r="I44" s="327"/>
      <c r="J44" s="81"/>
    </row>
    <row r="45" spans="1:10" ht="18.75" thickTop="1" x14ac:dyDescent="0.35">
      <c r="A45" s="233"/>
      <c r="B45" s="234"/>
      <c r="C45" s="235"/>
      <c r="D45" s="234"/>
      <c r="E45" s="236" t="s">
        <v>185</v>
      </c>
      <c r="F45" s="237" t="s">
        <v>25</v>
      </c>
      <c r="G45" s="238" t="s">
        <v>26</v>
      </c>
      <c r="H45" s="239" t="s">
        <v>27</v>
      </c>
      <c r="I45" s="240" t="s">
        <v>40</v>
      </c>
      <c r="J45" s="81"/>
    </row>
    <row r="46" spans="1:10" x14ac:dyDescent="0.2">
      <c r="A46" s="241"/>
      <c r="B46" s="242"/>
      <c r="C46" s="242"/>
      <c r="D46" s="242"/>
      <c r="E46" s="241"/>
      <c r="F46" s="325"/>
      <c r="G46" s="243"/>
      <c r="H46" s="244">
        <v>41274</v>
      </c>
      <c r="I46" s="245">
        <v>41274</v>
      </c>
      <c r="J46" s="81"/>
    </row>
    <row r="47" spans="1:10" x14ac:dyDescent="0.2">
      <c r="A47" s="241"/>
      <c r="B47" s="242"/>
      <c r="C47" s="242"/>
      <c r="D47" s="242"/>
      <c r="E47" s="241"/>
      <c r="F47" s="325"/>
      <c r="G47" s="246"/>
      <c r="H47" s="246"/>
      <c r="I47" s="247"/>
      <c r="J47" s="81"/>
    </row>
    <row r="48" spans="1:10" ht="13.5" thickBot="1" x14ac:dyDescent="0.25">
      <c r="A48" s="248"/>
      <c r="B48" s="249"/>
      <c r="C48" s="249"/>
      <c r="D48" s="249"/>
      <c r="E48" s="248"/>
      <c r="F48" s="250"/>
      <c r="G48" s="251"/>
      <c r="H48" s="251"/>
      <c r="I48" s="252"/>
      <c r="J48" s="81"/>
    </row>
    <row r="49" spans="1:10" ht="13.5" thickTop="1" x14ac:dyDescent="0.2">
      <c r="A49" s="92"/>
      <c r="B49" s="93"/>
      <c r="C49" s="93" t="s">
        <v>20</v>
      </c>
      <c r="D49" s="93"/>
      <c r="E49" s="94">
        <v>15941</v>
      </c>
      <c r="F49" s="95">
        <v>20000</v>
      </c>
      <c r="G49" s="96">
        <v>13000</v>
      </c>
      <c r="H49" s="96">
        <f>E49+F49-G49</f>
        <v>22941</v>
      </c>
      <c r="I49" s="97">
        <f>H49</f>
        <v>22941</v>
      </c>
      <c r="J49" s="81"/>
    </row>
    <row r="50" spans="1:10" x14ac:dyDescent="0.2">
      <c r="A50" s="98"/>
      <c r="B50" s="99"/>
      <c r="C50" s="99" t="s">
        <v>28</v>
      </c>
      <c r="D50" s="99"/>
      <c r="E50" s="100">
        <v>164608.4</v>
      </c>
      <c r="F50" s="25">
        <v>84131</v>
      </c>
      <c r="G50" s="101">
        <v>147377</v>
      </c>
      <c r="H50" s="101">
        <f>E50+F50-G50</f>
        <v>101362.4</v>
      </c>
      <c r="I50" s="102">
        <v>85796.15</v>
      </c>
      <c r="J50" s="81"/>
    </row>
    <row r="51" spans="1:10" x14ac:dyDescent="0.2">
      <c r="A51" s="98"/>
      <c r="B51" s="99"/>
      <c r="C51" s="99" t="s">
        <v>19</v>
      </c>
      <c r="D51" s="99"/>
      <c r="E51" s="100">
        <v>54622.16</v>
      </c>
      <c r="F51" s="25">
        <v>155598.49</v>
      </c>
      <c r="G51" s="101">
        <v>27580</v>
      </c>
      <c r="H51" s="101">
        <f>E51+F51-G51</f>
        <v>182640.65</v>
      </c>
      <c r="I51" s="102">
        <f>H51</f>
        <v>182640.65</v>
      </c>
      <c r="J51" s="81"/>
    </row>
    <row r="52" spans="1:10" x14ac:dyDescent="0.2">
      <c r="A52" s="98"/>
      <c r="B52" s="99"/>
      <c r="C52" s="99" t="s">
        <v>29</v>
      </c>
      <c r="D52" s="99"/>
      <c r="E52" s="100">
        <v>24417.3</v>
      </c>
      <c r="F52" s="25">
        <v>30086</v>
      </c>
      <c r="G52" s="101">
        <v>23000</v>
      </c>
      <c r="H52" s="101">
        <f>E52+F52-G52</f>
        <v>31503.300000000003</v>
      </c>
      <c r="I52" s="102">
        <f>H52</f>
        <v>31503.300000000003</v>
      </c>
      <c r="J52" s="81"/>
    </row>
    <row r="53" spans="1:10" ht="18.75" thickBot="1" x14ac:dyDescent="0.4">
      <c r="A53" s="103" t="s">
        <v>12</v>
      </c>
      <c r="B53" s="104"/>
      <c r="C53" s="104"/>
      <c r="D53" s="104"/>
      <c r="E53" s="117">
        <f>E49+E50+E51+E52</f>
        <v>259588.86</v>
      </c>
      <c r="F53" s="106">
        <f>F49+F50+F51+F52</f>
        <v>289815.49</v>
      </c>
      <c r="G53" s="106">
        <f>G49+G50+G51+G52</f>
        <v>210957</v>
      </c>
      <c r="H53" s="106">
        <f>H49+H50+H51+H52</f>
        <v>338447.35</v>
      </c>
      <c r="I53" s="107">
        <f>I49+I50+I51+I52</f>
        <v>322881.09999999998</v>
      </c>
      <c r="J53" s="81"/>
    </row>
    <row r="54" spans="1:10" ht="18.75" thickTop="1" x14ac:dyDescent="0.35">
      <c r="A54" s="108"/>
      <c r="B54" s="109"/>
      <c r="C54" s="109"/>
      <c r="D54" s="50"/>
      <c r="E54" s="50"/>
      <c r="F54" s="90"/>
      <c r="G54" s="91"/>
      <c r="H54" s="110"/>
      <c r="I54" s="110"/>
      <c r="J54" s="81"/>
    </row>
    <row r="55" spans="1:10" ht="18" x14ac:dyDescent="0.35">
      <c r="A55" s="108"/>
      <c r="B55" s="109"/>
      <c r="C55" s="109"/>
      <c r="D55" s="50"/>
      <c r="E55" s="50"/>
      <c r="F55" s="90"/>
      <c r="G55" s="111"/>
      <c r="H55" s="112"/>
      <c r="I55" s="112"/>
      <c r="J55" s="81"/>
    </row>
    <row r="56" spans="1:10" ht="1.5" customHeight="1" x14ac:dyDescent="0.35">
      <c r="A56" s="113"/>
      <c r="B56" s="114"/>
      <c r="C56" s="114"/>
      <c r="D56" s="115"/>
      <c r="E56" s="115"/>
      <c r="F56" s="112"/>
      <c r="G56" s="112"/>
      <c r="H56" s="112"/>
      <c r="I56" s="112"/>
      <c r="J56" s="81"/>
    </row>
    <row r="57" spans="1:10" x14ac:dyDescent="0.2">
      <c r="A57" s="116"/>
      <c r="B57" s="116"/>
      <c r="C57" s="116"/>
      <c r="D57" s="116"/>
      <c r="E57" s="116"/>
      <c r="F57" s="116"/>
      <c r="G57" s="116"/>
      <c r="H57" s="116"/>
      <c r="I57" s="116"/>
    </row>
  </sheetData>
  <mergeCells count="11">
    <mergeCell ref="A2:D2"/>
    <mergeCell ref="E2:I2"/>
    <mergeCell ref="E3:I3"/>
    <mergeCell ref="E4:I4"/>
    <mergeCell ref="H44:I44"/>
    <mergeCell ref="F46:F47"/>
    <mergeCell ref="E5:I5"/>
    <mergeCell ref="E7:I7"/>
    <mergeCell ref="H13:I13"/>
    <mergeCell ref="A32:I34"/>
    <mergeCell ref="A42:I42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D28" sqref="D28"/>
    </sheetView>
  </sheetViews>
  <sheetFormatPr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4.7109375" style="28" customWidth="1"/>
    <col min="6" max="6" width="15.5703125" style="28" customWidth="1"/>
    <col min="7" max="8" width="14.7109375" style="28" customWidth="1"/>
    <col min="9" max="9" width="15" style="28" customWidth="1"/>
    <col min="10" max="10" width="16.85546875" style="28" customWidth="1"/>
    <col min="11" max="16384" width="9.140625" style="12"/>
  </cols>
  <sheetData>
    <row r="1" spans="1:10" ht="19.5" x14ac:dyDescent="0.4">
      <c r="A1" s="26" t="s">
        <v>0</v>
      </c>
      <c r="B1" s="27"/>
      <c r="C1" s="27"/>
      <c r="D1" s="27"/>
    </row>
    <row r="2" spans="1:10" ht="19.5" x14ac:dyDescent="0.4">
      <c r="A2" s="328" t="s">
        <v>1</v>
      </c>
      <c r="B2" s="328"/>
      <c r="C2" s="328"/>
      <c r="D2" s="328"/>
      <c r="E2" s="329" t="s">
        <v>153</v>
      </c>
      <c r="F2" s="329"/>
      <c r="G2" s="329"/>
      <c r="H2" s="329"/>
      <c r="I2" s="329"/>
      <c r="J2" s="30"/>
    </row>
    <row r="3" spans="1:10" ht="9.75" customHeight="1" x14ac:dyDescent="0.4">
      <c r="A3" s="29"/>
      <c r="B3" s="29"/>
      <c r="C3" s="29"/>
      <c r="D3" s="29"/>
      <c r="E3" s="331" t="s">
        <v>32</v>
      </c>
      <c r="F3" s="331"/>
      <c r="G3" s="331"/>
      <c r="H3" s="331"/>
      <c r="I3" s="331"/>
      <c r="J3" s="30"/>
    </row>
    <row r="4" spans="1:10" ht="15.75" x14ac:dyDescent="0.25">
      <c r="A4" s="31" t="s">
        <v>2</v>
      </c>
      <c r="E4" s="330" t="s">
        <v>154</v>
      </c>
      <c r="F4" s="330"/>
      <c r="G4" s="330"/>
      <c r="H4" s="330"/>
      <c r="I4" s="330"/>
    </row>
    <row r="5" spans="1:10" ht="7.5" customHeight="1" x14ac:dyDescent="0.25">
      <c r="A5" s="31"/>
      <c r="E5" s="331" t="s">
        <v>32</v>
      </c>
      <c r="F5" s="331"/>
      <c r="G5" s="331"/>
      <c r="H5" s="331"/>
      <c r="I5" s="331"/>
    </row>
    <row r="6" spans="1:10" ht="19.5" x14ac:dyDescent="0.4">
      <c r="A6" s="30" t="s">
        <v>162</v>
      </c>
      <c r="E6" s="118" t="s">
        <v>155</v>
      </c>
      <c r="F6" s="33"/>
      <c r="G6" s="34" t="s">
        <v>3</v>
      </c>
      <c r="H6" s="35"/>
      <c r="I6" s="35">
        <v>1313</v>
      </c>
    </row>
    <row r="7" spans="1:10" ht="8.25" customHeight="1" x14ac:dyDescent="0.4">
      <c r="A7" s="30"/>
      <c r="E7" s="331" t="s">
        <v>33</v>
      </c>
      <c r="F7" s="331"/>
      <c r="G7" s="331"/>
      <c r="H7" s="331"/>
      <c r="I7" s="331"/>
    </row>
    <row r="8" spans="1:10" ht="19.5" hidden="1" x14ac:dyDescent="0.4">
      <c r="A8" s="30"/>
      <c r="E8" s="35"/>
      <c r="F8" s="35"/>
      <c r="G8" s="35"/>
      <c r="H8" s="34"/>
      <c r="I8" s="35"/>
    </row>
    <row r="9" spans="1:10" ht="30.75" customHeight="1" x14ac:dyDescent="0.4">
      <c r="A9" s="30"/>
      <c r="E9" s="35"/>
      <c r="F9" s="35"/>
      <c r="G9" s="35"/>
      <c r="H9" s="34"/>
      <c r="I9" s="35"/>
    </row>
    <row r="11" spans="1:10" s="6" customFormat="1" ht="15" customHeight="1" x14ac:dyDescent="0.4">
      <c r="A11" s="36"/>
      <c r="B11" s="37"/>
      <c r="C11" s="37"/>
      <c r="D11" s="37"/>
      <c r="E11" s="38" t="s">
        <v>4</v>
      </c>
      <c r="F11" s="38" t="s">
        <v>5</v>
      </c>
      <c r="G11" s="39" t="s">
        <v>6</v>
      </c>
      <c r="H11" s="40" t="s">
        <v>7</v>
      </c>
      <c r="I11" s="40"/>
      <c r="J11" s="37"/>
    </row>
    <row r="12" spans="1:10" s="6" customFormat="1" ht="15" customHeight="1" x14ac:dyDescent="0.4">
      <c r="A12" s="41"/>
      <c r="B12" s="41"/>
      <c r="C12" s="41"/>
      <c r="D12" s="41"/>
      <c r="E12" s="38" t="s">
        <v>8</v>
      </c>
      <c r="F12" s="38" t="s">
        <v>8</v>
      </c>
      <c r="G12" s="39" t="s">
        <v>9</v>
      </c>
      <c r="H12" s="42" t="s">
        <v>10</v>
      </c>
      <c r="I12" s="43" t="s">
        <v>11</v>
      </c>
      <c r="J12" s="37"/>
    </row>
    <row r="13" spans="1:10" s="6" customFormat="1" ht="12.75" customHeight="1" x14ac:dyDescent="0.2">
      <c r="A13" s="41"/>
      <c r="B13" s="41"/>
      <c r="C13" s="41"/>
      <c r="D13" s="41"/>
      <c r="E13" s="38" t="s">
        <v>12</v>
      </c>
      <c r="F13" s="38" t="s">
        <v>12</v>
      </c>
      <c r="G13" s="44"/>
      <c r="H13" s="332" t="s">
        <v>180</v>
      </c>
      <c r="I13" s="332"/>
      <c r="J13" s="37"/>
    </row>
    <row r="14" spans="1:10" s="6" customFormat="1" ht="12.75" customHeight="1" x14ac:dyDescent="0.2">
      <c r="A14" s="41"/>
      <c r="B14" s="41"/>
      <c r="C14" s="41"/>
      <c r="D14" s="41"/>
      <c r="E14" s="38"/>
      <c r="F14" s="38"/>
      <c r="G14" s="44"/>
      <c r="H14" s="1"/>
      <c r="I14" s="45"/>
      <c r="J14" s="37"/>
    </row>
    <row r="15" spans="1:10" s="6" customFormat="1" ht="18.75" x14ac:dyDescent="0.4">
      <c r="A15" s="46" t="s">
        <v>13</v>
      </c>
      <c r="B15" s="46"/>
      <c r="C15" s="47"/>
      <c r="D15" s="48"/>
      <c r="E15" s="49"/>
      <c r="F15" s="49"/>
      <c r="G15" s="50"/>
      <c r="H15" s="41"/>
      <c r="I15" s="41"/>
      <c r="J15" s="37"/>
    </row>
    <row r="16" spans="1:10" s="6" customFormat="1" ht="19.5" x14ac:dyDescent="0.4">
      <c r="A16" s="51" t="s">
        <v>14</v>
      </c>
      <c r="B16" s="46"/>
      <c r="C16" s="47"/>
      <c r="D16" s="48"/>
      <c r="E16" s="253">
        <v>1985000</v>
      </c>
      <c r="F16" s="254">
        <v>16090303.029999999</v>
      </c>
      <c r="G16" s="9">
        <f>H16+I16</f>
        <v>16090303.029999999</v>
      </c>
      <c r="H16" s="253">
        <v>16051870.029999999</v>
      </c>
      <c r="I16" s="253">
        <v>38433</v>
      </c>
      <c r="J16" s="37"/>
    </row>
    <row r="17" spans="1:10" s="6" customFormat="1" ht="20.25" customHeight="1" x14ac:dyDescent="0.35">
      <c r="A17" s="3"/>
      <c r="B17" s="37"/>
      <c r="C17" s="37"/>
      <c r="D17" s="37"/>
      <c r="J17" s="37"/>
    </row>
    <row r="18" spans="1:10" s="6" customFormat="1" ht="19.5" x14ac:dyDescent="0.4">
      <c r="A18" s="51" t="s">
        <v>15</v>
      </c>
      <c r="B18" s="4"/>
      <c r="C18" s="4"/>
      <c r="D18" s="4"/>
      <c r="E18" s="253">
        <v>1985000</v>
      </c>
      <c r="F18" s="254">
        <v>16184148.199999999</v>
      </c>
      <c r="G18" s="9">
        <f>H18+I18</f>
        <v>16183628.199999999</v>
      </c>
      <c r="H18" s="253">
        <v>16144698.199999999</v>
      </c>
      <c r="I18" s="253">
        <v>38930</v>
      </c>
      <c r="J18" s="3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2"/>
      <c r="F20" s="52"/>
      <c r="G20" s="53"/>
      <c r="H20" s="2"/>
      <c r="I20" s="2"/>
      <c r="J20" s="5"/>
    </row>
    <row r="21" spans="1:10" ht="19.5" x14ac:dyDescent="0.4">
      <c r="A21" s="54" t="s">
        <v>16</v>
      </c>
      <c r="B21" s="52"/>
      <c r="C21" s="52"/>
      <c r="D21" s="52"/>
      <c r="E21" s="52"/>
      <c r="F21" s="52"/>
      <c r="G21" s="55"/>
      <c r="H21" s="53"/>
      <c r="I21" s="53"/>
      <c r="J21" s="53"/>
    </row>
    <row r="22" spans="1:10" ht="18" x14ac:dyDescent="0.35">
      <c r="A22" s="52"/>
      <c r="B22" s="52"/>
      <c r="C22" s="56" t="s">
        <v>38</v>
      </c>
      <c r="D22" s="52"/>
      <c r="E22" s="52"/>
      <c r="F22" s="52"/>
      <c r="G22" s="7">
        <f>H22+I22</f>
        <v>0</v>
      </c>
      <c r="H22" s="8">
        <v>0</v>
      </c>
      <c r="I22" s="8">
        <v>0</v>
      </c>
      <c r="J22" s="53"/>
    </row>
    <row r="23" spans="1:10" ht="18" x14ac:dyDescent="0.35">
      <c r="A23" s="52"/>
      <c r="B23" s="52"/>
      <c r="C23" s="56"/>
      <c r="D23" s="52"/>
      <c r="E23" s="52"/>
      <c r="F23" s="52"/>
      <c r="G23" s="7"/>
      <c r="H23" s="8"/>
      <c r="I23" s="8"/>
      <c r="J23" s="53"/>
    </row>
    <row r="24" spans="1:10" ht="22.5" x14ac:dyDescent="0.45">
      <c r="A24" s="57" t="s">
        <v>34</v>
      </c>
      <c r="B24" s="57"/>
      <c r="C24" s="58"/>
      <c r="D24" s="57"/>
      <c r="E24" s="57"/>
      <c r="F24" s="57"/>
      <c r="G24" s="59">
        <f>G18-G16-G22</f>
        <v>93325.169999999925</v>
      </c>
      <c r="H24" s="59">
        <f>H18-H16-H22</f>
        <v>92828.169999999925</v>
      </c>
      <c r="I24" s="59">
        <f>I18-I16-I22</f>
        <v>497</v>
      </c>
      <c r="J24" s="60"/>
    </row>
    <row r="26" spans="1:10" ht="24" customHeight="1" x14ac:dyDescent="0.2">
      <c r="H26" s="61"/>
    </row>
    <row r="28" spans="1:10" ht="19.5" x14ac:dyDescent="0.4">
      <c r="A28" s="46" t="s">
        <v>17</v>
      </c>
      <c r="B28" s="46" t="s">
        <v>35</v>
      </c>
      <c r="C28" s="46"/>
      <c r="D28" s="4"/>
      <c r="E28" s="4"/>
      <c r="F28" s="41"/>
      <c r="G28" s="62">
        <f>G29+G30+G31</f>
        <v>93325.17</v>
      </c>
      <c r="H28" s="63"/>
      <c r="I28" s="64"/>
      <c r="J28" s="61"/>
    </row>
    <row r="29" spans="1:10" s="6" customFormat="1" ht="18.75" x14ac:dyDescent="0.4">
      <c r="A29" s="65"/>
      <c r="B29" s="65"/>
      <c r="C29" s="66" t="s">
        <v>18</v>
      </c>
      <c r="D29" s="67"/>
      <c r="E29" s="68"/>
      <c r="F29" s="61" t="s">
        <v>20</v>
      </c>
      <c r="G29" s="8">
        <v>0</v>
      </c>
      <c r="H29" s="63"/>
      <c r="I29" s="64"/>
    </row>
    <row r="30" spans="1:10" s="6" customFormat="1" ht="18.75" x14ac:dyDescent="0.4">
      <c r="A30" s="65"/>
      <c r="B30" s="65"/>
      <c r="C30" s="66"/>
      <c r="D30" s="67"/>
      <c r="E30" s="68"/>
      <c r="F30" s="61" t="s">
        <v>19</v>
      </c>
      <c r="G30" s="8">
        <v>93325.17</v>
      </c>
      <c r="H30" s="63"/>
      <c r="I30" s="64"/>
    </row>
    <row r="31" spans="1:10" s="6" customFormat="1" ht="18.75" x14ac:dyDescent="0.4">
      <c r="A31" s="65"/>
      <c r="B31" s="65"/>
      <c r="C31" s="66" t="s">
        <v>21</v>
      </c>
      <c r="D31" s="67"/>
      <c r="E31" s="68"/>
      <c r="F31" s="61" t="s">
        <v>163</v>
      </c>
      <c r="G31" s="69">
        <v>0</v>
      </c>
      <c r="H31" s="70"/>
      <c r="I31" s="64"/>
    </row>
    <row r="32" spans="1:10" s="6" customFormat="1" x14ac:dyDescent="0.2">
      <c r="A32" s="335"/>
      <c r="B32" s="336"/>
      <c r="C32" s="336"/>
      <c r="D32" s="336"/>
      <c r="E32" s="336"/>
      <c r="F32" s="336"/>
      <c r="G32" s="336"/>
      <c r="H32" s="336"/>
      <c r="I32" s="336"/>
    </row>
    <row r="33" spans="1:10" s="6" customFormat="1" x14ac:dyDescent="0.2">
      <c r="A33" s="336"/>
      <c r="B33" s="336"/>
      <c r="C33" s="336"/>
      <c r="D33" s="336"/>
      <c r="E33" s="336"/>
      <c r="F33" s="336"/>
      <c r="G33" s="336"/>
      <c r="H33" s="336"/>
      <c r="I33" s="336"/>
    </row>
    <row r="34" spans="1:10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71"/>
    </row>
    <row r="35" spans="1:10" ht="19.5" x14ac:dyDescent="0.4">
      <c r="A35" s="46" t="s">
        <v>22</v>
      </c>
      <c r="B35" s="46" t="s">
        <v>30</v>
      </c>
      <c r="C35" s="46"/>
      <c r="D35" s="72"/>
      <c r="E35" s="50"/>
      <c r="F35" s="4"/>
      <c r="G35" s="73"/>
      <c r="H35" s="64"/>
      <c r="I35" s="64"/>
      <c r="J35" s="71"/>
    </row>
    <row r="36" spans="1:10" ht="18.75" x14ac:dyDescent="0.4">
      <c r="A36" s="46"/>
      <c r="B36" s="46"/>
      <c r="C36" s="46"/>
      <c r="D36" s="72"/>
      <c r="F36" s="74" t="s">
        <v>36</v>
      </c>
      <c r="G36" s="122" t="s">
        <v>6</v>
      </c>
      <c r="H36" s="41"/>
      <c r="I36" s="75" t="s">
        <v>39</v>
      </c>
      <c r="J36" s="71"/>
    </row>
    <row r="37" spans="1:10" ht="15" customHeight="1" x14ac:dyDescent="0.35">
      <c r="A37" s="76" t="s">
        <v>31</v>
      </c>
      <c r="B37" s="77"/>
      <c r="C37" s="3"/>
      <c r="D37" s="77"/>
      <c r="E37" s="50"/>
      <c r="F37" s="24">
        <v>0</v>
      </c>
      <c r="G37" s="24">
        <v>0</v>
      </c>
      <c r="H37" s="256"/>
      <c r="I37" s="78" t="s">
        <v>164</v>
      </c>
      <c r="J37" s="71"/>
    </row>
    <row r="38" spans="1:10" ht="16.5" x14ac:dyDescent="0.35">
      <c r="A38" s="76" t="s">
        <v>42</v>
      </c>
      <c r="B38" s="77"/>
      <c r="C38" s="3"/>
      <c r="D38" s="79"/>
      <c r="E38" s="79"/>
      <c r="F38" s="24">
        <v>49000</v>
      </c>
      <c r="G38" s="24">
        <v>48480</v>
      </c>
      <c r="H38" s="256"/>
      <c r="I38" s="78">
        <f>G38/F38</f>
        <v>0.9893877551020408</v>
      </c>
      <c r="J38" s="81"/>
    </row>
    <row r="39" spans="1:10" ht="15" x14ac:dyDescent="0.3">
      <c r="A39" s="76" t="s">
        <v>43</v>
      </c>
      <c r="B39" s="77"/>
      <c r="C39" s="77"/>
      <c r="D39" s="82"/>
      <c r="E39" s="82"/>
      <c r="F39" s="24">
        <v>0</v>
      </c>
      <c r="G39" s="24">
        <v>0</v>
      </c>
      <c r="H39" s="256"/>
      <c r="I39" s="84" t="s">
        <v>164</v>
      </c>
      <c r="J39" s="81"/>
    </row>
    <row r="40" spans="1:10" ht="15" customHeight="1" x14ac:dyDescent="0.2">
      <c r="A40" s="85" t="s">
        <v>173</v>
      </c>
      <c r="B40" s="85"/>
      <c r="C40" s="85"/>
      <c r="D40" s="85"/>
      <c r="E40" s="85"/>
      <c r="F40" s="24">
        <v>37000</v>
      </c>
      <c r="G40" s="24">
        <v>37000</v>
      </c>
      <c r="H40" s="256"/>
      <c r="I40" s="84">
        <f>G40/F40</f>
        <v>1</v>
      </c>
      <c r="J40" s="81"/>
    </row>
    <row r="41" spans="1:10" ht="15" x14ac:dyDescent="0.3">
      <c r="A41" s="76" t="s">
        <v>37</v>
      </c>
      <c r="B41" s="86"/>
      <c r="C41" s="86"/>
      <c r="D41" s="87"/>
      <c r="E41" s="87" t="s">
        <v>165</v>
      </c>
      <c r="F41" s="121">
        <v>0</v>
      </c>
      <c r="G41" s="24">
        <v>0</v>
      </c>
      <c r="H41" s="256"/>
      <c r="I41" s="89" t="s">
        <v>164</v>
      </c>
      <c r="J41" s="81"/>
    </row>
    <row r="42" spans="1:10" x14ac:dyDescent="0.2">
      <c r="A42" s="344" t="s">
        <v>201</v>
      </c>
      <c r="B42" s="339"/>
      <c r="C42" s="339"/>
      <c r="D42" s="339"/>
      <c r="E42" s="339"/>
      <c r="F42" s="339"/>
      <c r="G42" s="339"/>
      <c r="H42" s="339"/>
      <c r="I42" s="339"/>
      <c r="J42" s="81"/>
    </row>
    <row r="43" spans="1:10" x14ac:dyDescent="0.2">
      <c r="A43" s="199"/>
      <c r="B43" s="199"/>
      <c r="C43" s="199"/>
      <c r="D43" s="199"/>
      <c r="E43" s="199"/>
      <c r="F43" s="199"/>
      <c r="G43" s="199"/>
      <c r="H43" s="199"/>
      <c r="I43" s="199"/>
      <c r="J43" s="81"/>
    </row>
    <row r="44" spans="1:10" ht="19.5" thickBot="1" x14ac:dyDescent="0.45">
      <c r="A44" s="46" t="s">
        <v>23</v>
      </c>
      <c r="B44" s="46" t="s">
        <v>24</v>
      </c>
      <c r="C44" s="48"/>
      <c r="D44" s="50"/>
      <c r="E44" s="50"/>
      <c r="F44" s="90"/>
      <c r="G44" s="91"/>
      <c r="H44" s="326" t="s">
        <v>41</v>
      </c>
      <c r="I44" s="327"/>
      <c r="J44" s="81"/>
    </row>
    <row r="45" spans="1:10" ht="18.75" thickTop="1" x14ac:dyDescent="0.35">
      <c r="A45" s="233"/>
      <c r="B45" s="234"/>
      <c r="C45" s="235"/>
      <c r="D45" s="234"/>
      <c r="E45" s="236" t="s">
        <v>185</v>
      </c>
      <c r="F45" s="237" t="s">
        <v>25</v>
      </c>
      <c r="G45" s="238" t="s">
        <v>26</v>
      </c>
      <c r="H45" s="239" t="s">
        <v>27</v>
      </c>
      <c r="I45" s="240" t="s">
        <v>40</v>
      </c>
      <c r="J45" s="81"/>
    </row>
    <row r="46" spans="1:10" x14ac:dyDescent="0.2">
      <c r="A46" s="241"/>
      <c r="B46" s="242"/>
      <c r="C46" s="242"/>
      <c r="D46" s="242"/>
      <c r="E46" s="241"/>
      <c r="F46" s="325"/>
      <c r="G46" s="243"/>
      <c r="H46" s="244">
        <v>41274</v>
      </c>
      <c r="I46" s="245">
        <v>41274</v>
      </c>
      <c r="J46" s="81"/>
    </row>
    <row r="47" spans="1:10" x14ac:dyDescent="0.2">
      <c r="A47" s="241"/>
      <c r="B47" s="242"/>
      <c r="C47" s="242"/>
      <c r="D47" s="242"/>
      <c r="E47" s="241"/>
      <c r="F47" s="325"/>
      <c r="G47" s="246"/>
      <c r="H47" s="246"/>
      <c r="I47" s="247"/>
      <c r="J47" s="81"/>
    </row>
    <row r="48" spans="1:10" ht="13.5" thickBot="1" x14ac:dyDescent="0.25">
      <c r="A48" s="248"/>
      <c r="B48" s="249"/>
      <c r="C48" s="249"/>
      <c r="D48" s="249"/>
      <c r="E48" s="248"/>
      <c r="F48" s="250"/>
      <c r="G48" s="251"/>
      <c r="H48" s="251"/>
      <c r="I48" s="252"/>
      <c r="J48" s="81"/>
    </row>
    <row r="49" spans="1:10" ht="13.5" thickTop="1" x14ac:dyDescent="0.2">
      <c r="A49" s="92"/>
      <c r="B49" s="93"/>
      <c r="C49" s="93" t="s">
        <v>20</v>
      </c>
      <c r="D49" s="93"/>
      <c r="E49" s="94">
        <v>146419</v>
      </c>
      <c r="F49" s="95">
        <v>0</v>
      </c>
      <c r="G49" s="96">
        <v>2000</v>
      </c>
      <c r="H49" s="96">
        <f>E49+F49-G49</f>
        <v>144419</v>
      </c>
      <c r="I49" s="119">
        <f>H49</f>
        <v>144419</v>
      </c>
      <c r="J49" s="81"/>
    </row>
    <row r="50" spans="1:10" x14ac:dyDescent="0.2">
      <c r="A50" s="98"/>
      <c r="B50" s="99"/>
      <c r="C50" s="99" t="s">
        <v>28</v>
      </c>
      <c r="D50" s="99"/>
      <c r="E50" s="100">
        <v>639669.72</v>
      </c>
      <c r="F50" s="25">
        <v>104038</v>
      </c>
      <c r="G50" s="101">
        <v>109827</v>
      </c>
      <c r="H50" s="101">
        <f>E50+F50-G50</f>
        <v>633880.72</v>
      </c>
      <c r="I50" s="120">
        <v>616488.01</v>
      </c>
      <c r="J50" s="81"/>
    </row>
    <row r="51" spans="1:10" x14ac:dyDescent="0.2">
      <c r="A51" s="98"/>
      <c r="B51" s="99"/>
      <c r="C51" s="99" t="s">
        <v>19</v>
      </c>
      <c r="D51" s="99"/>
      <c r="E51" s="100">
        <v>379373.43</v>
      </c>
      <c r="F51" s="25">
        <v>60191.16</v>
      </c>
      <c r="G51" s="101">
        <v>0</v>
      </c>
      <c r="H51" s="101">
        <f t="shared" ref="H51:H52" si="0">E51+F51-G51</f>
        <v>439564.58999999997</v>
      </c>
      <c r="I51" s="120">
        <f>H51</f>
        <v>439564.58999999997</v>
      </c>
      <c r="J51" s="81"/>
    </row>
    <row r="52" spans="1:10" x14ac:dyDescent="0.2">
      <c r="A52" s="98"/>
      <c r="B52" s="99"/>
      <c r="C52" s="99" t="s">
        <v>29</v>
      </c>
      <c r="D52" s="99"/>
      <c r="E52" s="100">
        <v>26074.1</v>
      </c>
      <c r="F52" s="25">
        <v>48480</v>
      </c>
      <c r="G52" s="101">
        <v>37000</v>
      </c>
      <c r="H52" s="101">
        <f t="shared" si="0"/>
        <v>37554.100000000006</v>
      </c>
      <c r="I52" s="120">
        <f>H52</f>
        <v>37554.100000000006</v>
      </c>
      <c r="J52" s="81"/>
    </row>
    <row r="53" spans="1:10" ht="18.75" thickBot="1" x14ac:dyDescent="0.4">
      <c r="A53" s="103" t="s">
        <v>12</v>
      </c>
      <c r="B53" s="104"/>
      <c r="C53" s="104"/>
      <c r="D53" s="104"/>
      <c r="E53" s="105">
        <f>E49+E50+E51+E52</f>
        <v>1191536.25</v>
      </c>
      <c r="F53" s="106">
        <f>F49+F50+F51+F52</f>
        <v>212709.16</v>
      </c>
      <c r="G53" s="106">
        <f>G49+G50+G51+G52</f>
        <v>148827</v>
      </c>
      <c r="H53" s="106">
        <f>H49+H50+H51+H52</f>
        <v>1255418.4100000001</v>
      </c>
      <c r="I53" s="107">
        <f>I49+I50+I51+I52</f>
        <v>1238025.7000000002</v>
      </c>
      <c r="J53" s="81"/>
    </row>
    <row r="54" spans="1:10" ht="18.75" thickTop="1" x14ac:dyDescent="0.35">
      <c r="A54" s="108"/>
      <c r="B54" s="109"/>
      <c r="C54" s="109"/>
      <c r="D54" s="50"/>
      <c r="E54" s="50"/>
      <c r="F54" s="90"/>
      <c r="G54" s="91"/>
      <c r="H54" s="110"/>
      <c r="I54" s="110"/>
      <c r="J54" s="81"/>
    </row>
    <row r="55" spans="1:10" ht="18" x14ac:dyDescent="0.35">
      <c r="A55" s="108"/>
      <c r="B55" s="109"/>
      <c r="C55" s="109"/>
      <c r="D55" s="50"/>
      <c r="E55" s="50"/>
      <c r="F55" s="90"/>
      <c r="G55" s="111"/>
      <c r="H55" s="112"/>
      <c r="I55" s="112"/>
      <c r="J55" s="81"/>
    </row>
    <row r="56" spans="1:10" ht="1.5" customHeight="1" x14ac:dyDescent="0.35">
      <c r="A56" s="113"/>
      <c r="B56" s="114"/>
      <c r="C56" s="114"/>
      <c r="D56" s="115"/>
      <c r="E56" s="115"/>
      <c r="F56" s="112"/>
      <c r="G56" s="112"/>
      <c r="H56" s="112"/>
      <c r="I56" s="112"/>
      <c r="J56" s="81"/>
    </row>
    <row r="57" spans="1:10" x14ac:dyDescent="0.2">
      <c r="A57" s="116"/>
      <c r="B57" s="116"/>
      <c r="C57" s="116"/>
      <c r="D57" s="116"/>
      <c r="E57" s="116"/>
      <c r="F57" s="116"/>
      <c r="G57" s="116"/>
      <c r="H57" s="116"/>
      <c r="I57" s="116"/>
    </row>
  </sheetData>
  <mergeCells count="11">
    <mergeCell ref="A2:D2"/>
    <mergeCell ref="E2:I2"/>
    <mergeCell ref="E3:I3"/>
    <mergeCell ref="E4:I4"/>
    <mergeCell ref="H44:I44"/>
    <mergeCell ref="F46:F47"/>
    <mergeCell ref="E5:I5"/>
    <mergeCell ref="E7:I7"/>
    <mergeCell ref="H13:I13"/>
    <mergeCell ref="A32:I34"/>
    <mergeCell ref="A42:I42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D28" sqref="D28"/>
    </sheetView>
  </sheetViews>
  <sheetFormatPr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4.7109375" style="28" customWidth="1"/>
    <col min="6" max="6" width="15.5703125" style="28" customWidth="1"/>
    <col min="7" max="8" width="14.7109375" style="28" customWidth="1"/>
    <col min="9" max="9" width="15" style="28" customWidth="1"/>
    <col min="10" max="10" width="16.85546875" style="28" customWidth="1"/>
    <col min="11" max="16384" width="9.140625" style="12"/>
  </cols>
  <sheetData>
    <row r="1" spans="1:10" ht="19.5" x14ac:dyDescent="0.4">
      <c r="A1" s="26" t="s">
        <v>0</v>
      </c>
      <c r="B1" s="27"/>
      <c r="C1" s="27"/>
      <c r="D1" s="27"/>
    </row>
    <row r="2" spans="1:10" ht="19.5" x14ac:dyDescent="0.4">
      <c r="A2" s="328" t="s">
        <v>1</v>
      </c>
      <c r="B2" s="328"/>
      <c r="C2" s="328"/>
      <c r="D2" s="328"/>
      <c r="E2" s="329" t="s">
        <v>156</v>
      </c>
      <c r="F2" s="329"/>
      <c r="G2" s="329"/>
      <c r="H2" s="329"/>
      <c r="I2" s="329"/>
      <c r="J2" s="30"/>
    </row>
    <row r="3" spans="1:10" ht="9.75" customHeight="1" x14ac:dyDescent="0.4">
      <c r="A3" s="29"/>
      <c r="B3" s="29"/>
      <c r="C3" s="29"/>
      <c r="D3" s="29"/>
      <c r="E3" s="331" t="s">
        <v>32</v>
      </c>
      <c r="F3" s="331"/>
      <c r="G3" s="331"/>
      <c r="H3" s="331"/>
      <c r="I3" s="331"/>
      <c r="J3" s="30"/>
    </row>
    <row r="4" spans="1:10" ht="15.75" x14ac:dyDescent="0.25">
      <c r="A4" s="31" t="s">
        <v>2</v>
      </c>
      <c r="E4" s="330" t="s">
        <v>157</v>
      </c>
      <c r="F4" s="330"/>
      <c r="G4" s="330"/>
      <c r="H4" s="330"/>
      <c r="I4" s="330"/>
    </row>
    <row r="5" spans="1:10" ht="7.5" customHeight="1" x14ac:dyDescent="0.25">
      <c r="A5" s="31"/>
      <c r="E5" s="331" t="s">
        <v>32</v>
      </c>
      <c r="F5" s="331"/>
      <c r="G5" s="331"/>
      <c r="H5" s="331"/>
      <c r="I5" s="331"/>
    </row>
    <row r="6" spans="1:10" ht="19.5" x14ac:dyDescent="0.4">
      <c r="A6" s="30" t="s">
        <v>162</v>
      </c>
      <c r="E6" s="32" t="s">
        <v>158</v>
      </c>
      <c r="F6" s="33"/>
      <c r="G6" s="34" t="s">
        <v>3</v>
      </c>
      <c r="H6" s="35"/>
      <c r="I6" s="35">
        <v>1354</v>
      </c>
    </row>
    <row r="7" spans="1:10" ht="8.25" customHeight="1" x14ac:dyDescent="0.4">
      <c r="A7" s="30"/>
      <c r="E7" s="331" t="s">
        <v>33</v>
      </c>
      <c r="F7" s="331"/>
      <c r="G7" s="331"/>
      <c r="H7" s="331"/>
      <c r="I7" s="331"/>
    </row>
    <row r="8" spans="1:10" ht="19.5" hidden="1" x14ac:dyDescent="0.4">
      <c r="A8" s="30"/>
      <c r="E8" s="35"/>
      <c r="F8" s="35"/>
      <c r="G8" s="35"/>
      <c r="H8" s="34"/>
      <c r="I8" s="35"/>
    </row>
    <row r="9" spans="1:10" ht="30.75" customHeight="1" x14ac:dyDescent="0.4">
      <c r="A9" s="30"/>
      <c r="E9" s="35"/>
      <c r="F9" s="35"/>
      <c r="G9" s="35"/>
      <c r="H9" s="34"/>
      <c r="I9" s="35"/>
    </row>
    <row r="11" spans="1:10" s="6" customFormat="1" ht="15" customHeight="1" x14ac:dyDescent="0.4">
      <c r="A11" s="36"/>
      <c r="B11" s="37"/>
      <c r="C11" s="37"/>
      <c r="D11" s="37"/>
      <c r="E11" s="38" t="s">
        <v>4</v>
      </c>
      <c r="F11" s="38" t="s">
        <v>5</v>
      </c>
      <c r="G11" s="39" t="s">
        <v>6</v>
      </c>
      <c r="H11" s="40" t="s">
        <v>7</v>
      </c>
      <c r="I11" s="40"/>
      <c r="J11" s="37"/>
    </row>
    <row r="12" spans="1:10" s="6" customFormat="1" ht="15" customHeight="1" x14ac:dyDescent="0.4">
      <c r="A12" s="41"/>
      <c r="B12" s="41"/>
      <c r="C12" s="41"/>
      <c r="D12" s="41"/>
      <c r="E12" s="38" t="s">
        <v>8</v>
      </c>
      <c r="F12" s="38" t="s">
        <v>8</v>
      </c>
      <c r="G12" s="39" t="s">
        <v>9</v>
      </c>
      <c r="H12" s="42" t="s">
        <v>10</v>
      </c>
      <c r="I12" s="43" t="s">
        <v>11</v>
      </c>
      <c r="J12" s="37"/>
    </row>
    <row r="13" spans="1:10" s="6" customFormat="1" ht="12.75" customHeight="1" x14ac:dyDescent="0.2">
      <c r="A13" s="41"/>
      <c r="B13" s="41"/>
      <c r="C13" s="41"/>
      <c r="D13" s="41"/>
      <c r="E13" s="38" t="s">
        <v>12</v>
      </c>
      <c r="F13" s="38" t="s">
        <v>12</v>
      </c>
      <c r="G13" s="44"/>
      <c r="H13" s="332" t="s">
        <v>180</v>
      </c>
      <c r="I13" s="332"/>
      <c r="J13" s="37"/>
    </row>
    <row r="14" spans="1:10" s="6" customFormat="1" ht="12.75" customHeight="1" x14ac:dyDescent="0.2">
      <c r="A14" s="41"/>
      <c r="B14" s="41"/>
      <c r="C14" s="41"/>
      <c r="D14" s="41"/>
      <c r="E14" s="38"/>
      <c r="F14" s="38"/>
      <c r="G14" s="44"/>
      <c r="H14" s="1"/>
      <c r="I14" s="45"/>
      <c r="J14" s="37"/>
    </row>
    <row r="15" spans="1:10" s="6" customFormat="1" ht="18.75" x14ac:dyDescent="0.4">
      <c r="A15" s="46" t="s">
        <v>13</v>
      </c>
      <c r="B15" s="46"/>
      <c r="C15" s="47"/>
      <c r="D15" s="48"/>
      <c r="E15" s="49"/>
      <c r="F15" s="49"/>
      <c r="G15" s="50"/>
      <c r="H15" s="41"/>
      <c r="I15" s="41"/>
      <c r="J15" s="37"/>
    </row>
    <row r="16" spans="1:10" s="6" customFormat="1" ht="19.5" x14ac:dyDescent="0.4">
      <c r="A16" s="51" t="s">
        <v>14</v>
      </c>
      <c r="B16" s="46"/>
      <c r="C16" s="47"/>
      <c r="D16" s="48"/>
      <c r="E16" s="253">
        <v>1345000</v>
      </c>
      <c r="F16" s="254">
        <v>5001142</v>
      </c>
      <c r="G16" s="9">
        <f>H16+I16</f>
        <v>5000740.1500000004</v>
      </c>
      <c r="H16" s="253">
        <v>5000740.1500000004</v>
      </c>
      <c r="I16" s="253">
        <v>0</v>
      </c>
      <c r="J16" s="37"/>
    </row>
    <row r="17" spans="1:10" s="6" customFormat="1" ht="20.25" customHeight="1" x14ac:dyDescent="0.35">
      <c r="A17" s="3"/>
      <c r="B17" s="37"/>
      <c r="C17" s="37"/>
      <c r="D17" s="37"/>
      <c r="J17" s="37"/>
    </row>
    <row r="18" spans="1:10" s="6" customFormat="1" ht="19.5" x14ac:dyDescent="0.4">
      <c r="A18" s="51" t="s">
        <v>15</v>
      </c>
      <c r="B18" s="4"/>
      <c r="C18" s="4"/>
      <c r="D18" s="4"/>
      <c r="E18" s="253">
        <v>1345000</v>
      </c>
      <c r="F18" s="254">
        <v>5001142</v>
      </c>
      <c r="G18" s="9">
        <f>H18+I18</f>
        <v>5003580.07</v>
      </c>
      <c r="H18" s="253">
        <v>5003580.07</v>
      </c>
      <c r="I18" s="253">
        <v>0</v>
      </c>
      <c r="J18" s="3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2"/>
      <c r="F20" s="52"/>
      <c r="G20" s="53"/>
      <c r="H20" s="2"/>
      <c r="I20" s="2"/>
      <c r="J20" s="5"/>
    </row>
    <row r="21" spans="1:10" ht="19.5" x14ac:dyDescent="0.4">
      <c r="A21" s="54" t="s">
        <v>16</v>
      </c>
      <c r="B21" s="52"/>
      <c r="C21" s="52"/>
      <c r="D21" s="52"/>
      <c r="E21" s="52"/>
      <c r="F21" s="52"/>
      <c r="G21" s="55"/>
      <c r="H21" s="53"/>
      <c r="I21" s="53"/>
      <c r="J21" s="53"/>
    </row>
    <row r="22" spans="1:10" ht="18" x14ac:dyDescent="0.35">
      <c r="A22" s="52"/>
      <c r="B22" s="52"/>
      <c r="C22" s="56" t="s">
        <v>38</v>
      </c>
      <c r="D22" s="52"/>
      <c r="E22" s="52"/>
      <c r="F22" s="52"/>
      <c r="G22" s="7">
        <f>H22+I22</f>
        <v>0</v>
      </c>
      <c r="H22" s="8">
        <v>0</v>
      </c>
      <c r="I22" s="8">
        <v>0</v>
      </c>
      <c r="J22" s="53"/>
    </row>
    <row r="23" spans="1:10" ht="18" x14ac:dyDescent="0.35">
      <c r="A23" s="52"/>
      <c r="B23" s="52"/>
      <c r="C23" s="56"/>
      <c r="D23" s="52"/>
      <c r="E23" s="52"/>
      <c r="F23" s="52"/>
      <c r="G23" s="7"/>
      <c r="H23" s="8"/>
      <c r="I23" s="8"/>
      <c r="J23" s="53"/>
    </row>
    <row r="24" spans="1:10" ht="22.5" x14ac:dyDescent="0.45">
      <c r="A24" s="57" t="s">
        <v>34</v>
      </c>
      <c r="B24" s="57"/>
      <c r="C24" s="58"/>
      <c r="D24" s="57"/>
      <c r="E24" s="57"/>
      <c r="F24" s="57"/>
      <c r="G24" s="59">
        <f>G18-G16-G22</f>
        <v>2839.9199999999255</v>
      </c>
      <c r="H24" s="59">
        <f>H18-H16-H22</f>
        <v>2839.9199999999255</v>
      </c>
      <c r="I24" s="59">
        <f>I18-I16-I22</f>
        <v>0</v>
      </c>
      <c r="J24" s="60"/>
    </row>
    <row r="26" spans="1:10" ht="24" customHeight="1" x14ac:dyDescent="0.2">
      <c r="H26" s="61"/>
    </row>
    <row r="28" spans="1:10" ht="19.5" x14ac:dyDescent="0.4">
      <c r="A28" s="46" t="s">
        <v>17</v>
      </c>
      <c r="B28" s="46" t="s">
        <v>35</v>
      </c>
      <c r="C28" s="46"/>
      <c r="D28" s="4"/>
      <c r="E28" s="4"/>
      <c r="F28" s="41"/>
      <c r="G28" s="62">
        <f>G29+G30+G31</f>
        <v>2839.92</v>
      </c>
      <c r="H28" s="63"/>
      <c r="I28" s="64"/>
      <c r="J28" s="61"/>
    </row>
    <row r="29" spans="1:10" s="6" customFormat="1" ht="18.75" x14ac:dyDescent="0.4">
      <c r="A29" s="65"/>
      <c r="B29" s="65"/>
      <c r="C29" s="66" t="s">
        <v>18</v>
      </c>
      <c r="D29" s="67"/>
      <c r="E29" s="68"/>
      <c r="F29" s="61" t="s">
        <v>20</v>
      </c>
      <c r="G29" s="8">
        <v>0</v>
      </c>
      <c r="H29" s="63"/>
      <c r="I29" s="64"/>
    </row>
    <row r="30" spans="1:10" s="6" customFormat="1" ht="18.75" x14ac:dyDescent="0.4">
      <c r="A30" s="65"/>
      <c r="B30" s="65"/>
      <c r="C30" s="66"/>
      <c r="D30" s="67"/>
      <c r="E30" s="68"/>
      <c r="F30" s="61" t="s">
        <v>19</v>
      </c>
      <c r="G30" s="8">
        <v>2839.92</v>
      </c>
      <c r="H30" s="63"/>
      <c r="I30" s="64"/>
    </row>
    <row r="31" spans="1:10" s="6" customFormat="1" ht="18.75" x14ac:dyDescent="0.4">
      <c r="A31" s="65"/>
      <c r="B31" s="65"/>
      <c r="C31" s="66" t="s">
        <v>21</v>
      </c>
      <c r="D31" s="67"/>
      <c r="E31" s="68"/>
      <c r="F31" s="61" t="s">
        <v>163</v>
      </c>
      <c r="G31" s="69">
        <v>0</v>
      </c>
      <c r="H31" s="70"/>
      <c r="I31" s="64"/>
    </row>
    <row r="32" spans="1:10" s="6" customFormat="1" x14ac:dyDescent="0.2">
      <c r="A32" s="335"/>
      <c r="B32" s="336"/>
      <c r="C32" s="336"/>
      <c r="D32" s="336"/>
      <c r="E32" s="336"/>
      <c r="F32" s="336"/>
      <c r="G32" s="336"/>
      <c r="H32" s="336"/>
      <c r="I32" s="336"/>
    </row>
    <row r="33" spans="1:10" s="6" customFormat="1" x14ac:dyDescent="0.2">
      <c r="A33" s="336"/>
      <c r="B33" s="336"/>
      <c r="C33" s="336"/>
      <c r="D33" s="336"/>
      <c r="E33" s="336"/>
      <c r="F33" s="336"/>
      <c r="G33" s="336"/>
      <c r="H33" s="336"/>
      <c r="I33" s="336"/>
    </row>
    <row r="34" spans="1:10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71"/>
    </row>
    <row r="35" spans="1:10" ht="19.5" x14ac:dyDescent="0.4">
      <c r="A35" s="46" t="s">
        <v>22</v>
      </c>
      <c r="B35" s="46" t="s">
        <v>30</v>
      </c>
      <c r="C35" s="46"/>
      <c r="D35" s="72"/>
      <c r="E35" s="50"/>
      <c r="F35" s="4"/>
      <c r="G35" s="73"/>
      <c r="H35" s="64"/>
      <c r="I35" s="64"/>
      <c r="J35" s="71"/>
    </row>
    <row r="36" spans="1:10" ht="18.75" x14ac:dyDescent="0.4">
      <c r="A36" s="46"/>
      <c r="B36" s="46"/>
      <c r="C36" s="46"/>
      <c r="D36" s="72"/>
      <c r="F36" s="74" t="s">
        <v>36</v>
      </c>
      <c r="G36" s="122" t="s">
        <v>6</v>
      </c>
      <c r="H36" s="41"/>
      <c r="I36" s="75" t="s">
        <v>39</v>
      </c>
      <c r="J36" s="71"/>
    </row>
    <row r="37" spans="1:10" ht="15" customHeight="1" x14ac:dyDescent="0.35">
      <c r="A37" s="76" t="s">
        <v>31</v>
      </c>
      <c r="B37" s="77"/>
      <c r="C37" s="3"/>
      <c r="D37" s="77"/>
      <c r="E37" s="50"/>
      <c r="F37" s="24">
        <v>220000</v>
      </c>
      <c r="G37" s="24">
        <v>161840</v>
      </c>
      <c r="H37" s="256"/>
      <c r="I37" s="78">
        <f>G37/F37</f>
        <v>0.73563636363636364</v>
      </c>
      <c r="J37" s="71"/>
    </row>
    <row r="38" spans="1:10" ht="16.5" x14ac:dyDescent="0.35">
      <c r="A38" s="76" t="s">
        <v>42</v>
      </c>
      <c r="B38" s="77"/>
      <c r="C38" s="3"/>
      <c r="D38" s="79"/>
      <c r="E38" s="79"/>
      <c r="F38" s="24">
        <v>9432</v>
      </c>
      <c r="G38" s="24">
        <v>9432</v>
      </c>
      <c r="H38" s="256"/>
      <c r="I38" s="78">
        <f>G38/F38</f>
        <v>1</v>
      </c>
      <c r="J38" s="81"/>
    </row>
    <row r="39" spans="1:10" ht="15" x14ac:dyDescent="0.3">
      <c r="A39" s="76" t="s">
        <v>43</v>
      </c>
      <c r="B39" s="77"/>
      <c r="C39" s="77"/>
      <c r="D39" s="82"/>
      <c r="E39" s="82"/>
      <c r="F39" s="24">
        <v>0</v>
      </c>
      <c r="G39" s="24">
        <v>0</v>
      </c>
      <c r="H39" s="256"/>
      <c r="I39" s="84" t="s">
        <v>164</v>
      </c>
      <c r="J39" s="81"/>
    </row>
    <row r="40" spans="1:10" ht="15" customHeight="1" x14ac:dyDescent="0.2">
      <c r="A40" s="85" t="s">
        <v>173</v>
      </c>
      <c r="B40" s="85"/>
      <c r="C40" s="85"/>
      <c r="D40" s="85"/>
      <c r="E40" s="85"/>
      <c r="F40" s="24">
        <v>7574</v>
      </c>
      <c r="G40" s="24">
        <v>7574</v>
      </c>
      <c r="H40" s="256"/>
      <c r="I40" s="84">
        <f>G40/F40</f>
        <v>1</v>
      </c>
      <c r="J40" s="81"/>
    </row>
    <row r="41" spans="1:10" ht="15" x14ac:dyDescent="0.3">
      <c r="A41" s="76" t="s">
        <v>37</v>
      </c>
      <c r="B41" s="86"/>
      <c r="C41" s="86"/>
      <c r="D41" s="87"/>
      <c r="E41" s="87" t="s">
        <v>165</v>
      </c>
      <c r="F41" s="121">
        <v>0</v>
      </c>
      <c r="G41" s="24">
        <v>0</v>
      </c>
      <c r="H41" s="256"/>
      <c r="I41" s="89" t="s">
        <v>164</v>
      </c>
      <c r="J41" s="81"/>
    </row>
    <row r="42" spans="1:10" x14ac:dyDescent="0.2">
      <c r="A42" s="339"/>
      <c r="B42" s="339"/>
      <c r="C42" s="339"/>
      <c r="D42" s="339"/>
      <c r="E42" s="339"/>
      <c r="F42" s="339"/>
      <c r="G42" s="339"/>
      <c r="H42" s="339"/>
      <c r="I42" s="339"/>
      <c r="J42" s="81"/>
    </row>
    <row r="43" spans="1:10" ht="15" x14ac:dyDescent="0.3">
      <c r="A43" s="76"/>
      <c r="B43" s="86"/>
      <c r="C43" s="86"/>
      <c r="D43" s="87"/>
      <c r="E43" s="87"/>
      <c r="F43" s="88"/>
      <c r="G43" s="24"/>
      <c r="H43" s="83"/>
      <c r="I43" s="89"/>
      <c r="J43" s="81"/>
    </row>
    <row r="44" spans="1:10" ht="19.5" thickBot="1" x14ac:dyDescent="0.45">
      <c r="A44" s="46" t="s">
        <v>23</v>
      </c>
      <c r="B44" s="46" t="s">
        <v>24</v>
      </c>
      <c r="C44" s="48"/>
      <c r="D44" s="50"/>
      <c r="E44" s="50"/>
      <c r="F44" s="90"/>
      <c r="G44" s="91"/>
      <c r="H44" s="326" t="s">
        <v>41</v>
      </c>
      <c r="I44" s="327"/>
      <c r="J44" s="81"/>
    </row>
    <row r="45" spans="1:10" ht="18.75" thickTop="1" x14ac:dyDescent="0.35">
      <c r="A45" s="233"/>
      <c r="B45" s="234"/>
      <c r="C45" s="235"/>
      <c r="D45" s="234"/>
      <c r="E45" s="236" t="s">
        <v>185</v>
      </c>
      <c r="F45" s="237" t="s">
        <v>25</v>
      </c>
      <c r="G45" s="238" t="s">
        <v>26</v>
      </c>
      <c r="H45" s="239" t="s">
        <v>27</v>
      </c>
      <c r="I45" s="240" t="s">
        <v>40</v>
      </c>
      <c r="J45" s="81"/>
    </row>
    <row r="46" spans="1:10" x14ac:dyDescent="0.2">
      <c r="A46" s="241"/>
      <c r="B46" s="242"/>
      <c r="C46" s="242"/>
      <c r="D46" s="242"/>
      <c r="E46" s="241"/>
      <c r="F46" s="325"/>
      <c r="G46" s="243"/>
      <c r="H46" s="244">
        <v>41274</v>
      </c>
      <c r="I46" s="245">
        <v>41274</v>
      </c>
      <c r="J46" s="81"/>
    </row>
    <row r="47" spans="1:10" x14ac:dyDescent="0.2">
      <c r="A47" s="241"/>
      <c r="B47" s="242"/>
      <c r="C47" s="242"/>
      <c r="D47" s="242"/>
      <c r="E47" s="241"/>
      <c r="F47" s="325"/>
      <c r="G47" s="246"/>
      <c r="H47" s="246"/>
      <c r="I47" s="247"/>
      <c r="J47" s="81"/>
    </row>
    <row r="48" spans="1:10" ht="13.5" thickBot="1" x14ac:dyDescent="0.25">
      <c r="A48" s="248"/>
      <c r="B48" s="249"/>
      <c r="C48" s="249"/>
      <c r="D48" s="249"/>
      <c r="E48" s="248"/>
      <c r="F48" s="250"/>
      <c r="G48" s="251"/>
      <c r="H48" s="251"/>
      <c r="I48" s="252"/>
      <c r="J48" s="81"/>
    </row>
    <row r="49" spans="1:10" ht="13.5" thickTop="1" x14ac:dyDescent="0.2">
      <c r="A49" s="92"/>
      <c r="B49" s="93"/>
      <c r="C49" s="93" t="s">
        <v>20</v>
      </c>
      <c r="D49" s="93"/>
      <c r="E49" s="94">
        <v>30087</v>
      </c>
      <c r="F49" s="95">
        <v>0</v>
      </c>
      <c r="G49" s="96">
        <v>0</v>
      </c>
      <c r="H49" s="96">
        <f>E49+F49-G49</f>
        <v>30087</v>
      </c>
      <c r="I49" s="97">
        <f>H49</f>
        <v>30087</v>
      </c>
      <c r="J49" s="81"/>
    </row>
    <row r="50" spans="1:10" x14ac:dyDescent="0.2">
      <c r="A50" s="98"/>
      <c r="B50" s="99"/>
      <c r="C50" s="99" t="s">
        <v>28</v>
      </c>
      <c r="D50" s="99"/>
      <c r="E50" s="100">
        <v>45382.37</v>
      </c>
      <c r="F50" s="25">
        <v>23908</v>
      </c>
      <c r="G50" s="101">
        <v>37838</v>
      </c>
      <c r="H50" s="101">
        <f>E50+F50-G50</f>
        <v>31452.369999999995</v>
      </c>
      <c r="I50" s="102">
        <v>30549.8</v>
      </c>
      <c r="J50" s="81"/>
    </row>
    <row r="51" spans="1:10" x14ac:dyDescent="0.2">
      <c r="A51" s="98"/>
      <c r="B51" s="99"/>
      <c r="C51" s="99" t="s">
        <v>19</v>
      </c>
      <c r="D51" s="99"/>
      <c r="E51" s="100">
        <v>224349.13</v>
      </c>
      <c r="F51" s="25">
        <f>3094.22+37000</f>
        <v>40094.22</v>
      </c>
      <c r="G51" s="101">
        <v>15590</v>
      </c>
      <c r="H51" s="101">
        <f t="shared" ref="H51:H52" si="0">E51+F51-G51</f>
        <v>248853.34999999998</v>
      </c>
      <c r="I51" s="102">
        <f>H51</f>
        <v>248853.34999999998</v>
      </c>
      <c r="J51" s="81"/>
    </row>
    <row r="52" spans="1:10" x14ac:dyDescent="0.2">
      <c r="A52" s="98"/>
      <c r="B52" s="99"/>
      <c r="C52" s="99" t="s">
        <v>29</v>
      </c>
      <c r="D52" s="99"/>
      <c r="E52" s="100">
        <v>71021.78</v>
      </c>
      <c r="F52" s="25">
        <v>9432</v>
      </c>
      <c r="G52" s="101">
        <v>7574</v>
      </c>
      <c r="H52" s="101">
        <f t="shared" si="0"/>
        <v>72879.78</v>
      </c>
      <c r="I52" s="102">
        <f>H52</f>
        <v>72879.78</v>
      </c>
      <c r="J52" s="81"/>
    </row>
    <row r="53" spans="1:10" ht="18.75" thickBot="1" x14ac:dyDescent="0.4">
      <c r="A53" s="103" t="s">
        <v>12</v>
      </c>
      <c r="B53" s="104"/>
      <c r="C53" s="104"/>
      <c r="D53" s="104"/>
      <c r="E53" s="117">
        <f>E49+E50+E51+E52</f>
        <v>370840.28</v>
      </c>
      <c r="F53" s="106">
        <f>F49+F50+F51+F52</f>
        <v>73434.22</v>
      </c>
      <c r="G53" s="106">
        <f>G49+G50+G51+G52</f>
        <v>61002</v>
      </c>
      <c r="H53" s="106">
        <f>H49+H50+H51+H52</f>
        <v>383272.5</v>
      </c>
      <c r="I53" s="107">
        <f>I49+I50+I51+I52</f>
        <v>382369.92999999993</v>
      </c>
      <c r="J53" s="81"/>
    </row>
    <row r="54" spans="1:10" ht="18.75" thickTop="1" x14ac:dyDescent="0.35">
      <c r="A54" s="108"/>
      <c r="B54" s="109"/>
      <c r="C54" s="109"/>
      <c r="D54" s="50"/>
      <c r="E54" s="50"/>
      <c r="F54" s="90"/>
      <c r="G54" s="91"/>
      <c r="H54" s="110"/>
      <c r="I54" s="110"/>
      <c r="J54" s="81"/>
    </row>
    <row r="55" spans="1:10" ht="18" x14ac:dyDescent="0.35">
      <c r="A55" s="108"/>
      <c r="B55" s="109"/>
      <c r="C55" s="109"/>
      <c r="D55" s="50"/>
      <c r="E55" s="50"/>
      <c r="F55" s="90"/>
      <c r="G55" s="111"/>
      <c r="H55" s="112"/>
      <c r="I55" s="112"/>
      <c r="J55" s="81"/>
    </row>
    <row r="56" spans="1:10" ht="1.5" customHeight="1" x14ac:dyDescent="0.35">
      <c r="A56" s="113"/>
      <c r="B56" s="114"/>
      <c r="C56" s="114"/>
      <c r="D56" s="115"/>
      <c r="E56" s="115"/>
      <c r="F56" s="112"/>
      <c r="G56" s="112"/>
      <c r="H56" s="112"/>
      <c r="I56" s="112"/>
      <c r="J56" s="81"/>
    </row>
    <row r="57" spans="1:10" x14ac:dyDescent="0.2">
      <c r="A57" s="116"/>
      <c r="B57" s="116"/>
      <c r="C57" s="116"/>
      <c r="D57" s="116"/>
      <c r="E57" s="116"/>
      <c r="F57" s="116"/>
      <c r="G57" s="116"/>
      <c r="H57" s="116"/>
      <c r="I57" s="116"/>
    </row>
  </sheetData>
  <mergeCells count="11">
    <mergeCell ref="A2:D2"/>
    <mergeCell ref="E2:I2"/>
    <mergeCell ref="E3:I3"/>
    <mergeCell ref="E4:I4"/>
    <mergeCell ref="H44:I44"/>
    <mergeCell ref="F46:F47"/>
    <mergeCell ref="E5:I5"/>
    <mergeCell ref="E7:I7"/>
    <mergeCell ref="H13:I13"/>
    <mergeCell ref="A32:I34"/>
    <mergeCell ref="A42:I42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D28" sqref="D28"/>
    </sheetView>
  </sheetViews>
  <sheetFormatPr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4.7109375" style="28" customWidth="1"/>
    <col min="6" max="6" width="15.5703125" style="28" customWidth="1"/>
    <col min="7" max="8" width="14.7109375" style="28" customWidth="1"/>
    <col min="9" max="9" width="15.42578125" style="28" customWidth="1"/>
    <col min="10" max="10" width="16.85546875" style="28" customWidth="1"/>
    <col min="11" max="16384" width="9.140625" style="12"/>
  </cols>
  <sheetData>
    <row r="1" spans="1:10" ht="19.5" x14ac:dyDescent="0.4">
      <c r="A1" s="26" t="s">
        <v>0</v>
      </c>
      <c r="B1" s="27"/>
      <c r="C1" s="27"/>
      <c r="D1" s="27"/>
    </row>
    <row r="2" spans="1:10" ht="19.5" x14ac:dyDescent="0.4">
      <c r="A2" s="328" t="s">
        <v>1</v>
      </c>
      <c r="B2" s="328"/>
      <c r="C2" s="328"/>
      <c r="D2" s="328"/>
      <c r="E2" s="329" t="s">
        <v>159</v>
      </c>
      <c r="F2" s="329"/>
      <c r="G2" s="329"/>
      <c r="H2" s="329"/>
      <c r="I2" s="329"/>
      <c r="J2" s="30"/>
    </row>
    <row r="3" spans="1:10" ht="9.75" customHeight="1" x14ac:dyDescent="0.4">
      <c r="A3" s="29"/>
      <c r="B3" s="29"/>
      <c r="C3" s="29"/>
      <c r="D3" s="29"/>
      <c r="E3" s="331" t="s">
        <v>32</v>
      </c>
      <c r="F3" s="331"/>
      <c r="G3" s="331"/>
      <c r="H3" s="331"/>
      <c r="I3" s="331"/>
      <c r="J3" s="30"/>
    </row>
    <row r="4" spans="1:10" ht="15.75" x14ac:dyDescent="0.25">
      <c r="A4" s="31" t="s">
        <v>2</v>
      </c>
      <c r="E4" s="330" t="s">
        <v>160</v>
      </c>
      <c r="F4" s="330"/>
      <c r="G4" s="330"/>
      <c r="H4" s="330"/>
      <c r="I4" s="330"/>
    </row>
    <row r="5" spans="1:10" ht="7.5" customHeight="1" x14ac:dyDescent="0.25">
      <c r="A5" s="31"/>
      <c r="E5" s="331" t="s">
        <v>32</v>
      </c>
      <c r="F5" s="331"/>
      <c r="G5" s="331"/>
      <c r="H5" s="331"/>
      <c r="I5" s="331"/>
    </row>
    <row r="6" spans="1:10" ht="19.5" x14ac:dyDescent="0.4">
      <c r="A6" s="30" t="s">
        <v>162</v>
      </c>
      <c r="E6" s="32" t="s">
        <v>161</v>
      </c>
      <c r="F6" s="33"/>
      <c r="G6" s="34" t="s">
        <v>3</v>
      </c>
      <c r="H6" s="35"/>
      <c r="I6" s="35">
        <v>1355</v>
      </c>
    </row>
    <row r="7" spans="1:10" ht="8.25" customHeight="1" x14ac:dyDescent="0.4">
      <c r="A7" s="30"/>
      <c r="E7" s="331" t="s">
        <v>33</v>
      </c>
      <c r="F7" s="331"/>
      <c r="G7" s="331"/>
      <c r="H7" s="331"/>
      <c r="I7" s="331"/>
    </row>
    <row r="8" spans="1:10" ht="19.5" hidden="1" x14ac:dyDescent="0.4">
      <c r="A8" s="30"/>
      <c r="E8" s="35"/>
      <c r="F8" s="35"/>
      <c r="G8" s="35"/>
      <c r="H8" s="34"/>
      <c r="I8" s="35"/>
    </row>
    <row r="9" spans="1:10" ht="30.75" customHeight="1" x14ac:dyDescent="0.4">
      <c r="A9" s="30"/>
      <c r="E9" s="35"/>
      <c r="F9" s="35"/>
      <c r="G9" s="35"/>
      <c r="H9" s="34"/>
      <c r="I9" s="35"/>
    </row>
    <row r="11" spans="1:10" s="6" customFormat="1" ht="15" customHeight="1" x14ac:dyDescent="0.4">
      <c r="A11" s="36"/>
      <c r="B11" s="37"/>
      <c r="C11" s="37"/>
      <c r="D11" s="37"/>
      <c r="E11" s="38" t="s">
        <v>4</v>
      </c>
      <c r="F11" s="38" t="s">
        <v>5</v>
      </c>
      <c r="G11" s="39" t="s">
        <v>6</v>
      </c>
      <c r="H11" s="40" t="s">
        <v>7</v>
      </c>
      <c r="I11" s="40"/>
      <c r="J11" s="37"/>
    </row>
    <row r="12" spans="1:10" s="6" customFormat="1" ht="15" customHeight="1" x14ac:dyDescent="0.4">
      <c r="A12" s="41"/>
      <c r="B12" s="41"/>
      <c r="C12" s="41"/>
      <c r="D12" s="41"/>
      <c r="E12" s="38" t="s">
        <v>8</v>
      </c>
      <c r="F12" s="38" t="s">
        <v>8</v>
      </c>
      <c r="G12" s="39" t="s">
        <v>9</v>
      </c>
      <c r="H12" s="42" t="s">
        <v>10</v>
      </c>
      <c r="I12" s="43" t="s">
        <v>11</v>
      </c>
      <c r="J12" s="37"/>
    </row>
    <row r="13" spans="1:10" s="6" customFormat="1" ht="12.75" customHeight="1" x14ac:dyDescent="0.2">
      <c r="A13" s="41"/>
      <c r="B13" s="41"/>
      <c r="C13" s="41"/>
      <c r="D13" s="41"/>
      <c r="E13" s="38" t="s">
        <v>12</v>
      </c>
      <c r="F13" s="38" t="s">
        <v>12</v>
      </c>
      <c r="G13" s="44"/>
      <c r="H13" s="332" t="s">
        <v>180</v>
      </c>
      <c r="I13" s="332"/>
      <c r="J13" s="37"/>
    </row>
    <row r="14" spans="1:10" s="6" customFormat="1" ht="12.75" customHeight="1" x14ac:dyDescent="0.2">
      <c r="A14" s="41"/>
      <c r="B14" s="41"/>
      <c r="C14" s="41"/>
      <c r="D14" s="41"/>
      <c r="E14" s="38"/>
      <c r="F14" s="38"/>
      <c r="G14" s="44"/>
      <c r="H14" s="1"/>
      <c r="I14" s="45"/>
      <c r="J14" s="37"/>
    </row>
    <row r="15" spans="1:10" s="6" customFormat="1" ht="18.75" x14ac:dyDescent="0.4">
      <c r="A15" s="46" t="s">
        <v>13</v>
      </c>
      <c r="B15" s="46"/>
      <c r="C15" s="47"/>
      <c r="D15" s="48"/>
      <c r="E15" s="49"/>
      <c r="F15" s="49"/>
      <c r="G15" s="50"/>
      <c r="H15" s="41"/>
      <c r="I15" s="41"/>
      <c r="J15" s="37"/>
    </row>
    <row r="16" spans="1:10" s="6" customFormat="1" ht="19.5" x14ac:dyDescent="0.4">
      <c r="A16" s="51" t="s">
        <v>14</v>
      </c>
      <c r="B16" s="46"/>
      <c r="C16" s="47"/>
      <c r="D16" s="48"/>
      <c r="E16" s="253">
        <v>4536000</v>
      </c>
      <c r="F16" s="254">
        <v>11828140</v>
      </c>
      <c r="G16" s="9">
        <f>H16+I16</f>
        <v>11829386</v>
      </c>
      <c r="H16" s="253">
        <v>11515799</v>
      </c>
      <c r="I16" s="253">
        <v>313587</v>
      </c>
      <c r="J16" s="37"/>
    </row>
    <row r="17" spans="1:10" s="6" customFormat="1" ht="20.25" customHeight="1" x14ac:dyDescent="0.35">
      <c r="A17" s="3"/>
      <c r="B17" s="37"/>
      <c r="C17" s="37"/>
      <c r="D17" s="37"/>
      <c r="J17" s="37"/>
    </row>
    <row r="18" spans="1:10" s="6" customFormat="1" ht="19.5" x14ac:dyDescent="0.4">
      <c r="A18" s="51" t="s">
        <v>15</v>
      </c>
      <c r="B18" s="4"/>
      <c r="C18" s="4"/>
      <c r="D18" s="4"/>
      <c r="E18" s="253">
        <v>4720000</v>
      </c>
      <c r="F18" s="254">
        <v>11947284.359999999</v>
      </c>
      <c r="G18" s="9">
        <f>H18+I18</f>
        <v>11947774.67</v>
      </c>
      <c r="H18" s="253">
        <v>11600428.67</v>
      </c>
      <c r="I18" s="253">
        <v>347346</v>
      </c>
      <c r="J18" s="3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2"/>
      <c r="F20" s="52"/>
      <c r="G20" s="53"/>
      <c r="H20" s="2"/>
      <c r="I20" s="2"/>
      <c r="J20" s="5"/>
    </row>
    <row r="21" spans="1:10" ht="19.5" x14ac:dyDescent="0.4">
      <c r="A21" s="54" t="s">
        <v>16</v>
      </c>
      <c r="B21" s="52"/>
      <c r="C21" s="52"/>
      <c r="D21" s="52"/>
      <c r="E21" s="52"/>
      <c r="F21" s="52"/>
      <c r="G21" s="55"/>
      <c r="H21" s="53"/>
      <c r="I21" s="53"/>
      <c r="J21" s="53"/>
    </row>
    <row r="22" spans="1:10" ht="18" x14ac:dyDescent="0.35">
      <c r="A22" s="52"/>
      <c r="B22" s="52"/>
      <c r="C22" s="56" t="s">
        <v>38</v>
      </c>
      <c r="D22" s="52"/>
      <c r="E22" s="52"/>
      <c r="F22" s="52"/>
      <c r="G22" s="7">
        <f>H22+I22</f>
        <v>0</v>
      </c>
      <c r="H22" s="8">
        <v>0</v>
      </c>
      <c r="I22" s="8">
        <v>0</v>
      </c>
      <c r="J22" s="53"/>
    </row>
    <row r="23" spans="1:10" ht="18" x14ac:dyDescent="0.35">
      <c r="A23" s="52"/>
      <c r="B23" s="52"/>
      <c r="C23" s="56"/>
      <c r="D23" s="52"/>
      <c r="E23" s="52"/>
      <c r="F23" s="52"/>
      <c r="G23" s="7"/>
      <c r="H23" s="8"/>
      <c r="I23" s="8"/>
      <c r="J23" s="53"/>
    </row>
    <row r="24" spans="1:10" ht="22.5" x14ac:dyDescent="0.45">
      <c r="A24" s="57" t="s">
        <v>34</v>
      </c>
      <c r="B24" s="57"/>
      <c r="C24" s="58"/>
      <c r="D24" s="57"/>
      <c r="E24" s="57"/>
      <c r="F24" s="57"/>
      <c r="G24" s="59">
        <f>G18-G16-G22</f>
        <v>118388.66999999993</v>
      </c>
      <c r="H24" s="59">
        <f>H18-H16-H22</f>
        <v>84629.669999999925</v>
      </c>
      <c r="I24" s="59">
        <f>I18-I16-I22</f>
        <v>33759</v>
      </c>
      <c r="J24" s="60"/>
    </row>
    <row r="26" spans="1:10" ht="24" customHeight="1" x14ac:dyDescent="0.2">
      <c r="H26" s="61"/>
    </row>
    <row r="28" spans="1:10" ht="19.5" x14ac:dyDescent="0.4">
      <c r="A28" s="46" t="s">
        <v>17</v>
      </c>
      <c r="B28" s="46" t="s">
        <v>35</v>
      </c>
      <c r="C28" s="46"/>
      <c r="D28" s="4"/>
      <c r="E28" s="4"/>
      <c r="F28" s="41"/>
      <c r="G28" s="62">
        <f>G29+G30+G31</f>
        <v>118388.67</v>
      </c>
      <c r="H28" s="63"/>
      <c r="I28" s="64"/>
      <c r="J28" s="61"/>
    </row>
    <row r="29" spans="1:10" s="6" customFormat="1" ht="18.75" x14ac:dyDescent="0.4">
      <c r="A29" s="65"/>
      <c r="B29" s="65"/>
      <c r="C29" s="66" t="s">
        <v>18</v>
      </c>
      <c r="D29" s="67"/>
      <c r="E29" s="68"/>
      <c r="F29" s="61" t="s">
        <v>20</v>
      </c>
      <c r="G29" s="8">
        <v>0</v>
      </c>
      <c r="H29" s="63"/>
      <c r="I29" s="64"/>
    </row>
    <row r="30" spans="1:10" s="6" customFormat="1" ht="18.75" x14ac:dyDescent="0.4">
      <c r="A30" s="65"/>
      <c r="B30" s="65"/>
      <c r="C30" s="66"/>
      <c r="D30" s="67"/>
      <c r="E30" s="68"/>
      <c r="F30" s="61" t="s">
        <v>19</v>
      </c>
      <c r="G30" s="8">
        <v>0</v>
      </c>
      <c r="H30" s="63"/>
      <c r="I30" s="64"/>
    </row>
    <row r="31" spans="1:10" s="6" customFormat="1" ht="18.75" x14ac:dyDescent="0.4">
      <c r="A31" s="65"/>
      <c r="B31" s="65"/>
      <c r="C31" s="66" t="s">
        <v>21</v>
      </c>
      <c r="D31" s="67"/>
      <c r="E31" s="68"/>
      <c r="F31" s="61" t="s">
        <v>163</v>
      </c>
      <c r="G31" s="69">
        <v>118388.67</v>
      </c>
      <c r="H31" s="70"/>
      <c r="I31" s="64"/>
    </row>
    <row r="32" spans="1:10" s="6" customFormat="1" ht="18.75" customHeight="1" x14ac:dyDescent="0.2">
      <c r="A32" s="350" t="s">
        <v>196</v>
      </c>
      <c r="B32" s="340"/>
      <c r="C32" s="340"/>
      <c r="D32" s="340"/>
      <c r="E32" s="340"/>
      <c r="F32" s="340"/>
      <c r="G32" s="340"/>
      <c r="H32" s="340"/>
      <c r="I32" s="340"/>
    </row>
    <row r="33" spans="1:10" s="6" customFormat="1" ht="11.25" customHeight="1" x14ac:dyDescent="0.2">
      <c r="A33" s="340"/>
      <c r="B33" s="340"/>
      <c r="C33" s="340"/>
      <c r="D33" s="340"/>
      <c r="E33" s="340"/>
      <c r="F33" s="340"/>
      <c r="G33" s="340"/>
      <c r="H33" s="340"/>
      <c r="I33" s="340"/>
    </row>
    <row r="34" spans="1:10" ht="6" customHeight="1" x14ac:dyDescent="0.2">
      <c r="A34" s="340"/>
      <c r="B34" s="340"/>
      <c r="C34" s="340"/>
      <c r="D34" s="340"/>
      <c r="E34" s="340"/>
      <c r="F34" s="340"/>
      <c r="G34" s="340"/>
      <c r="H34" s="340"/>
      <c r="I34" s="340"/>
      <c r="J34" s="71"/>
    </row>
    <row r="35" spans="1:10" ht="19.5" x14ac:dyDescent="0.4">
      <c r="A35" s="46" t="s">
        <v>22</v>
      </c>
      <c r="B35" s="46" t="s">
        <v>30</v>
      </c>
      <c r="C35" s="46"/>
      <c r="D35" s="72"/>
      <c r="E35" s="50"/>
      <c r="F35" s="4"/>
      <c r="G35" s="73"/>
      <c r="H35" s="64"/>
      <c r="I35" s="64"/>
      <c r="J35" s="71"/>
    </row>
    <row r="36" spans="1:10" ht="18.75" x14ac:dyDescent="0.4">
      <c r="A36" s="46"/>
      <c r="B36" s="46"/>
      <c r="C36" s="46"/>
      <c r="D36" s="72"/>
      <c r="F36" s="74" t="s">
        <v>36</v>
      </c>
      <c r="G36" s="122" t="s">
        <v>6</v>
      </c>
      <c r="H36" s="41"/>
      <c r="I36" s="75" t="s">
        <v>39</v>
      </c>
      <c r="J36" s="71"/>
    </row>
    <row r="37" spans="1:10" ht="15" customHeight="1" x14ac:dyDescent="0.35">
      <c r="A37" s="76" t="s">
        <v>31</v>
      </c>
      <c r="B37" s="77"/>
      <c r="C37" s="3"/>
      <c r="D37" s="77"/>
      <c r="E37" s="50"/>
      <c r="F37" s="24">
        <v>695000</v>
      </c>
      <c r="G37" s="24">
        <v>667516</v>
      </c>
      <c r="H37" s="256"/>
      <c r="I37" s="78">
        <f>G37/F37</f>
        <v>0.96045467625899283</v>
      </c>
      <c r="J37" s="71"/>
    </row>
    <row r="38" spans="1:10" ht="16.5" x14ac:dyDescent="0.35">
      <c r="A38" s="76" t="s">
        <v>42</v>
      </c>
      <c r="B38" s="77"/>
      <c r="C38" s="3"/>
      <c r="D38" s="79"/>
      <c r="E38" s="79"/>
      <c r="F38" s="24">
        <v>48000</v>
      </c>
      <c r="G38" s="24">
        <v>48000</v>
      </c>
      <c r="H38" s="256"/>
      <c r="I38" s="78">
        <f>G38/F38</f>
        <v>1</v>
      </c>
      <c r="J38" s="81"/>
    </row>
    <row r="39" spans="1:10" ht="15" x14ac:dyDescent="0.3">
      <c r="A39" s="76" t="s">
        <v>43</v>
      </c>
      <c r="B39" s="77"/>
      <c r="C39" s="77"/>
      <c r="D39" s="82"/>
      <c r="E39" s="82"/>
      <c r="F39" s="24">
        <v>0</v>
      </c>
      <c r="G39" s="24">
        <v>0</v>
      </c>
      <c r="H39" s="256"/>
      <c r="I39" s="84" t="s">
        <v>164</v>
      </c>
      <c r="J39" s="81"/>
    </row>
    <row r="40" spans="1:10" ht="15" customHeight="1" x14ac:dyDescent="0.2">
      <c r="A40" s="85" t="s">
        <v>173</v>
      </c>
      <c r="B40" s="85"/>
      <c r="C40" s="85"/>
      <c r="D40" s="85"/>
      <c r="E40" s="85"/>
      <c r="F40" s="24">
        <v>36000</v>
      </c>
      <c r="G40" s="24">
        <v>36000</v>
      </c>
      <c r="H40" s="256"/>
      <c r="I40" s="84">
        <f>G40/F40</f>
        <v>1</v>
      </c>
      <c r="J40" s="81"/>
    </row>
    <row r="41" spans="1:10" ht="15" x14ac:dyDescent="0.3">
      <c r="A41" s="76" t="s">
        <v>37</v>
      </c>
      <c r="B41" s="86"/>
      <c r="C41" s="86"/>
      <c r="D41" s="87"/>
      <c r="E41" s="87" t="s">
        <v>165</v>
      </c>
      <c r="F41" s="121">
        <v>0</v>
      </c>
      <c r="G41" s="24">
        <v>0</v>
      </c>
      <c r="H41" s="256"/>
      <c r="I41" s="89" t="s">
        <v>164</v>
      </c>
      <c r="J41" s="81"/>
    </row>
    <row r="42" spans="1:10" x14ac:dyDescent="0.2">
      <c r="A42" s="344" t="s">
        <v>188</v>
      </c>
      <c r="B42" s="339"/>
      <c r="C42" s="339"/>
      <c r="D42" s="339"/>
      <c r="E42" s="339"/>
      <c r="F42" s="339"/>
      <c r="G42" s="339"/>
      <c r="H42" s="339"/>
      <c r="I42" s="339"/>
      <c r="J42" s="81"/>
    </row>
    <row r="43" spans="1:10" x14ac:dyDescent="0.2">
      <c r="A43" s="202"/>
      <c r="B43" s="202"/>
      <c r="C43" s="202"/>
      <c r="D43" s="202"/>
      <c r="E43" s="202"/>
      <c r="F43" s="202"/>
      <c r="G43" s="202"/>
      <c r="H43" s="202"/>
      <c r="I43" s="202"/>
      <c r="J43" s="81"/>
    </row>
    <row r="44" spans="1:10" ht="19.5" thickBot="1" x14ac:dyDescent="0.45">
      <c r="A44" s="46" t="s">
        <v>23</v>
      </c>
      <c r="B44" s="46" t="s">
        <v>24</v>
      </c>
      <c r="C44" s="48"/>
      <c r="D44" s="50"/>
      <c r="E44" s="50"/>
      <c r="F44" s="90"/>
      <c r="G44" s="91"/>
      <c r="H44" s="326" t="s">
        <v>41</v>
      </c>
      <c r="I44" s="327"/>
      <c r="J44" s="81"/>
    </row>
    <row r="45" spans="1:10" ht="18.75" thickTop="1" x14ac:dyDescent="0.35">
      <c r="A45" s="233"/>
      <c r="B45" s="234"/>
      <c r="C45" s="235"/>
      <c r="D45" s="234"/>
      <c r="E45" s="236" t="s">
        <v>185</v>
      </c>
      <c r="F45" s="237" t="s">
        <v>25</v>
      </c>
      <c r="G45" s="238" t="s">
        <v>26</v>
      </c>
      <c r="H45" s="239" t="s">
        <v>27</v>
      </c>
      <c r="I45" s="240" t="s">
        <v>40</v>
      </c>
      <c r="J45" s="81"/>
    </row>
    <row r="46" spans="1:10" x14ac:dyDescent="0.2">
      <c r="A46" s="241"/>
      <c r="B46" s="242"/>
      <c r="C46" s="242"/>
      <c r="D46" s="242"/>
      <c r="E46" s="241"/>
      <c r="F46" s="325"/>
      <c r="G46" s="243"/>
      <c r="H46" s="244">
        <v>41274</v>
      </c>
      <c r="I46" s="245">
        <v>41274</v>
      </c>
      <c r="J46" s="81"/>
    </row>
    <row r="47" spans="1:10" x14ac:dyDescent="0.2">
      <c r="A47" s="241"/>
      <c r="B47" s="242"/>
      <c r="C47" s="242"/>
      <c r="D47" s="242"/>
      <c r="E47" s="241"/>
      <c r="F47" s="325"/>
      <c r="G47" s="246"/>
      <c r="H47" s="246"/>
      <c r="I47" s="247"/>
      <c r="J47" s="81"/>
    </row>
    <row r="48" spans="1:10" ht="13.5" thickBot="1" x14ac:dyDescent="0.25">
      <c r="A48" s="248"/>
      <c r="B48" s="249"/>
      <c r="C48" s="249"/>
      <c r="D48" s="249"/>
      <c r="E48" s="248"/>
      <c r="F48" s="250"/>
      <c r="G48" s="251"/>
      <c r="H48" s="251"/>
      <c r="I48" s="252"/>
      <c r="J48" s="81"/>
    </row>
    <row r="49" spans="1:10" ht="13.5" thickTop="1" x14ac:dyDescent="0.2">
      <c r="A49" s="92"/>
      <c r="B49" s="93"/>
      <c r="C49" s="93" t="s">
        <v>20</v>
      </c>
      <c r="D49" s="93"/>
      <c r="E49" s="94">
        <v>7413</v>
      </c>
      <c r="F49" s="95">
        <v>0</v>
      </c>
      <c r="G49" s="96">
        <v>7413</v>
      </c>
      <c r="H49" s="96">
        <f>E49+F49-G49</f>
        <v>0</v>
      </c>
      <c r="I49" s="97">
        <f>H49</f>
        <v>0</v>
      </c>
      <c r="J49" s="81"/>
    </row>
    <row r="50" spans="1:10" x14ac:dyDescent="0.2">
      <c r="A50" s="98"/>
      <c r="B50" s="99"/>
      <c r="C50" s="99" t="s">
        <v>28</v>
      </c>
      <c r="D50" s="99"/>
      <c r="E50" s="100">
        <v>4418.75</v>
      </c>
      <c r="F50" s="25">
        <v>51158</v>
      </c>
      <c r="G50" s="101">
        <v>55576.75</v>
      </c>
      <c r="H50" s="101">
        <f>E50+F50-G50</f>
        <v>0</v>
      </c>
      <c r="I50" s="102">
        <v>0</v>
      </c>
      <c r="J50" s="81"/>
    </row>
    <row r="51" spans="1:10" x14ac:dyDescent="0.2">
      <c r="A51" s="98"/>
      <c r="B51" s="99"/>
      <c r="C51" s="99" t="s">
        <v>19</v>
      </c>
      <c r="D51" s="99"/>
      <c r="E51" s="100">
        <v>242119.8</v>
      </c>
      <c r="F51" s="25">
        <v>60000</v>
      </c>
      <c r="G51" s="101">
        <f>155438.8+146681</f>
        <v>302119.8</v>
      </c>
      <c r="H51" s="101">
        <f t="shared" ref="H51:H52" si="0">E51+F51-G51</f>
        <v>0</v>
      </c>
      <c r="I51" s="102">
        <f>H51</f>
        <v>0</v>
      </c>
      <c r="J51" s="81"/>
    </row>
    <row r="52" spans="1:10" x14ac:dyDescent="0.2">
      <c r="A52" s="98"/>
      <c r="B52" s="99"/>
      <c r="C52" s="99" t="s">
        <v>29</v>
      </c>
      <c r="D52" s="99"/>
      <c r="E52" s="100">
        <v>214187.9</v>
      </c>
      <c r="F52" s="25">
        <v>48000</v>
      </c>
      <c r="G52" s="101">
        <v>220627</v>
      </c>
      <c r="H52" s="101">
        <f t="shared" si="0"/>
        <v>41560.900000000023</v>
      </c>
      <c r="I52" s="102">
        <v>0</v>
      </c>
      <c r="J52" s="81"/>
    </row>
    <row r="53" spans="1:10" ht="18.75" thickBot="1" x14ac:dyDescent="0.4">
      <c r="A53" s="103" t="s">
        <v>12</v>
      </c>
      <c r="B53" s="104"/>
      <c r="C53" s="104"/>
      <c r="D53" s="104"/>
      <c r="E53" s="105">
        <f>E49+E50+E51+E52</f>
        <v>468139.44999999995</v>
      </c>
      <c r="F53" s="106">
        <f>F49+F50+F51+F52</f>
        <v>159158</v>
      </c>
      <c r="G53" s="106">
        <f>G49+G50+G51+G52</f>
        <v>585736.55000000005</v>
      </c>
      <c r="H53" s="106">
        <f>H49+H50+H51+H52</f>
        <v>41560.900000000023</v>
      </c>
      <c r="I53" s="107">
        <f>I49+I50+I51+I52</f>
        <v>0</v>
      </c>
      <c r="J53" s="81"/>
    </row>
    <row r="54" spans="1:10" ht="18.75" thickTop="1" x14ac:dyDescent="0.35">
      <c r="A54" s="108"/>
      <c r="B54" s="109"/>
      <c r="C54" s="109"/>
      <c r="D54" s="50"/>
      <c r="E54" s="50"/>
      <c r="F54" s="90"/>
      <c r="G54" s="91"/>
      <c r="H54" s="110"/>
      <c r="I54" s="110"/>
      <c r="J54" s="81"/>
    </row>
    <row r="55" spans="1:10" ht="18" x14ac:dyDescent="0.35">
      <c r="A55" s="108"/>
      <c r="B55" s="109"/>
      <c r="C55" s="109"/>
      <c r="D55" s="50"/>
      <c r="E55" s="50"/>
      <c r="F55" s="90"/>
      <c r="G55" s="111"/>
      <c r="H55" s="112"/>
      <c r="I55" s="112"/>
      <c r="J55" s="81"/>
    </row>
    <row r="56" spans="1:10" ht="1.5" customHeight="1" x14ac:dyDescent="0.35">
      <c r="A56" s="113"/>
      <c r="B56" s="114"/>
      <c r="C56" s="114"/>
      <c r="D56" s="115"/>
      <c r="E56" s="115"/>
      <c r="F56" s="112"/>
      <c r="G56" s="112"/>
      <c r="H56" s="112"/>
      <c r="I56" s="112"/>
      <c r="J56" s="81"/>
    </row>
    <row r="57" spans="1:10" x14ac:dyDescent="0.2">
      <c r="A57" s="116"/>
      <c r="B57" s="116"/>
      <c r="C57" s="116"/>
      <c r="D57" s="116"/>
      <c r="E57" s="116"/>
      <c r="F57" s="116"/>
      <c r="G57" s="116"/>
      <c r="H57" s="116"/>
      <c r="I57" s="116"/>
    </row>
  </sheetData>
  <mergeCells count="11">
    <mergeCell ref="A2:D2"/>
    <mergeCell ref="E2:I2"/>
    <mergeCell ref="E3:I3"/>
    <mergeCell ref="E4:I4"/>
    <mergeCell ref="H44:I44"/>
    <mergeCell ref="F46:F47"/>
    <mergeCell ref="E5:I5"/>
    <mergeCell ref="E7:I7"/>
    <mergeCell ref="H13:I13"/>
    <mergeCell ref="A32:I34"/>
    <mergeCell ref="A42:I42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6" workbookViewId="0">
      <selection activeCell="J59" sqref="J59"/>
    </sheetView>
  </sheetViews>
  <sheetFormatPr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4.7109375" style="28" customWidth="1"/>
    <col min="6" max="6" width="15.5703125" style="28" customWidth="1"/>
    <col min="7" max="8" width="14.7109375" style="28" customWidth="1"/>
    <col min="9" max="9" width="15.42578125" style="28" customWidth="1"/>
    <col min="10" max="10" width="16.85546875" style="28" customWidth="1"/>
    <col min="11" max="16384" width="9.140625" style="12"/>
  </cols>
  <sheetData>
    <row r="1" spans="1:10" ht="19.5" x14ac:dyDescent="0.4">
      <c r="A1" s="26" t="s">
        <v>0</v>
      </c>
      <c r="B1" s="27"/>
      <c r="C1" s="27"/>
      <c r="D1" s="27"/>
    </row>
    <row r="2" spans="1:10" ht="19.5" x14ac:dyDescent="0.4">
      <c r="A2" s="328" t="s">
        <v>1</v>
      </c>
      <c r="B2" s="328"/>
      <c r="C2" s="328"/>
      <c r="D2" s="328"/>
      <c r="E2" s="329" t="s">
        <v>202</v>
      </c>
      <c r="F2" s="329"/>
      <c r="G2" s="329"/>
      <c r="H2" s="329"/>
      <c r="I2" s="329"/>
      <c r="J2" s="30"/>
    </row>
    <row r="3" spans="1:10" ht="9.75" customHeight="1" x14ac:dyDescent="0.4">
      <c r="A3" s="296"/>
      <c r="B3" s="296"/>
      <c r="C3" s="296"/>
      <c r="D3" s="296"/>
      <c r="E3" s="331" t="s">
        <v>32</v>
      </c>
      <c r="F3" s="331"/>
      <c r="G3" s="331"/>
      <c r="H3" s="331"/>
      <c r="I3" s="331"/>
      <c r="J3" s="30"/>
    </row>
    <row r="4" spans="1:10" ht="15.75" x14ac:dyDescent="0.25">
      <c r="A4" s="31" t="s">
        <v>2</v>
      </c>
      <c r="E4" s="330"/>
      <c r="F4" s="330"/>
      <c r="G4" s="330"/>
      <c r="H4" s="330"/>
      <c r="I4" s="330"/>
    </row>
    <row r="5" spans="1:10" ht="7.5" customHeight="1" x14ac:dyDescent="0.25">
      <c r="A5" s="31"/>
      <c r="E5" s="331"/>
      <c r="F5" s="331"/>
      <c r="G5" s="331"/>
      <c r="H5" s="331"/>
      <c r="I5" s="331"/>
    </row>
    <row r="6" spans="1:10" ht="19.5" x14ac:dyDescent="0.4">
      <c r="A6" s="30" t="s">
        <v>162</v>
      </c>
      <c r="E6" s="32"/>
      <c r="F6" s="33"/>
      <c r="G6" s="34"/>
      <c r="H6" s="35"/>
      <c r="I6" s="35"/>
    </row>
    <row r="7" spans="1:10" ht="8.25" customHeight="1" x14ac:dyDescent="0.4">
      <c r="A7" s="30"/>
      <c r="E7" s="331"/>
      <c r="F7" s="331"/>
      <c r="G7" s="331"/>
      <c r="H7" s="331"/>
      <c r="I7" s="331"/>
    </row>
    <row r="8" spans="1:10" ht="19.5" hidden="1" x14ac:dyDescent="0.4">
      <c r="A8" s="30"/>
      <c r="E8" s="35"/>
      <c r="F8" s="35"/>
      <c r="G8" s="35"/>
      <c r="H8" s="34"/>
      <c r="I8" s="35"/>
    </row>
    <row r="9" spans="1:10" ht="30.75" customHeight="1" x14ac:dyDescent="0.4">
      <c r="A9" s="30"/>
      <c r="E9" s="35"/>
      <c r="F9" s="35"/>
      <c r="G9" s="35"/>
      <c r="H9" s="34"/>
      <c r="I9" s="35"/>
    </row>
    <row r="11" spans="1:10" s="6" customFormat="1" ht="15" customHeight="1" x14ac:dyDescent="0.4">
      <c r="A11" s="36"/>
      <c r="B11" s="37"/>
      <c r="C11" s="37"/>
      <c r="D11" s="37"/>
      <c r="E11" s="38" t="s">
        <v>4</v>
      </c>
      <c r="F11" s="38" t="s">
        <v>5</v>
      </c>
      <c r="G11" s="39" t="s">
        <v>6</v>
      </c>
      <c r="H11" s="40" t="s">
        <v>7</v>
      </c>
      <c r="I11" s="40"/>
      <c r="J11" s="37"/>
    </row>
    <row r="12" spans="1:10" s="6" customFormat="1" ht="15" customHeight="1" x14ac:dyDescent="0.4">
      <c r="A12" s="41"/>
      <c r="B12" s="41"/>
      <c r="C12" s="41"/>
      <c r="D12" s="41"/>
      <c r="E12" s="38" t="s">
        <v>8</v>
      </c>
      <c r="F12" s="38" t="s">
        <v>8</v>
      </c>
      <c r="G12" s="39" t="s">
        <v>9</v>
      </c>
      <c r="H12" s="42" t="s">
        <v>10</v>
      </c>
      <c r="I12" s="43" t="s">
        <v>11</v>
      </c>
      <c r="J12" s="37"/>
    </row>
    <row r="13" spans="1:10" s="6" customFormat="1" ht="12.75" customHeight="1" x14ac:dyDescent="0.2">
      <c r="A13" s="41"/>
      <c r="B13" s="41"/>
      <c r="C13" s="41"/>
      <c r="D13" s="41"/>
      <c r="E13" s="38" t="s">
        <v>12</v>
      </c>
      <c r="F13" s="38" t="s">
        <v>12</v>
      </c>
      <c r="G13" s="44"/>
      <c r="H13" s="332" t="s">
        <v>180</v>
      </c>
      <c r="I13" s="332"/>
      <c r="J13" s="37"/>
    </row>
    <row r="14" spans="1:10" s="6" customFormat="1" ht="12.75" customHeight="1" x14ac:dyDescent="0.2">
      <c r="A14" s="41"/>
      <c r="B14" s="41"/>
      <c r="C14" s="41"/>
      <c r="D14" s="41"/>
      <c r="E14" s="38"/>
      <c r="F14" s="38"/>
      <c r="G14" s="44"/>
      <c r="H14" s="294"/>
      <c r="I14" s="295"/>
      <c r="J14" s="37"/>
    </row>
    <row r="15" spans="1:10" s="6" customFormat="1" ht="18.75" x14ac:dyDescent="0.4">
      <c r="A15" s="46" t="s">
        <v>13</v>
      </c>
      <c r="B15" s="46"/>
      <c r="C15" s="47"/>
      <c r="D15" s="48"/>
      <c r="E15" s="49"/>
      <c r="F15" s="49"/>
      <c r="G15" s="50"/>
      <c r="H15" s="41"/>
      <c r="I15" s="41"/>
      <c r="J15" s="37"/>
    </row>
    <row r="16" spans="1:10" s="6" customFormat="1" ht="19.5" x14ac:dyDescent="0.4">
      <c r="A16" s="51" t="s">
        <v>14</v>
      </c>
      <c r="B16" s="46"/>
      <c r="C16" s="47"/>
      <c r="D16" s="48"/>
      <c r="E16" s="253">
        <f>SUM('1021:1355'!E16)</f>
        <v>134481000</v>
      </c>
      <c r="F16" s="253">
        <f>SUM('1021:1355'!F16)</f>
        <v>574916574.49999988</v>
      </c>
      <c r="G16" s="253">
        <f>SUM('1021:1355'!G16)</f>
        <v>575761888.58999991</v>
      </c>
      <c r="H16" s="253">
        <f>SUM('1021:1355'!H16)</f>
        <v>566341973.09000003</v>
      </c>
      <c r="I16" s="253">
        <f>SUM('1021:1355'!I16)</f>
        <v>9419915.5</v>
      </c>
      <c r="J16" s="37"/>
    </row>
    <row r="17" spans="1:10" s="6" customFormat="1" ht="20.25" customHeight="1" x14ac:dyDescent="0.35">
      <c r="A17" s="3"/>
      <c r="B17" s="37"/>
      <c r="C17" s="37"/>
      <c r="D17" s="37"/>
      <c r="J17" s="37"/>
    </row>
    <row r="18" spans="1:10" s="6" customFormat="1" ht="19.5" x14ac:dyDescent="0.4">
      <c r="A18" s="51" t="s">
        <v>15</v>
      </c>
      <c r="B18" s="4"/>
      <c r="C18" s="4"/>
      <c r="D18" s="4"/>
      <c r="E18" s="253">
        <f>SUM('1021:1355'!E18)</f>
        <v>135376000</v>
      </c>
      <c r="F18" s="253">
        <f>SUM('1021:1355'!F18)</f>
        <v>581685763.92000008</v>
      </c>
      <c r="G18" s="253">
        <f>SUM('1021:1355'!G18)</f>
        <v>578916804.92999995</v>
      </c>
      <c r="H18" s="253">
        <f>SUM('1021:1355'!H18)</f>
        <v>567246913.63</v>
      </c>
      <c r="I18" s="253">
        <f>SUM('1021:1355'!I18)</f>
        <v>11669891.300000001</v>
      </c>
      <c r="J18" s="3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2"/>
      <c r="F20" s="52"/>
      <c r="G20" s="53"/>
      <c r="H20" s="2"/>
      <c r="I20" s="2"/>
      <c r="J20" s="5"/>
    </row>
    <row r="21" spans="1:10" ht="19.5" x14ac:dyDescent="0.4">
      <c r="A21" s="54" t="s">
        <v>16</v>
      </c>
      <c r="B21" s="52"/>
      <c r="C21" s="52"/>
      <c r="D21" s="52"/>
      <c r="E21" s="52"/>
      <c r="F21" s="52"/>
      <c r="G21" s="55"/>
      <c r="H21" s="53"/>
      <c r="I21" s="53"/>
      <c r="J21" s="53"/>
    </row>
    <row r="22" spans="1:10" ht="18" x14ac:dyDescent="0.35">
      <c r="A22" s="52"/>
      <c r="B22" s="52"/>
      <c r="C22" s="56" t="s">
        <v>38</v>
      </c>
      <c r="D22" s="52"/>
      <c r="E22" s="52"/>
      <c r="F22" s="52"/>
      <c r="G22" s="253">
        <f>SUM('1021:1355'!G22)</f>
        <v>18480</v>
      </c>
      <c r="H22" s="253">
        <f>SUM('1021:1355'!H22)</f>
        <v>0</v>
      </c>
      <c r="I22" s="253">
        <f>SUM('1021:1355'!I22)</f>
        <v>18480</v>
      </c>
      <c r="J22" s="53"/>
    </row>
    <row r="23" spans="1:10" ht="18" x14ac:dyDescent="0.35">
      <c r="A23" s="52"/>
      <c r="B23" s="52"/>
      <c r="C23" s="56"/>
      <c r="D23" s="52"/>
      <c r="E23" s="52"/>
      <c r="F23" s="52"/>
      <c r="G23" s="7"/>
      <c r="H23" s="8"/>
      <c r="I23" s="8"/>
      <c r="J23" s="53"/>
    </row>
    <row r="24" spans="1:10" ht="22.5" x14ac:dyDescent="0.45">
      <c r="A24" s="57" t="s">
        <v>34</v>
      </c>
      <c r="B24" s="57"/>
      <c r="C24" s="58"/>
      <c r="D24" s="57"/>
      <c r="E24" s="57"/>
      <c r="F24" s="57"/>
      <c r="G24" s="253">
        <f>SUM('1021:1355'!G24)</f>
        <v>3136436.3400000096</v>
      </c>
      <c r="H24" s="253">
        <f>SUM('1021:1355'!H24)</f>
        <v>904940.54000000516</v>
      </c>
      <c r="I24" s="253">
        <f>SUM('1021:1355'!I24)</f>
        <v>2231495.7999999998</v>
      </c>
      <c r="J24" s="60"/>
    </row>
    <row r="26" spans="1:10" ht="24" customHeight="1" x14ac:dyDescent="0.2">
      <c r="H26" s="61"/>
    </row>
    <row r="28" spans="1:10" ht="18.75" x14ac:dyDescent="0.4">
      <c r="A28" s="46" t="s">
        <v>17</v>
      </c>
      <c r="B28" s="46" t="s">
        <v>35</v>
      </c>
      <c r="C28" s="46"/>
      <c r="D28" s="4"/>
      <c r="E28" s="4"/>
      <c r="F28" s="41"/>
      <c r="G28" s="253">
        <f>SUM('1021:1355'!G28)</f>
        <v>3136436.34</v>
      </c>
      <c r="H28" s="63"/>
      <c r="I28" s="64"/>
      <c r="J28" s="61"/>
    </row>
    <row r="29" spans="1:10" s="6" customFormat="1" ht="18.75" x14ac:dyDescent="0.4">
      <c r="A29" s="65"/>
      <c r="B29" s="65"/>
      <c r="C29" s="66" t="s">
        <v>18</v>
      </c>
      <c r="D29" s="67"/>
      <c r="E29" s="68"/>
      <c r="F29" s="61" t="s">
        <v>20</v>
      </c>
      <c r="G29" s="253">
        <f>SUM('1021:1355'!G29)</f>
        <v>335452</v>
      </c>
      <c r="H29" s="63"/>
      <c r="I29" s="64"/>
    </row>
    <row r="30" spans="1:10" s="6" customFormat="1" ht="18.75" x14ac:dyDescent="0.4">
      <c r="A30" s="65"/>
      <c r="B30" s="65"/>
      <c r="C30" s="66"/>
      <c r="D30" s="67"/>
      <c r="E30" s="68"/>
      <c r="F30" s="61" t="s">
        <v>19</v>
      </c>
      <c r="G30" s="253">
        <f>SUM('1021:1355'!G30)</f>
        <v>2648945.2200000002</v>
      </c>
      <c r="H30" s="63"/>
      <c r="I30" s="64"/>
    </row>
    <row r="31" spans="1:10" s="6" customFormat="1" ht="18.75" x14ac:dyDescent="0.4">
      <c r="A31" s="65"/>
      <c r="B31" s="65"/>
      <c r="C31" s="66" t="s">
        <v>21</v>
      </c>
      <c r="D31" s="67"/>
      <c r="E31" s="68"/>
      <c r="F31" s="61" t="s">
        <v>163</v>
      </c>
      <c r="G31" s="253">
        <f>SUM('1021:1355'!G31)</f>
        <v>152039.12</v>
      </c>
      <c r="H31" s="70"/>
      <c r="I31" s="64"/>
    </row>
    <row r="32" spans="1:10" s="6" customFormat="1" ht="18.75" customHeight="1" x14ac:dyDescent="0.2">
      <c r="A32" s="350"/>
      <c r="B32" s="340"/>
      <c r="C32" s="340"/>
      <c r="D32" s="340"/>
      <c r="E32" s="340"/>
      <c r="F32" s="340"/>
      <c r="G32" s="340"/>
      <c r="H32" s="340"/>
      <c r="I32" s="340"/>
    </row>
    <row r="33" spans="1:10" s="6" customFormat="1" ht="11.25" customHeight="1" x14ac:dyDescent="0.2">
      <c r="A33" s="340"/>
      <c r="B33" s="340"/>
      <c r="C33" s="340"/>
      <c r="D33" s="340"/>
      <c r="E33" s="340"/>
      <c r="F33" s="340"/>
      <c r="G33" s="340"/>
      <c r="H33" s="340"/>
      <c r="I33" s="340"/>
    </row>
    <row r="34" spans="1:10" ht="6" customHeight="1" x14ac:dyDescent="0.2">
      <c r="A34" s="340"/>
      <c r="B34" s="340"/>
      <c r="C34" s="340"/>
      <c r="D34" s="340"/>
      <c r="E34" s="340"/>
      <c r="F34" s="340"/>
      <c r="G34" s="340"/>
      <c r="H34" s="340"/>
      <c r="I34" s="340"/>
      <c r="J34" s="71"/>
    </row>
    <row r="35" spans="1:10" ht="19.5" x14ac:dyDescent="0.4">
      <c r="A35" s="46" t="s">
        <v>22</v>
      </c>
      <c r="B35" s="46" t="s">
        <v>30</v>
      </c>
      <c r="C35" s="46"/>
      <c r="D35" s="72"/>
      <c r="E35" s="50"/>
      <c r="F35" s="4"/>
      <c r="G35" s="73"/>
      <c r="H35" s="64"/>
      <c r="I35" s="64"/>
      <c r="J35" s="71"/>
    </row>
    <row r="36" spans="1:10" ht="18.75" x14ac:dyDescent="0.4">
      <c r="A36" s="46"/>
      <c r="B36" s="46"/>
      <c r="C36" s="46"/>
      <c r="D36" s="72"/>
      <c r="F36" s="74" t="s">
        <v>36</v>
      </c>
      <c r="G36" s="122" t="s">
        <v>6</v>
      </c>
      <c r="H36" s="41"/>
      <c r="I36" s="75" t="s">
        <v>39</v>
      </c>
      <c r="J36" s="71"/>
    </row>
    <row r="37" spans="1:10" ht="15" customHeight="1" x14ac:dyDescent="0.35">
      <c r="A37" s="76" t="s">
        <v>31</v>
      </c>
      <c r="B37" s="77"/>
      <c r="C37" s="3"/>
      <c r="D37" s="77"/>
      <c r="E37" s="50"/>
      <c r="F37" s="253">
        <f>SUM('1021:1355'!F37)</f>
        <v>1482000</v>
      </c>
      <c r="G37" s="253">
        <f>SUM('1021:1355'!G37)</f>
        <v>1279743</v>
      </c>
      <c r="H37" s="256"/>
      <c r="I37" s="78">
        <f>G37/F37</f>
        <v>0.86352429149797572</v>
      </c>
      <c r="J37" s="71"/>
    </row>
    <row r="38" spans="1:10" ht="16.5" x14ac:dyDescent="0.35">
      <c r="A38" s="76" t="s">
        <v>42</v>
      </c>
      <c r="B38" s="77"/>
      <c r="C38" s="3"/>
      <c r="D38" s="79"/>
      <c r="E38" s="79"/>
      <c r="F38" s="253">
        <f>SUM('1021:1355'!F38)</f>
        <v>15354025</v>
      </c>
      <c r="G38" s="253">
        <f>SUM('1021:1355'!G38)</f>
        <v>15494080.969999999</v>
      </c>
      <c r="H38" s="256"/>
      <c r="I38" s="78">
        <f>G38/F38</f>
        <v>1.00912177556048</v>
      </c>
      <c r="J38" s="81"/>
    </row>
    <row r="39" spans="1:10" ht="15" x14ac:dyDescent="0.3">
      <c r="A39" s="76" t="s">
        <v>43</v>
      </c>
      <c r="B39" s="77"/>
      <c r="C39" s="77"/>
      <c r="D39" s="82"/>
      <c r="E39" s="82"/>
      <c r="F39" s="253">
        <f>SUM('1021:1355'!F39)</f>
        <v>1346058</v>
      </c>
      <c r="G39" s="253">
        <f>SUM('1021:1355'!G39)</f>
        <v>1346058</v>
      </c>
      <c r="H39" s="256"/>
      <c r="I39" s="84" t="s">
        <v>164</v>
      </c>
      <c r="J39" s="81"/>
    </row>
    <row r="40" spans="1:10" ht="15" customHeight="1" x14ac:dyDescent="0.2">
      <c r="A40" s="85" t="s">
        <v>173</v>
      </c>
      <c r="B40" s="85"/>
      <c r="C40" s="85"/>
      <c r="D40" s="85"/>
      <c r="E40" s="85"/>
      <c r="F40" s="253">
        <f>SUM('1021:1355'!F40)</f>
        <v>11579632</v>
      </c>
      <c r="G40" s="253">
        <f>SUM('1021:1355'!G40)</f>
        <v>11579632</v>
      </c>
      <c r="H40" s="256"/>
      <c r="I40" s="84">
        <f>G40/F40</f>
        <v>1</v>
      </c>
      <c r="J40" s="81"/>
    </row>
    <row r="41" spans="1:10" ht="15" x14ac:dyDescent="0.3">
      <c r="A41" s="76" t="s">
        <v>37</v>
      </c>
      <c r="B41" s="86"/>
      <c r="C41" s="86"/>
      <c r="D41" s="87"/>
      <c r="E41" s="87" t="s">
        <v>165</v>
      </c>
      <c r="F41" s="253">
        <f>SUM('1021:1355'!F41)</f>
        <v>2718972</v>
      </c>
      <c r="G41" s="253">
        <f>SUM('1021:1355'!G41)</f>
        <v>2718972</v>
      </c>
      <c r="H41" s="256"/>
      <c r="I41" s="89" t="s">
        <v>164</v>
      </c>
      <c r="J41" s="81"/>
    </row>
    <row r="42" spans="1:10" x14ac:dyDescent="0.2">
      <c r="A42" s="344"/>
      <c r="B42" s="339"/>
      <c r="C42" s="339"/>
      <c r="D42" s="339"/>
      <c r="E42" s="339"/>
      <c r="F42" s="339"/>
      <c r="G42" s="339"/>
      <c r="H42" s="339"/>
      <c r="I42" s="339"/>
      <c r="J42" s="81"/>
    </row>
    <row r="43" spans="1:10" x14ac:dyDescent="0.2">
      <c r="A43" s="202"/>
      <c r="B43" s="202"/>
      <c r="C43" s="202"/>
      <c r="D43" s="202"/>
      <c r="E43" s="202"/>
      <c r="F43" s="202"/>
      <c r="G43" s="202"/>
      <c r="H43" s="202"/>
      <c r="I43" s="202"/>
      <c r="J43" s="81"/>
    </row>
    <row r="44" spans="1:10" ht="19.5" thickBot="1" x14ac:dyDescent="0.45">
      <c r="A44" s="46" t="s">
        <v>23</v>
      </c>
      <c r="B44" s="46" t="s">
        <v>24</v>
      </c>
      <c r="C44" s="48"/>
      <c r="D44" s="50"/>
      <c r="E44" s="50"/>
      <c r="F44" s="90"/>
      <c r="G44" s="91"/>
      <c r="H44" s="326" t="s">
        <v>41</v>
      </c>
      <c r="I44" s="327"/>
      <c r="J44" s="81"/>
    </row>
    <row r="45" spans="1:10" ht="18.75" thickTop="1" x14ac:dyDescent="0.35">
      <c r="A45" s="233"/>
      <c r="B45" s="234"/>
      <c r="C45" s="235"/>
      <c r="D45" s="234"/>
      <c r="E45" s="236" t="s">
        <v>185</v>
      </c>
      <c r="F45" s="237" t="s">
        <v>25</v>
      </c>
      <c r="G45" s="238" t="s">
        <v>26</v>
      </c>
      <c r="H45" s="239" t="s">
        <v>27</v>
      </c>
      <c r="I45" s="240" t="s">
        <v>40</v>
      </c>
      <c r="J45" s="81"/>
    </row>
    <row r="46" spans="1:10" x14ac:dyDescent="0.2">
      <c r="A46" s="241"/>
      <c r="B46" s="242"/>
      <c r="C46" s="242"/>
      <c r="D46" s="242"/>
      <c r="E46" s="241"/>
      <c r="F46" s="325"/>
      <c r="G46" s="243"/>
      <c r="H46" s="244">
        <v>41274</v>
      </c>
      <c r="I46" s="245">
        <v>41274</v>
      </c>
      <c r="J46" s="81"/>
    </row>
    <row r="47" spans="1:10" x14ac:dyDescent="0.2">
      <c r="A47" s="241"/>
      <c r="B47" s="242"/>
      <c r="C47" s="242"/>
      <c r="D47" s="242"/>
      <c r="E47" s="241"/>
      <c r="F47" s="325"/>
      <c r="G47" s="246"/>
      <c r="H47" s="246"/>
      <c r="I47" s="247"/>
      <c r="J47" s="81"/>
    </row>
    <row r="48" spans="1:10" ht="13.5" thickBot="1" x14ac:dyDescent="0.25">
      <c r="A48" s="248"/>
      <c r="B48" s="249"/>
      <c r="C48" s="249"/>
      <c r="D48" s="249"/>
      <c r="E48" s="248"/>
      <c r="F48" s="250"/>
      <c r="G48" s="251"/>
      <c r="H48" s="251"/>
      <c r="I48" s="252"/>
      <c r="J48" s="81"/>
    </row>
    <row r="49" spans="1:10" ht="13.5" thickTop="1" x14ac:dyDescent="0.2">
      <c r="A49" s="92"/>
      <c r="B49" s="93"/>
      <c r="C49" s="93" t="s">
        <v>20</v>
      </c>
      <c r="D49" s="93"/>
      <c r="E49" s="297">
        <f>SUM('1021:1355'!E49)</f>
        <v>1218454.74</v>
      </c>
      <c r="F49" s="298">
        <f>SUM('1021:1355'!F49)</f>
        <v>787696.53</v>
      </c>
      <c r="G49" s="298">
        <f>SUM('1021:1355'!G49)</f>
        <v>861283.11</v>
      </c>
      <c r="H49" s="298">
        <f>SUM('1021:1355'!H49)</f>
        <v>1144868.1599999999</v>
      </c>
      <c r="I49" s="299">
        <f>SUM('1021:1355'!I49)</f>
        <v>1094378.6300000001</v>
      </c>
      <c r="J49" s="81"/>
    </row>
    <row r="50" spans="1:10" x14ac:dyDescent="0.2">
      <c r="A50" s="98"/>
      <c r="B50" s="99"/>
      <c r="C50" s="99" t="s">
        <v>28</v>
      </c>
      <c r="D50" s="99"/>
      <c r="E50" s="300">
        <f>SUM('1021:1355'!E50)</f>
        <v>5086712.3600000003</v>
      </c>
      <c r="F50" s="301">
        <f>SUM('1021:1355'!F50)</f>
        <v>4825522.5699999994</v>
      </c>
      <c r="G50" s="301">
        <f>SUM('1021:1355'!G50)</f>
        <v>2884741.01</v>
      </c>
      <c r="H50" s="301">
        <f>SUM('1021:1355'!H50)</f>
        <v>7027493.9200000009</v>
      </c>
      <c r="I50" s="302">
        <f>SUM('1021:1355'!I50)</f>
        <v>6675124.75</v>
      </c>
      <c r="J50" s="81"/>
    </row>
    <row r="51" spans="1:10" x14ac:dyDescent="0.2">
      <c r="A51" s="98"/>
      <c r="B51" s="99"/>
      <c r="C51" s="99" t="s">
        <v>19</v>
      </c>
      <c r="D51" s="99"/>
      <c r="E51" s="300">
        <f>SUM('1021:1355'!E51)</f>
        <v>8612864.0099999998</v>
      </c>
      <c r="F51" s="301">
        <f>SUM('1021:1355'!F51)</f>
        <v>9300007.3900000025</v>
      </c>
      <c r="G51" s="301">
        <f>SUM('1021:1355'!G51)</f>
        <v>8215654.9699999997</v>
      </c>
      <c r="H51" s="301">
        <f>SUM('1021:1355'!H51)</f>
        <v>9697216.4299999997</v>
      </c>
      <c r="I51" s="302">
        <f>SUM('1021:1355'!I51)</f>
        <v>7875429.4699999997</v>
      </c>
      <c r="J51" s="81"/>
    </row>
    <row r="52" spans="1:10" x14ac:dyDescent="0.2">
      <c r="A52" s="98"/>
      <c r="B52" s="99"/>
      <c r="C52" s="99" t="s">
        <v>29</v>
      </c>
      <c r="D52" s="99"/>
      <c r="E52" s="300">
        <f>SUM('1021:1355'!E52)</f>
        <v>7707587.2600000007</v>
      </c>
      <c r="F52" s="301">
        <f>SUM('1021:1355'!F52)</f>
        <v>24946632.149999999</v>
      </c>
      <c r="G52" s="301">
        <f>SUM('1021:1355'!G52)</f>
        <v>21754830.469999999</v>
      </c>
      <c r="H52" s="301">
        <f>SUM('1021:1355'!H52)</f>
        <v>10899388.940000001</v>
      </c>
      <c r="I52" s="302">
        <f>SUM('1021:1355'!I52)</f>
        <v>10269754.99</v>
      </c>
      <c r="J52" s="81"/>
    </row>
    <row r="53" spans="1:10" ht="18.75" thickBot="1" x14ac:dyDescent="0.4">
      <c r="A53" s="103" t="s">
        <v>12</v>
      </c>
      <c r="B53" s="104"/>
      <c r="C53" s="104"/>
      <c r="D53" s="104"/>
      <c r="E53" s="303">
        <f>SUM('1021:1355'!E53)</f>
        <v>15453079.309999999</v>
      </c>
      <c r="F53" s="304">
        <f>SUM('1021:1355'!F53)</f>
        <v>25099735.729999993</v>
      </c>
      <c r="G53" s="304">
        <f>SUM('1021:1355'!G53)</f>
        <v>22457010.550000001</v>
      </c>
      <c r="H53" s="304">
        <f>SUM('1021:1355'!H53)</f>
        <v>18095804.489999995</v>
      </c>
      <c r="I53" s="305">
        <f>SUM('1021:1355'!I53)</f>
        <v>14986885.049999997</v>
      </c>
      <c r="J53" s="81"/>
    </row>
    <row r="54" spans="1:10" ht="18.75" thickTop="1" x14ac:dyDescent="0.35">
      <c r="A54" s="108"/>
      <c r="B54" s="109"/>
      <c r="C54" s="109"/>
      <c r="D54" s="50"/>
      <c r="E54" s="50"/>
      <c r="F54" s="90"/>
      <c r="G54" s="91"/>
      <c r="H54" s="110"/>
      <c r="I54" s="110"/>
      <c r="J54" s="81"/>
    </row>
    <row r="55" spans="1:10" ht="18" x14ac:dyDescent="0.35">
      <c r="A55" s="108"/>
      <c r="B55" s="109"/>
      <c r="C55" s="109"/>
      <c r="D55" s="50"/>
      <c r="E55" s="50"/>
      <c r="F55" s="90"/>
      <c r="G55" s="111"/>
      <c r="H55" s="112"/>
      <c r="I55" s="112"/>
      <c r="J55" s="81"/>
    </row>
    <row r="56" spans="1:10" ht="1.5" customHeight="1" x14ac:dyDescent="0.35">
      <c r="A56" s="113"/>
      <c r="B56" s="114"/>
      <c r="C56" s="114"/>
      <c r="D56" s="115"/>
      <c r="E56" s="115"/>
      <c r="F56" s="112"/>
      <c r="G56" s="112"/>
      <c r="H56" s="112"/>
      <c r="I56" s="112"/>
      <c r="J56" s="81"/>
    </row>
    <row r="57" spans="1:10" x14ac:dyDescent="0.2">
      <c r="A57" s="116"/>
      <c r="B57" s="116"/>
      <c r="C57" s="116"/>
      <c r="D57" s="116"/>
      <c r="E57" s="116"/>
      <c r="F57" s="116"/>
      <c r="G57" s="116"/>
      <c r="H57" s="116"/>
      <c r="I57" s="116"/>
    </row>
  </sheetData>
  <mergeCells count="11">
    <mergeCell ref="E7:I7"/>
    <mergeCell ref="A2:D2"/>
    <mergeCell ref="E2:I2"/>
    <mergeCell ref="E3:I3"/>
    <mergeCell ref="E4:I4"/>
    <mergeCell ref="E5:I5"/>
    <mergeCell ref="H13:I13"/>
    <mergeCell ref="A32:I34"/>
    <mergeCell ref="A42:I42"/>
    <mergeCell ref="H44:I44"/>
    <mergeCell ref="F46:F47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6"/>
  <sheetViews>
    <sheetView zoomScaleNormal="100" workbookViewId="0">
      <selection activeCell="D28" sqref="D28"/>
    </sheetView>
  </sheetViews>
  <sheetFormatPr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4.7109375" style="28" customWidth="1"/>
    <col min="6" max="6" width="15.5703125" style="28" customWidth="1"/>
    <col min="7" max="9" width="14.7109375" style="28" customWidth="1"/>
    <col min="10" max="10" width="16.85546875" style="28" customWidth="1"/>
    <col min="11" max="16384" width="9.140625" style="12"/>
  </cols>
  <sheetData>
    <row r="1" spans="1:10" ht="19.5" x14ac:dyDescent="0.4">
      <c r="A1" s="26" t="s">
        <v>0</v>
      </c>
      <c r="B1" s="27"/>
      <c r="C1" s="27"/>
      <c r="D1" s="27"/>
    </row>
    <row r="2" spans="1:10" ht="19.5" x14ac:dyDescent="0.4">
      <c r="A2" s="328" t="s">
        <v>1</v>
      </c>
      <c r="B2" s="328"/>
      <c r="C2" s="328"/>
      <c r="D2" s="328"/>
      <c r="E2" s="329" t="s">
        <v>107</v>
      </c>
      <c r="F2" s="329"/>
      <c r="G2" s="329"/>
      <c r="H2" s="329"/>
      <c r="I2" s="329"/>
      <c r="J2" s="30"/>
    </row>
    <row r="3" spans="1:10" ht="9.75" customHeight="1" x14ac:dyDescent="0.4">
      <c r="A3" s="29"/>
      <c r="B3" s="29"/>
      <c r="C3" s="29"/>
      <c r="D3" s="29"/>
      <c r="E3" s="331" t="s">
        <v>32</v>
      </c>
      <c r="F3" s="331"/>
      <c r="G3" s="331"/>
      <c r="H3" s="331"/>
      <c r="I3" s="331"/>
      <c r="J3" s="30"/>
    </row>
    <row r="4" spans="1:10" ht="15.75" x14ac:dyDescent="0.25">
      <c r="A4" s="31" t="s">
        <v>2</v>
      </c>
      <c r="E4" s="330" t="s">
        <v>108</v>
      </c>
      <c r="F4" s="330"/>
      <c r="G4" s="330"/>
      <c r="H4" s="330"/>
      <c r="I4" s="330"/>
    </row>
    <row r="5" spans="1:10" ht="7.5" customHeight="1" x14ac:dyDescent="0.25">
      <c r="A5" s="31"/>
      <c r="E5" s="331" t="s">
        <v>32</v>
      </c>
      <c r="F5" s="331"/>
      <c r="G5" s="331"/>
      <c r="H5" s="331"/>
      <c r="I5" s="331"/>
    </row>
    <row r="6" spans="1:10" ht="19.5" x14ac:dyDescent="0.4">
      <c r="A6" s="30" t="s">
        <v>162</v>
      </c>
      <c r="E6" s="33">
        <v>70626561</v>
      </c>
      <c r="F6" s="33"/>
      <c r="G6" s="34" t="s">
        <v>3</v>
      </c>
      <c r="H6" s="35"/>
      <c r="I6" s="35">
        <v>1022</v>
      </c>
    </row>
    <row r="7" spans="1:10" ht="8.25" customHeight="1" x14ac:dyDescent="0.4">
      <c r="A7" s="30"/>
      <c r="E7" s="331" t="s">
        <v>33</v>
      </c>
      <c r="F7" s="331"/>
      <c r="G7" s="331"/>
      <c r="H7" s="331"/>
      <c r="I7" s="331"/>
    </row>
    <row r="8" spans="1:10" ht="19.5" hidden="1" x14ac:dyDescent="0.4">
      <c r="A8" s="30"/>
      <c r="E8" s="35"/>
      <c r="F8" s="35"/>
      <c r="G8" s="35"/>
      <c r="H8" s="34"/>
      <c r="I8" s="35"/>
    </row>
    <row r="9" spans="1:10" ht="30.75" customHeight="1" x14ac:dyDescent="0.4">
      <c r="A9" s="30"/>
      <c r="E9" s="35"/>
      <c r="F9" s="35"/>
      <c r="G9" s="35"/>
      <c r="H9" s="34"/>
      <c r="I9" s="35"/>
    </row>
    <row r="11" spans="1:10" s="6" customFormat="1" ht="15" customHeight="1" x14ac:dyDescent="0.4">
      <c r="A11" s="36"/>
      <c r="B11" s="37"/>
      <c r="C11" s="37"/>
      <c r="D11" s="37"/>
      <c r="E11" s="38" t="s">
        <v>4</v>
      </c>
      <c r="F11" s="38" t="s">
        <v>5</v>
      </c>
      <c r="G11" s="39" t="s">
        <v>6</v>
      </c>
      <c r="H11" s="40" t="s">
        <v>7</v>
      </c>
      <c r="I11" s="40"/>
      <c r="J11" s="37"/>
    </row>
    <row r="12" spans="1:10" s="6" customFormat="1" ht="15" customHeight="1" x14ac:dyDescent="0.4">
      <c r="A12" s="41"/>
      <c r="B12" s="41"/>
      <c r="C12" s="41"/>
      <c r="D12" s="41"/>
      <c r="E12" s="38" t="s">
        <v>8</v>
      </c>
      <c r="F12" s="38" t="s">
        <v>8</v>
      </c>
      <c r="G12" s="39" t="s">
        <v>9</v>
      </c>
      <c r="H12" s="42" t="s">
        <v>10</v>
      </c>
      <c r="I12" s="43" t="s">
        <v>11</v>
      </c>
      <c r="J12" s="37"/>
    </row>
    <row r="13" spans="1:10" s="6" customFormat="1" ht="12.75" customHeight="1" x14ac:dyDescent="0.2">
      <c r="A13" s="41"/>
      <c r="B13" s="41"/>
      <c r="C13" s="41"/>
      <c r="D13" s="41"/>
      <c r="E13" s="38" t="s">
        <v>12</v>
      </c>
      <c r="F13" s="38" t="s">
        <v>12</v>
      </c>
      <c r="G13" s="44"/>
      <c r="H13" s="332" t="s">
        <v>180</v>
      </c>
      <c r="I13" s="332"/>
      <c r="J13" s="37"/>
    </row>
    <row r="14" spans="1:10" s="6" customFormat="1" ht="12.75" customHeight="1" x14ac:dyDescent="0.2">
      <c r="A14" s="41"/>
      <c r="B14" s="41"/>
      <c r="C14" s="41"/>
      <c r="D14" s="41"/>
      <c r="E14" s="38"/>
      <c r="F14" s="38"/>
      <c r="G14" s="44"/>
      <c r="H14" s="1"/>
      <c r="I14" s="45"/>
      <c r="J14" s="37"/>
    </row>
    <row r="15" spans="1:10" s="6" customFormat="1" ht="18.75" x14ac:dyDescent="0.4">
      <c r="A15" s="46" t="s">
        <v>13</v>
      </c>
      <c r="B15" s="46"/>
      <c r="C15" s="47"/>
      <c r="D15" s="48"/>
      <c r="E15" s="49"/>
      <c r="F15" s="49"/>
      <c r="G15" s="50"/>
      <c r="H15" s="41"/>
      <c r="I15" s="41"/>
      <c r="J15" s="37"/>
    </row>
    <row r="16" spans="1:10" s="6" customFormat="1" ht="19.5" x14ac:dyDescent="0.4">
      <c r="A16" s="51" t="s">
        <v>14</v>
      </c>
      <c r="B16" s="46"/>
      <c r="C16" s="47"/>
      <c r="D16" s="48"/>
      <c r="E16" s="253">
        <v>448000</v>
      </c>
      <c r="F16" s="254">
        <v>3807662.8</v>
      </c>
      <c r="G16" s="9">
        <f>H16+I16</f>
        <v>3568484.13</v>
      </c>
      <c r="H16" s="253">
        <v>3568484.13</v>
      </c>
      <c r="I16" s="253">
        <v>0</v>
      </c>
      <c r="J16" s="37"/>
    </row>
    <row r="17" spans="1:10" s="6" customFormat="1" ht="20.25" customHeight="1" x14ac:dyDescent="0.35">
      <c r="A17" s="3"/>
      <c r="B17" s="37"/>
      <c r="C17" s="37"/>
      <c r="D17" s="37"/>
      <c r="J17" s="37"/>
    </row>
    <row r="18" spans="1:10" s="6" customFormat="1" ht="19.5" x14ac:dyDescent="0.4">
      <c r="A18" s="51" t="s">
        <v>15</v>
      </c>
      <c r="B18" s="4"/>
      <c r="C18" s="4"/>
      <c r="D18" s="4"/>
      <c r="E18" s="253">
        <v>448000</v>
      </c>
      <c r="F18" s="254">
        <v>3807662.8</v>
      </c>
      <c r="G18" s="9">
        <f>H18+I18</f>
        <v>3740343.15</v>
      </c>
      <c r="H18" s="253">
        <v>3740343.15</v>
      </c>
      <c r="I18" s="253">
        <v>0</v>
      </c>
      <c r="J18" s="3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2"/>
      <c r="F20" s="52"/>
      <c r="G20" s="53"/>
      <c r="H20" s="2"/>
      <c r="I20" s="2"/>
      <c r="J20" s="5"/>
    </row>
    <row r="21" spans="1:10" ht="19.5" x14ac:dyDescent="0.4">
      <c r="A21" s="54" t="s">
        <v>16</v>
      </c>
      <c r="B21" s="52"/>
      <c r="C21" s="52"/>
      <c r="D21" s="52"/>
      <c r="E21" s="52"/>
      <c r="F21" s="52"/>
      <c r="G21" s="55"/>
      <c r="H21" s="53"/>
      <c r="I21" s="53"/>
      <c r="J21" s="53"/>
    </row>
    <row r="22" spans="1:10" ht="18" x14ac:dyDescent="0.35">
      <c r="A22" s="52"/>
      <c r="B22" s="52"/>
      <c r="C22" s="56" t="s">
        <v>38</v>
      </c>
      <c r="D22" s="52"/>
      <c r="E22" s="52"/>
      <c r="F22" s="52"/>
      <c r="G22" s="7">
        <f>H22+I22</f>
        <v>0</v>
      </c>
      <c r="H22" s="8">
        <v>0</v>
      </c>
      <c r="I22" s="8">
        <v>0</v>
      </c>
      <c r="J22" s="53"/>
    </row>
    <row r="23" spans="1:10" ht="18" x14ac:dyDescent="0.35">
      <c r="A23" s="52"/>
      <c r="B23" s="52"/>
      <c r="C23" s="56"/>
      <c r="D23" s="52"/>
      <c r="E23" s="52"/>
      <c r="F23" s="52"/>
      <c r="G23" s="7"/>
      <c r="H23" s="8"/>
      <c r="I23" s="8"/>
      <c r="J23" s="53"/>
    </row>
    <row r="24" spans="1:10" ht="22.5" x14ac:dyDescent="0.45">
      <c r="A24" s="57" t="s">
        <v>34</v>
      </c>
      <c r="B24" s="57"/>
      <c r="C24" s="58"/>
      <c r="D24" s="57"/>
      <c r="E24" s="57"/>
      <c r="F24" s="57"/>
      <c r="G24" s="59">
        <f>G18-G16-G22</f>
        <v>171859.02000000002</v>
      </c>
      <c r="H24" s="59">
        <f>H18-H16-H22</f>
        <v>171859.02000000002</v>
      </c>
      <c r="I24" s="59">
        <f>I18-I16-I22</f>
        <v>0</v>
      </c>
      <c r="J24" s="60"/>
    </row>
    <row r="26" spans="1:10" ht="24" customHeight="1" x14ac:dyDescent="0.2">
      <c r="H26" s="61"/>
    </row>
    <row r="28" spans="1:10" ht="19.5" x14ac:dyDescent="0.4">
      <c r="A28" s="46" t="s">
        <v>17</v>
      </c>
      <c r="B28" s="46" t="s">
        <v>35</v>
      </c>
      <c r="C28" s="46"/>
      <c r="D28" s="4"/>
      <c r="E28" s="4"/>
      <c r="F28" s="41"/>
      <c r="G28" s="62">
        <f>G29+G30+G31</f>
        <v>171859.02</v>
      </c>
      <c r="H28" s="63"/>
      <c r="I28" s="64"/>
      <c r="J28" s="61"/>
    </row>
    <row r="29" spans="1:10" s="6" customFormat="1" ht="18.75" x14ac:dyDescent="0.4">
      <c r="A29" s="65"/>
      <c r="B29" s="65"/>
      <c r="C29" s="66" t="s">
        <v>18</v>
      </c>
      <c r="D29" s="67"/>
      <c r="E29" s="68"/>
      <c r="F29" s="61" t="s">
        <v>20</v>
      </c>
      <c r="G29" s="8">
        <v>1000</v>
      </c>
      <c r="H29" s="63"/>
      <c r="I29" s="64"/>
    </row>
    <row r="30" spans="1:10" s="6" customFormat="1" ht="18.75" x14ac:dyDescent="0.4">
      <c r="A30" s="65"/>
      <c r="B30" s="65"/>
      <c r="C30" s="66"/>
      <c r="D30" s="67"/>
      <c r="E30" s="68"/>
      <c r="F30" s="61" t="s">
        <v>19</v>
      </c>
      <c r="G30" s="8">
        <v>170859.02</v>
      </c>
      <c r="H30" s="63"/>
      <c r="I30" s="64"/>
    </row>
    <row r="31" spans="1:10" s="6" customFormat="1" ht="18.75" x14ac:dyDescent="0.4">
      <c r="A31" s="65"/>
      <c r="B31" s="65"/>
      <c r="C31" s="66" t="s">
        <v>21</v>
      </c>
      <c r="D31" s="67"/>
      <c r="E31" s="68"/>
      <c r="F31" s="61" t="s">
        <v>163</v>
      </c>
      <c r="G31" s="69">
        <v>0</v>
      </c>
      <c r="H31" s="70"/>
      <c r="I31" s="64"/>
    </row>
    <row r="32" spans="1:10" s="6" customFormat="1" x14ac:dyDescent="0.2">
      <c r="A32" s="335"/>
      <c r="B32" s="336"/>
      <c r="C32" s="336"/>
      <c r="D32" s="336"/>
      <c r="E32" s="336"/>
      <c r="F32" s="336"/>
      <c r="G32" s="336"/>
      <c r="H32" s="336"/>
      <c r="I32" s="336"/>
    </row>
    <row r="33" spans="1:10" s="6" customFormat="1" x14ac:dyDescent="0.2">
      <c r="A33" s="336"/>
      <c r="B33" s="336"/>
      <c r="C33" s="336"/>
      <c r="D33" s="336"/>
      <c r="E33" s="336"/>
      <c r="F33" s="336"/>
      <c r="G33" s="336"/>
      <c r="H33" s="336"/>
      <c r="I33" s="336"/>
    </row>
    <row r="34" spans="1:10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71"/>
    </row>
    <row r="35" spans="1:10" ht="19.5" x14ac:dyDescent="0.4">
      <c r="A35" s="46" t="s">
        <v>22</v>
      </c>
      <c r="B35" s="46" t="s">
        <v>30</v>
      </c>
      <c r="C35" s="46"/>
      <c r="D35" s="72"/>
      <c r="E35" s="50"/>
      <c r="F35" s="4"/>
      <c r="G35" s="73"/>
      <c r="H35" s="64"/>
      <c r="I35" s="64"/>
      <c r="J35" s="71"/>
    </row>
    <row r="36" spans="1:10" ht="18.75" x14ac:dyDescent="0.4">
      <c r="A36" s="46"/>
      <c r="B36" s="46"/>
      <c r="C36" s="46"/>
      <c r="D36" s="72"/>
      <c r="F36" s="122" t="s">
        <v>36</v>
      </c>
      <c r="G36" s="122" t="s">
        <v>6</v>
      </c>
      <c r="H36" s="41"/>
      <c r="I36" s="75" t="s">
        <v>39</v>
      </c>
      <c r="J36" s="71"/>
    </row>
    <row r="37" spans="1:10" ht="15" customHeight="1" x14ac:dyDescent="0.35">
      <c r="A37" s="76" t="s">
        <v>31</v>
      </c>
      <c r="B37" s="77"/>
      <c r="C37" s="3"/>
      <c r="D37" s="77"/>
      <c r="E37" s="50"/>
      <c r="F37" s="80">
        <v>0</v>
      </c>
      <c r="G37" s="80">
        <v>0</v>
      </c>
      <c r="H37" s="63"/>
      <c r="I37" s="78" t="s">
        <v>164</v>
      </c>
      <c r="J37" s="71"/>
    </row>
    <row r="38" spans="1:10" ht="16.5" x14ac:dyDescent="0.35">
      <c r="A38" s="76" t="s">
        <v>42</v>
      </c>
      <c r="B38" s="77"/>
      <c r="C38" s="3"/>
      <c r="D38" s="79"/>
      <c r="E38" s="79"/>
      <c r="F38" s="80">
        <v>0</v>
      </c>
      <c r="G38" s="80">
        <v>0</v>
      </c>
      <c r="H38" s="256"/>
      <c r="I38" s="78" t="s">
        <v>164</v>
      </c>
      <c r="J38" s="81"/>
    </row>
    <row r="39" spans="1:10" ht="15" x14ac:dyDescent="0.3">
      <c r="A39" s="76" t="s">
        <v>43</v>
      </c>
      <c r="B39" s="77"/>
      <c r="C39" s="77"/>
      <c r="D39" s="82"/>
      <c r="E39" s="82"/>
      <c r="F39" s="80">
        <v>0</v>
      </c>
      <c r="G39" s="80">
        <v>0</v>
      </c>
      <c r="H39" s="256"/>
      <c r="I39" s="84" t="s">
        <v>164</v>
      </c>
      <c r="J39" s="81"/>
    </row>
    <row r="40" spans="1:10" ht="15" customHeight="1" x14ac:dyDescent="0.2">
      <c r="A40" s="85" t="s">
        <v>173</v>
      </c>
      <c r="B40" s="85"/>
      <c r="C40" s="85"/>
      <c r="D40" s="85"/>
      <c r="E40" s="85"/>
      <c r="F40" s="80">
        <v>0</v>
      </c>
      <c r="G40" s="80">
        <v>0</v>
      </c>
      <c r="H40" s="256"/>
      <c r="I40" s="78" t="s">
        <v>164</v>
      </c>
      <c r="J40" s="81"/>
    </row>
    <row r="41" spans="1:10" ht="15" x14ac:dyDescent="0.3">
      <c r="A41" s="76" t="s">
        <v>37</v>
      </c>
      <c r="B41" s="86"/>
      <c r="C41" s="86"/>
      <c r="D41" s="87"/>
      <c r="E41" s="87" t="s">
        <v>165</v>
      </c>
      <c r="F41" s="88">
        <v>0</v>
      </c>
      <c r="G41" s="24">
        <v>0</v>
      </c>
      <c r="H41" s="256"/>
      <c r="I41" s="89" t="s">
        <v>164</v>
      </c>
      <c r="J41" s="81"/>
    </row>
    <row r="42" spans="1:10" ht="15" x14ac:dyDescent="0.3">
      <c r="A42" s="76"/>
      <c r="B42" s="86"/>
      <c r="C42" s="86"/>
      <c r="D42" s="87"/>
      <c r="E42" s="87"/>
      <c r="F42" s="88"/>
      <c r="G42" s="24"/>
      <c r="H42" s="83"/>
      <c r="I42" s="89"/>
      <c r="J42" s="81"/>
    </row>
    <row r="43" spans="1:10" ht="19.5" thickBot="1" x14ac:dyDescent="0.45">
      <c r="A43" s="46" t="s">
        <v>23</v>
      </c>
      <c r="B43" s="46" t="s">
        <v>24</v>
      </c>
      <c r="C43" s="48"/>
      <c r="D43" s="50"/>
      <c r="E43" s="50"/>
      <c r="F43" s="90"/>
      <c r="G43" s="91"/>
      <c r="H43" s="326" t="s">
        <v>41</v>
      </c>
      <c r="I43" s="327"/>
      <c r="J43" s="81"/>
    </row>
    <row r="44" spans="1:10" ht="18.75" thickTop="1" x14ac:dyDescent="0.35">
      <c r="A44" s="233"/>
      <c r="B44" s="234"/>
      <c r="C44" s="235"/>
      <c r="D44" s="234"/>
      <c r="E44" s="236" t="s">
        <v>185</v>
      </c>
      <c r="F44" s="237" t="s">
        <v>25</v>
      </c>
      <c r="G44" s="238" t="s">
        <v>26</v>
      </c>
      <c r="H44" s="239" t="s">
        <v>27</v>
      </c>
      <c r="I44" s="240" t="s">
        <v>40</v>
      </c>
      <c r="J44" s="81"/>
    </row>
    <row r="45" spans="1:10" x14ac:dyDescent="0.2">
      <c r="A45" s="241"/>
      <c r="B45" s="242"/>
      <c r="C45" s="242"/>
      <c r="D45" s="242"/>
      <c r="E45" s="241"/>
      <c r="F45" s="325"/>
      <c r="G45" s="243"/>
      <c r="H45" s="244">
        <v>41274</v>
      </c>
      <c r="I45" s="245">
        <v>41274</v>
      </c>
      <c r="J45" s="81"/>
    </row>
    <row r="46" spans="1:10" x14ac:dyDescent="0.2">
      <c r="A46" s="241"/>
      <c r="B46" s="242"/>
      <c r="C46" s="242"/>
      <c r="D46" s="242"/>
      <c r="E46" s="241"/>
      <c r="F46" s="325"/>
      <c r="G46" s="246"/>
      <c r="H46" s="246"/>
      <c r="I46" s="247"/>
      <c r="J46" s="81"/>
    </row>
    <row r="47" spans="1:10" ht="13.5" thickBot="1" x14ac:dyDescent="0.25">
      <c r="A47" s="248"/>
      <c r="B47" s="249"/>
      <c r="C47" s="249"/>
      <c r="D47" s="249"/>
      <c r="E47" s="248"/>
      <c r="F47" s="250"/>
      <c r="G47" s="251"/>
      <c r="H47" s="251"/>
      <c r="I47" s="252"/>
      <c r="J47" s="81"/>
    </row>
    <row r="48" spans="1:10" ht="13.5" thickTop="1" x14ac:dyDescent="0.2">
      <c r="A48" s="92"/>
      <c r="B48" s="93"/>
      <c r="C48" s="93" t="s">
        <v>20</v>
      </c>
      <c r="D48" s="93"/>
      <c r="E48" s="94">
        <v>3000</v>
      </c>
      <c r="F48" s="95">
        <v>1000</v>
      </c>
      <c r="G48" s="96">
        <v>0</v>
      </c>
      <c r="H48" s="96">
        <f>E48+F48-G48</f>
        <v>4000</v>
      </c>
      <c r="I48" s="97">
        <f>H48</f>
        <v>4000</v>
      </c>
      <c r="J48" s="81"/>
    </row>
    <row r="49" spans="1:10" x14ac:dyDescent="0.2">
      <c r="A49" s="98"/>
      <c r="B49" s="99"/>
      <c r="C49" s="99" t="s">
        <v>28</v>
      </c>
      <c r="D49" s="99"/>
      <c r="E49" s="100">
        <v>13523.39</v>
      </c>
      <c r="F49" s="25">
        <v>22451</v>
      </c>
      <c r="G49" s="101">
        <v>27172</v>
      </c>
      <c r="H49" s="101">
        <f>E49+F49-G49</f>
        <v>8802.39</v>
      </c>
      <c r="I49" s="102">
        <f>H49</f>
        <v>8802.39</v>
      </c>
      <c r="J49" s="81"/>
    </row>
    <row r="50" spans="1:10" x14ac:dyDescent="0.2">
      <c r="A50" s="98"/>
      <c r="B50" s="99"/>
      <c r="C50" s="99" t="s">
        <v>19</v>
      </c>
      <c r="D50" s="99"/>
      <c r="E50" s="100">
        <v>231203.95</v>
      </c>
      <c r="F50" s="25">
        <f>44073.79+221162.8</f>
        <v>265236.58999999997</v>
      </c>
      <c r="G50" s="101">
        <v>151582</v>
      </c>
      <c r="H50" s="101">
        <f t="shared" ref="H50:H51" si="0">E50+F50-G50</f>
        <v>344858.54</v>
      </c>
      <c r="I50" s="102">
        <f>H50</f>
        <v>344858.54</v>
      </c>
      <c r="J50" s="81"/>
    </row>
    <row r="51" spans="1:10" x14ac:dyDescent="0.2">
      <c r="A51" s="98"/>
      <c r="B51" s="99"/>
      <c r="C51" s="99" t="s">
        <v>29</v>
      </c>
      <c r="D51" s="99"/>
      <c r="E51" s="100">
        <v>25782.1</v>
      </c>
      <c r="F51" s="25">
        <v>0</v>
      </c>
      <c r="G51" s="101">
        <v>0</v>
      </c>
      <c r="H51" s="101">
        <f t="shared" si="0"/>
        <v>25782.1</v>
      </c>
      <c r="I51" s="102">
        <f>H51</f>
        <v>25782.1</v>
      </c>
      <c r="J51" s="81"/>
    </row>
    <row r="52" spans="1:10" ht="18.75" thickBot="1" x14ac:dyDescent="0.4">
      <c r="A52" s="103" t="s">
        <v>12</v>
      </c>
      <c r="B52" s="104"/>
      <c r="C52" s="104"/>
      <c r="D52" s="104"/>
      <c r="E52" s="105">
        <f>E48+E49+E50+E51</f>
        <v>273509.44</v>
      </c>
      <c r="F52" s="106">
        <f>F48+F49+F50+F51</f>
        <v>288687.58999999997</v>
      </c>
      <c r="G52" s="106">
        <f>G48+G49+G50+G51</f>
        <v>178754</v>
      </c>
      <c r="H52" s="106">
        <f>H48+H49+H50+H51</f>
        <v>383443.02999999997</v>
      </c>
      <c r="I52" s="107">
        <f>I48+I49+I50+I51</f>
        <v>383443.02999999997</v>
      </c>
      <c r="J52" s="81"/>
    </row>
    <row r="53" spans="1:10" ht="18.75" thickTop="1" x14ac:dyDescent="0.35">
      <c r="A53" s="108"/>
      <c r="B53" s="109"/>
      <c r="C53" s="109"/>
      <c r="D53" s="50"/>
      <c r="E53" s="50"/>
      <c r="F53" s="90"/>
      <c r="G53" s="91"/>
      <c r="H53" s="110"/>
      <c r="I53" s="110"/>
      <c r="J53" s="81"/>
    </row>
    <row r="54" spans="1:10" ht="18" x14ac:dyDescent="0.35">
      <c r="A54" s="108"/>
      <c r="B54" s="109"/>
      <c r="C54" s="109"/>
      <c r="D54" s="50"/>
      <c r="E54" s="50"/>
      <c r="F54" s="90"/>
      <c r="G54" s="111"/>
      <c r="H54" s="112"/>
      <c r="I54" s="112"/>
      <c r="J54" s="81"/>
    </row>
    <row r="55" spans="1:10" ht="1.5" customHeight="1" x14ac:dyDescent="0.35">
      <c r="A55" s="113"/>
      <c r="B55" s="114"/>
      <c r="C55" s="114"/>
      <c r="D55" s="115"/>
      <c r="E55" s="115"/>
      <c r="F55" s="112"/>
      <c r="G55" s="112"/>
      <c r="H55" s="112"/>
      <c r="I55" s="112"/>
      <c r="J55" s="81"/>
    </row>
    <row r="56" spans="1:10" x14ac:dyDescent="0.2">
      <c r="A56" s="116"/>
      <c r="B56" s="116"/>
      <c r="C56" s="116"/>
      <c r="D56" s="116"/>
      <c r="E56" s="116"/>
      <c r="F56" s="116"/>
      <c r="G56" s="116"/>
      <c r="H56" s="116"/>
      <c r="I56" s="116"/>
    </row>
  </sheetData>
  <mergeCells count="10">
    <mergeCell ref="A2:D2"/>
    <mergeCell ref="E2:I2"/>
    <mergeCell ref="E3:I3"/>
    <mergeCell ref="E4:I4"/>
    <mergeCell ref="H43:I43"/>
    <mergeCell ref="F45:F46"/>
    <mergeCell ref="E5:I5"/>
    <mergeCell ref="E7:I7"/>
    <mergeCell ref="H13:I13"/>
    <mergeCell ref="A32:I34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8"/>
  <sheetViews>
    <sheetView zoomScaleNormal="100" workbookViewId="0">
      <selection activeCell="D28" sqref="D28"/>
    </sheetView>
  </sheetViews>
  <sheetFormatPr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4.7109375" style="28" customWidth="1"/>
    <col min="6" max="6" width="15.5703125" style="28" customWidth="1"/>
    <col min="7" max="8" width="14.7109375" style="28" customWidth="1"/>
    <col min="9" max="9" width="15" style="28" customWidth="1"/>
    <col min="10" max="10" width="16.85546875" style="28" customWidth="1"/>
    <col min="11" max="16384" width="9.140625" style="12"/>
  </cols>
  <sheetData>
    <row r="1" spans="1:10" ht="19.5" x14ac:dyDescent="0.4">
      <c r="A1" s="26" t="s">
        <v>0</v>
      </c>
      <c r="B1" s="27"/>
      <c r="C1" s="27"/>
      <c r="D1" s="27"/>
    </row>
    <row r="2" spans="1:10" ht="19.5" x14ac:dyDescent="0.4">
      <c r="A2" s="328" t="s">
        <v>1</v>
      </c>
      <c r="B2" s="328"/>
      <c r="C2" s="328"/>
      <c r="D2" s="328"/>
      <c r="E2" s="329" t="s">
        <v>109</v>
      </c>
      <c r="F2" s="329"/>
      <c r="G2" s="329"/>
      <c r="H2" s="329"/>
      <c r="I2" s="329"/>
      <c r="J2" s="30"/>
    </row>
    <row r="3" spans="1:10" ht="9.75" customHeight="1" x14ac:dyDescent="0.4">
      <c r="A3" s="29"/>
      <c r="B3" s="29"/>
      <c r="C3" s="29"/>
      <c r="D3" s="29"/>
      <c r="E3" s="331" t="s">
        <v>32</v>
      </c>
      <c r="F3" s="331"/>
      <c r="G3" s="331"/>
      <c r="H3" s="331"/>
      <c r="I3" s="331"/>
      <c r="J3" s="30"/>
    </row>
    <row r="4" spans="1:10" ht="15.75" x14ac:dyDescent="0.25">
      <c r="A4" s="31" t="s">
        <v>2</v>
      </c>
      <c r="E4" s="330" t="s">
        <v>110</v>
      </c>
      <c r="F4" s="330"/>
      <c r="G4" s="330"/>
      <c r="H4" s="330"/>
      <c r="I4" s="330"/>
    </row>
    <row r="5" spans="1:10" ht="7.5" customHeight="1" x14ac:dyDescent="0.25">
      <c r="A5" s="31"/>
      <c r="E5" s="331" t="s">
        <v>32</v>
      </c>
      <c r="F5" s="331"/>
      <c r="G5" s="331"/>
      <c r="H5" s="331"/>
      <c r="I5" s="331"/>
    </row>
    <row r="6" spans="1:10" ht="19.5" x14ac:dyDescent="0.4">
      <c r="A6" s="30" t="s">
        <v>162</v>
      </c>
      <c r="E6" s="33">
        <v>60341777</v>
      </c>
      <c r="F6" s="33"/>
      <c r="G6" s="34" t="s">
        <v>3</v>
      </c>
      <c r="H6" s="35"/>
      <c r="I6" s="35">
        <v>1024</v>
      </c>
    </row>
    <row r="7" spans="1:10" ht="8.25" customHeight="1" x14ac:dyDescent="0.4">
      <c r="A7" s="30"/>
      <c r="E7" s="331" t="s">
        <v>33</v>
      </c>
      <c r="F7" s="331"/>
      <c r="G7" s="331"/>
      <c r="H7" s="331"/>
      <c r="I7" s="331"/>
    </row>
    <row r="8" spans="1:10" ht="19.5" hidden="1" x14ac:dyDescent="0.4">
      <c r="A8" s="30"/>
      <c r="E8" s="35"/>
      <c r="F8" s="35"/>
      <c r="G8" s="35"/>
      <c r="H8" s="34"/>
      <c r="I8" s="35"/>
    </row>
    <row r="9" spans="1:10" ht="30.75" customHeight="1" x14ac:dyDescent="0.4">
      <c r="A9" s="30"/>
      <c r="E9" s="35"/>
      <c r="F9" s="35"/>
      <c r="G9" s="35"/>
      <c r="H9" s="34"/>
      <c r="I9" s="35"/>
    </row>
    <row r="11" spans="1:10" s="6" customFormat="1" ht="15" customHeight="1" x14ac:dyDescent="0.4">
      <c r="A11" s="36"/>
      <c r="B11" s="37"/>
      <c r="C11" s="37"/>
      <c r="D11" s="37"/>
      <c r="E11" s="38" t="s">
        <v>4</v>
      </c>
      <c r="F11" s="38" t="s">
        <v>5</v>
      </c>
      <c r="G11" s="39" t="s">
        <v>6</v>
      </c>
      <c r="H11" s="40" t="s">
        <v>7</v>
      </c>
      <c r="I11" s="40"/>
      <c r="J11" s="37"/>
    </row>
    <row r="12" spans="1:10" s="6" customFormat="1" ht="15" customHeight="1" x14ac:dyDescent="0.4">
      <c r="A12" s="41"/>
      <c r="B12" s="41"/>
      <c r="C12" s="41"/>
      <c r="D12" s="41"/>
      <c r="E12" s="38" t="s">
        <v>8</v>
      </c>
      <c r="F12" s="38" t="s">
        <v>8</v>
      </c>
      <c r="G12" s="39" t="s">
        <v>9</v>
      </c>
      <c r="H12" s="42" t="s">
        <v>10</v>
      </c>
      <c r="I12" s="43" t="s">
        <v>11</v>
      </c>
      <c r="J12" s="37"/>
    </row>
    <row r="13" spans="1:10" s="6" customFormat="1" ht="12.75" customHeight="1" x14ac:dyDescent="0.2">
      <c r="A13" s="41"/>
      <c r="B13" s="41"/>
      <c r="C13" s="41"/>
      <c r="D13" s="41"/>
      <c r="E13" s="38" t="s">
        <v>12</v>
      </c>
      <c r="F13" s="38" t="s">
        <v>12</v>
      </c>
      <c r="G13" s="44"/>
      <c r="H13" s="332" t="s">
        <v>180</v>
      </c>
      <c r="I13" s="332"/>
      <c r="J13" s="37"/>
    </row>
    <row r="14" spans="1:10" s="6" customFormat="1" ht="12.75" customHeight="1" x14ac:dyDescent="0.2">
      <c r="A14" s="41"/>
      <c r="B14" s="41"/>
      <c r="C14" s="41"/>
      <c r="D14" s="41"/>
      <c r="E14" s="38"/>
      <c r="F14" s="38"/>
      <c r="G14" s="44"/>
      <c r="H14" s="1"/>
      <c r="I14" s="45"/>
      <c r="J14" s="37"/>
    </row>
    <row r="15" spans="1:10" s="6" customFormat="1" ht="18.75" x14ac:dyDescent="0.4">
      <c r="A15" s="46" t="s">
        <v>13</v>
      </c>
      <c r="B15" s="46"/>
      <c r="C15" s="47"/>
      <c r="D15" s="48"/>
      <c r="E15" s="49"/>
      <c r="F15" s="49"/>
      <c r="G15" s="50"/>
      <c r="H15" s="41"/>
      <c r="I15" s="41"/>
      <c r="J15" s="37"/>
    </row>
    <row r="16" spans="1:10" s="6" customFormat="1" ht="19.5" x14ac:dyDescent="0.4">
      <c r="A16" s="51" t="s">
        <v>14</v>
      </c>
      <c r="B16" s="46"/>
      <c r="C16" s="47"/>
      <c r="D16" s="48"/>
      <c r="E16" s="253">
        <v>1952000</v>
      </c>
      <c r="F16" s="254">
        <v>13161678.199999999</v>
      </c>
      <c r="G16" s="9">
        <f>H16+I16</f>
        <v>13127690.27</v>
      </c>
      <c r="H16" s="253">
        <v>13127690.27</v>
      </c>
      <c r="I16" s="253">
        <v>0</v>
      </c>
      <c r="J16" s="37"/>
    </row>
    <row r="17" spans="1:10" s="6" customFormat="1" ht="20.25" customHeight="1" x14ac:dyDescent="0.35">
      <c r="A17" s="3"/>
      <c r="B17" s="37"/>
      <c r="C17" s="37"/>
      <c r="D17" s="37"/>
      <c r="J17" s="37"/>
    </row>
    <row r="18" spans="1:10" s="6" customFormat="1" ht="19.5" x14ac:dyDescent="0.4">
      <c r="A18" s="51" t="s">
        <v>15</v>
      </c>
      <c r="B18" s="4"/>
      <c r="C18" s="4"/>
      <c r="D18" s="4"/>
      <c r="E18" s="253">
        <v>1952000</v>
      </c>
      <c r="F18" s="254">
        <v>13161678.199999999</v>
      </c>
      <c r="G18" s="9">
        <f>H18+I18</f>
        <v>13161340.720000001</v>
      </c>
      <c r="H18" s="253">
        <v>13161340.720000001</v>
      </c>
      <c r="I18" s="253">
        <v>0</v>
      </c>
      <c r="J18" s="3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2"/>
      <c r="F20" s="52"/>
      <c r="G20" s="53"/>
      <c r="H20" s="2"/>
      <c r="I20" s="2"/>
      <c r="J20" s="5"/>
    </row>
    <row r="21" spans="1:10" ht="19.5" x14ac:dyDescent="0.4">
      <c r="A21" s="54" t="s">
        <v>16</v>
      </c>
      <c r="B21" s="52"/>
      <c r="C21" s="52"/>
      <c r="D21" s="52"/>
      <c r="E21" s="52"/>
      <c r="F21" s="52"/>
      <c r="G21" s="55"/>
      <c r="H21" s="53"/>
      <c r="I21" s="53"/>
      <c r="J21" s="53"/>
    </row>
    <row r="22" spans="1:10" ht="18" x14ac:dyDescent="0.35">
      <c r="A22" s="52"/>
      <c r="B22" s="52"/>
      <c r="C22" s="56" t="s">
        <v>38</v>
      </c>
      <c r="D22" s="52"/>
      <c r="E22" s="52"/>
      <c r="F22" s="52"/>
      <c r="G22" s="7">
        <f>H22+I22</f>
        <v>0</v>
      </c>
      <c r="H22" s="8">
        <v>0</v>
      </c>
      <c r="I22" s="8">
        <v>0</v>
      </c>
      <c r="J22" s="53"/>
    </row>
    <row r="23" spans="1:10" ht="18" x14ac:dyDescent="0.35">
      <c r="A23" s="52"/>
      <c r="B23" s="52"/>
      <c r="C23" s="56"/>
      <c r="D23" s="52"/>
      <c r="E23" s="52"/>
      <c r="F23" s="52"/>
      <c r="G23" s="7"/>
      <c r="H23" s="8"/>
      <c r="I23" s="8"/>
      <c r="J23" s="53"/>
    </row>
    <row r="24" spans="1:10" ht="22.5" x14ac:dyDescent="0.45">
      <c r="A24" s="57" t="s">
        <v>34</v>
      </c>
      <c r="B24" s="57"/>
      <c r="C24" s="58"/>
      <c r="D24" s="57"/>
      <c r="E24" s="57"/>
      <c r="F24" s="57"/>
      <c r="G24" s="59">
        <f>G18-G16-G22</f>
        <v>33650.450000001118</v>
      </c>
      <c r="H24" s="59">
        <f>H18-H16-H22</f>
        <v>33650.450000001118</v>
      </c>
      <c r="I24" s="59">
        <f>I18-I16-I22</f>
        <v>0</v>
      </c>
      <c r="J24" s="60"/>
    </row>
    <row r="26" spans="1:10" ht="24" customHeight="1" x14ac:dyDescent="0.2">
      <c r="H26" s="61"/>
    </row>
    <row r="28" spans="1:10" ht="19.5" x14ac:dyDescent="0.4">
      <c r="A28" s="46" t="s">
        <v>17</v>
      </c>
      <c r="B28" s="46" t="s">
        <v>35</v>
      </c>
      <c r="C28" s="46"/>
      <c r="D28" s="4"/>
      <c r="E28" s="4"/>
      <c r="F28" s="41"/>
      <c r="G28" s="62">
        <f>G29+G30+G31</f>
        <v>33650.449999999997</v>
      </c>
      <c r="H28" s="63"/>
      <c r="I28" s="64"/>
      <c r="J28" s="61"/>
    </row>
    <row r="29" spans="1:10" s="6" customFormat="1" ht="18.75" x14ac:dyDescent="0.4">
      <c r="A29" s="65"/>
      <c r="B29" s="65"/>
      <c r="C29" s="66" t="s">
        <v>18</v>
      </c>
      <c r="D29" s="67"/>
      <c r="E29" s="68"/>
      <c r="F29" s="61" t="s">
        <v>20</v>
      </c>
      <c r="G29" s="8">
        <v>0</v>
      </c>
      <c r="H29" s="63"/>
      <c r="I29" s="64"/>
    </row>
    <row r="30" spans="1:10" s="6" customFormat="1" ht="18.75" x14ac:dyDescent="0.4">
      <c r="A30" s="65"/>
      <c r="B30" s="65"/>
      <c r="C30" s="66"/>
      <c r="D30" s="67"/>
      <c r="E30" s="68"/>
      <c r="F30" s="61" t="s">
        <v>19</v>
      </c>
      <c r="G30" s="8">
        <v>0</v>
      </c>
      <c r="H30" s="63"/>
      <c r="I30" s="64"/>
    </row>
    <row r="31" spans="1:10" s="6" customFormat="1" ht="18.75" x14ac:dyDescent="0.4">
      <c r="A31" s="65"/>
      <c r="B31" s="65"/>
      <c r="C31" s="66" t="s">
        <v>21</v>
      </c>
      <c r="D31" s="67"/>
      <c r="E31" s="68"/>
      <c r="F31" s="61" t="s">
        <v>163</v>
      </c>
      <c r="G31" s="69">
        <v>33650.449999999997</v>
      </c>
      <c r="H31" s="70"/>
      <c r="I31" s="64"/>
    </row>
    <row r="32" spans="1:10" s="6" customFormat="1" x14ac:dyDescent="0.2">
      <c r="A32" s="337" t="s">
        <v>189</v>
      </c>
      <c r="B32" s="338"/>
      <c r="C32" s="338"/>
      <c r="D32" s="338"/>
      <c r="E32" s="338"/>
      <c r="F32" s="338"/>
      <c r="G32" s="338"/>
      <c r="H32" s="338"/>
      <c r="I32" s="338"/>
    </row>
    <row r="33" spans="1:10" s="6" customFormat="1" x14ac:dyDescent="0.2">
      <c r="A33" s="338"/>
      <c r="B33" s="338"/>
      <c r="C33" s="338"/>
      <c r="D33" s="338"/>
      <c r="E33" s="338"/>
      <c r="F33" s="338"/>
      <c r="G33" s="338"/>
      <c r="H33" s="338"/>
      <c r="I33" s="338"/>
    </row>
    <row r="34" spans="1:10" s="6" customFormat="1" x14ac:dyDescent="0.2">
      <c r="A34" s="338"/>
      <c r="B34" s="338"/>
      <c r="C34" s="338"/>
      <c r="D34" s="338"/>
      <c r="E34" s="338"/>
      <c r="F34" s="338"/>
      <c r="G34" s="338"/>
      <c r="H34" s="338"/>
      <c r="I34" s="338"/>
    </row>
    <row r="35" spans="1:10" x14ac:dyDescent="0.2">
      <c r="A35" s="338"/>
      <c r="B35" s="338"/>
      <c r="C35" s="338"/>
      <c r="D35" s="338"/>
      <c r="E35" s="338"/>
      <c r="F35" s="338"/>
      <c r="G35" s="338"/>
      <c r="H35" s="338"/>
      <c r="I35" s="338"/>
      <c r="J35" s="71"/>
    </row>
    <row r="36" spans="1:10" ht="19.5" x14ac:dyDescent="0.4">
      <c r="A36" s="46" t="s">
        <v>22</v>
      </c>
      <c r="B36" s="46" t="s">
        <v>30</v>
      </c>
      <c r="C36" s="46"/>
      <c r="D36" s="72"/>
      <c r="E36" s="50"/>
      <c r="F36" s="4"/>
      <c r="G36" s="73"/>
      <c r="H36" s="64"/>
      <c r="I36" s="64"/>
      <c r="J36" s="71"/>
    </row>
    <row r="37" spans="1:10" ht="18.75" x14ac:dyDescent="0.4">
      <c r="A37" s="46"/>
      <c r="B37" s="46"/>
      <c r="C37" s="46"/>
      <c r="D37" s="72"/>
      <c r="F37" s="74" t="s">
        <v>36</v>
      </c>
      <c r="G37" s="122" t="s">
        <v>6</v>
      </c>
      <c r="H37" s="41"/>
      <c r="I37" s="75" t="s">
        <v>39</v>
      </c>
      <c r="J37" s="71"/>
    </row>
    <row r="38" spans="1:10" ht="15" customHeight="1" x14ac:dyDescent="0.35">
      <c r="A38" s="76" t="s">
        <v>31</v>
      </c>
      <c r="B38" s="77"/>
      <c r="C38" s="3"/>
      <c r="D38" s="77"/>
      <c r="E38" s="50"/>
      <c r="F38" s="24">
        <v>0</v>
      </c>
      <c r="G38" s="24">
        <v>0</v>
      </c>
      <c r="H38" s="256"/>
      <c r="I38" s="78" t="s">
        <v>164</v>
      </c>
      <c r="J38" s="71"/>
    </row>
    <row r="39" spans="1:10" ht="16.5" x14ac:dyDescent="0.35">
      <c r="A39" s="76" t="s">
        <v>42</v>
      </c>
      <c r="B39" s="77"/>
      <c r="C39" s="3"/>
      <c r="D39" s="79"/>
      <c r="E39" s="79"/>
      <c r="F39" s="24">
        <v>196266</v>
      </c>
      <c r="G39" s="24">
        <v>196266</v>
      </c>
      <c r="H39" s="256"/>
      <c r="I39" s="78">
        <f>G39/F39</f>
        <v>1</v>
      </c>
      <c r="J39" s="81"/>
    </row>
    <row r="40" spans="1:10" ht="15" x14ac:dyDescent="0.3">
      <c r="A40" s="76" t="s">
        <v>43</v>
      </c>
      <c r="B40" s="77"/>
      <c r="C40" s="77"/>
      <c r="D40" s="82"/>
      <c r="E40" s="82"/>
      <c r="F40" s="24">
        <v>0</v>
      </c>
      <c r="G40" s="24">
        <v>0</v>
      </c>
      <c r="H40" s="256"/>
      <c r="I40" s="84" t="s">
        <v>164</v>
      </c>
      <c r="J40" s="81"/>
    </row>
    <row r="41" spans="1:10" ht="15" customHeight="1" x14ac:dyDescent="0.2">
      <c r="A41" s="85" t="s">
        <v>173</v>
      </c>
      <c r="B41" s="85"/>
      <c r="C41" s="85"/>
      <c r="D41" s="85"/>
      <c r="E41" s="85"/>
      <c r="F41" s="24">
        <v>147266</v>
      </c>
      <c r="G41" s="24">
        <v>147266</v>
      </c>
      <c r="H41" s="256"/>
      <c r="I41" s="84">
        <f>G41/F41</f>
        <v>1</v>
      </c>
      <c r="J41" s="81"/>
    </row>
    <row r="42" spans="1:10" ht="15" x14ac:dyDescent="0.3">
      <c r="A42" s="76" t="s">
        <v>37</v>
      </c>
      <c r="B42" s="86"/>
      <c r="C42" s="86"/>
      <c r="D42" s="87"/>
      <c r="E42" s="87" t="s">
        <v>165</v>
      </c>
      <c r="F42" s="121">
        <v>0</v>
      </c>
      <c r="G42" s="24">
        <v>0</v>
      </c>
      <c r="H42" s="256"/>
      <c r="I42" s="89" t="s">
        <v>164</v>
      </c>
      <c r="J42" s="81"/>
    </row>
    <row r="43" spans="1:10" x14ac:dyDescent="0.2">
      <c r="A43" s="339"/>
      <c r="B43" s="339"/>
      <c r="C43" s="339"/>
      <c r="D43" s="339"/>
      <c r="E43" s="339"/>
      <c r="F43" s="339"/>
      <c r="G43" s="339"/>
      <c r="H43" s="339"/>
      <c r="I43" s="339"/>
      <c r="J43" s="81"/>
    </row>
    <row r="44" spans="1:10" ht="15" x14ac:dyDescent="0.3">
      <c r="A44" s="76"/>
      <c r="B44" s="86"/>
      <c r="C44" s="86"/>
      <c r="D44" s="87"/>
      <c r="E44" s="87"/>
      <c r="F44" s="88"/>
      <c r="G44" s="24"/>
      <c r="H44" s="83"/>
      <c r="I44" s="89"/>
      <c r="J44" s="81"/>
    </row>
    <row r="45" spans="1:10" ht="19.5" thickBot="1" x14ac:dyDescent="0.45">
      <c r="A45" s="46" t="s">
        <v>23</v>
      </c>
      <c r="B45" s="46" t="s">
        <v>24</v>
      </c>
      <c r="C45" s="48"/>
      <c r="D45" s="50"/>
      <c r="E45" s="50"/>
      <c r="F45" s="90"/>
      <c r="G45" s="91"/>
      <c r="H45" s="326" t="s">
        <v>41</v>
      </c>
      <c r="I45" s="327"/>
      <c r="J45" s="81"/>
    </row>
    <row r="46" spans="1:10" ht="18.75" thickTop="1" x14ac:dyDescent="0.35">
      <c r="A46" s="233"/>
      <c r="B46" s="234"/>
      <c r="C46" s="235"/>
      <c r="D46" s="234"/>
      <c r="E46" s="236" t="s">
        <v>185</v>
      </c>
      <c r="F46" s="237" t="s">
        <v>25</v>
      </c>
      <c r="G46" s="238" t="s">
        <v>26</v>
      </c>
      <c r="H46" s="239" t="s">
        <v>27</v>
      </c>
      <c r="I46" s="240" t="s">
        <v>40</v>
      </c>
      <c r="J46" s="81"/>
    </row>
    <row r="47" spans="1:10" x14ac:dyDescent="0.2">
      <c r="A47" s="241"/>
      <c r="B47" s="242"/>
      <c r="C47" s="242"/>
      <c r="D47" s="242"/>
      <c r="E47" s="241"/>
      <c r="F47" s="325"/>
      <c r="G47" s="243"/>
      <c r="H47" s="244">
        <v>41274</v>
      </c>
      <c r="I47" s="245">
        <v>41274</v>
      </c>
      <c r="J47" s="81"/>
    </row>
    <row r="48" spans="1:10" x14ac:dyDescent="0.2">
      <c r="A48" s="241"/>
      <c r="B48" s="242"/>
      <c r="C48" s="242"/>
      <c r="D48" s="242"/>
      <c r="E48" s="241"/>
      <c r="F48" s="325"/>
      <c r="G48" s="246"/>
      <c r="H48" s="246"/>
      <c r="I48" s="247"/>
      <c r="J48" s="81"/>
    </row>
    <row r="49" spans="1:10" ht="13.5" thickBot="1" x14ac:dyDescent="0.25">
      <c r="A49" s="248"/>
      <c r="B49" s="249"/>
      <c r="C49" s="249"/>
      <c r="D49" s="249"/>
      <c r="E49" s="248"/>
      <c r="F49" s="250"/>
      <c r="G49" s="251"/>
      <c r="H49" s="251"/>
      <c r="I49" s="252"/>
      <c r="J49" s="81"/>
    </row>
    <row r="50" spans="1:10" ht="13.5" thickTop="1" x14ac:dyDescent="0.2">
      <c r="A50" s="92"/>
      <c r="B50" s="93"/>
      <c r="C50" s="93" t="s">
        <v>20</v>
      </c>
      <c r="D50" s="93"/>
      <c r="E50" s="94">
        <v>28179</v>
      </c>
      <c r="F50" s="95">
        <v>0</v>
      </c>
      <c r="G50" s="96">
        <v>0</v>
      </c>
      <c r="H50" s="96">
        <f>E50+F50-G50</f>
        <v>28179</v>
      </c>
      <c r="I50" s="97">
        <f>H50</f>
        <v>28179</v>
      </c>
      <c r="J50" s="81"/>
    </row>
    <row r="51" spans="1:10" x14ac:dyDescent="0.2">
      <c r="A51" s="98"/>
      <c r="B51" s="99"/>
      <c r="C51" s="99" t="s">
        <v>28</v>
      </c>
      <c r="D51" s="99"/>
      <c r="E51" s="100">
        <v>245485.14</v>
      </c>
      <c r="F51" s="25">
        <v>80097.77</v>
      </c>
      <c r="G51" s="101">
        <v>102740</v>
      </c>
      <c r="H51" s="101">
        <f>E51+F51-G51</f>
        <v>222842.91000000003</v>
      </c>
      <c r="I51" s="102">
        <v>222828.67</v>
      </c>
      <c r="J51" s="81"/>
    </row>
    <row r="52" spans="1:10" x14ac:dyDescent="0.2">
      <c r="A52" s="98"/>
      <c r="B52" s="99"/>
      <c r="C52" s="99" t="s">
        <v>19</v>
      </c>
      <c r="D52" s="99"/>
      <c r="E52" s="100">
        <v>133676.79999999999</v>
      </c>
      <c r="F52" s="25">
        <v>40000</v>
      </c>
      <c r="G52" s="101">
        <v>56941.8</v>
      </c>
      <c r="H52" s="101">
        <f t="shared" ref="H52:H53" si="0">E52+F52-G52</f>
        <v>116734.99999999999</v>
      </c>
      <c r="I52" s="102">
        <f>H52</f>
        <v>116734.99999999999</v>
      </c>
      <c r="J52" s="81"/>
    </row>
    <row r="53" spans="1:10" x14ac:dyDescent="0.2">
      <c r="A53" s="98"/>
      <c r="B53" s="99"/>
      <c r="C53" s="99" t="s">
        <v>29</v>
      </c>
      <c r="D53" s="99"/>
      <c r="E53" s="100">
        <v>237878.88</v>
      </c>
      <c r="F53" s="25">
        <v>196266</v>
      </c>
      <c r="G53" s="101">
        <v>147266</v>
      </c>
      <c r="H53" s="101">
        <f t="shared" si="0"/>
        <v>286878.88</v>
      </c>
      <c r="I53" s="102">
        <f>H53</f>
        <v>286878.88</v>
      </c>
      <c r="J53" s="81" t="s">
        <v>168</v>
      </c>
    </row>
    <row r="54" spans="1:10" ht="18.75" thickBot="1" x14ac:dyDescent="0.4">
      <c r="A54" s="103" t="s">
        <v>12</v>
      </c>
      <c r="B54" s="104"/>
      <c r="C54" s="104"/>
      <c r="D54" s="104"/>
      <c r="E54" s="105">
        <f>E50+E51+E52+E53</f>
        <v>645219.82000000007</v>
      </c>
      <c r="F54" s="106">
        <f>F50+F51+F52+F53</f>
        <v>316363.77</v>
      </c>
      <c r="G54" s="106">
        <f>G50+G51+G52+G53</f>
        <v>306947.8</v>
      </c>
      <c r="H54" s="106">
        <f>H50+H51+H52+H53</f>
        <v>654635.79</v>
      </c>
      <c r="I54" s="107">
        <f>I50+I51+I52+I53</f>
        <v>654621.55000000005</v>
      </c>
      <c r="J54" s="81"/>
    </row>
    <row r="55" spans="1:10" ht="18.75" thickTop="1" x14ac:dyDescent="0.35">
      <c r="A55" s="108"/>
      <c r="B55" s="109"/>
      <c r="C55" s="109"/>
      <c r="D55" s="50"/>
      <c r="E55" s="50"/>
      <c r="F55" s="90"/>
      <c r="G55" s="91"/>
      <c r="H55" s="110"/>
      <c r="I55" s="110"/>
      <c r="J55" s="81"/>
    </row>
    <row r="56" spans="1:10" ht="18" x14ac:dyDescent="0.35">
      <c r="A56" s="108"/>
      <c r="B56" s="109"/>
      <c r="C56" s="109"/>
      <c r="D56" s="50"/>
      <c r="E56" s="50"/>
      <c r="F56" s="90"/>
      <c r="G56" s="111"/>
      <c r="H56" s="112"/>
      <c r="I56" s="112"/>
      <c r="J56" s="81"/>
    </row>
    <row r="57" spans="1:10" ht="1.5" customHeight="1" x14ac:dyDescent="0.35">
      <c r="A57" s="113"/>
      <c r="B57" s="114"/>
      <c r="C57" s="114"/>
      <c r="D57" s="115"/>
      <c r="E57" s="115"/>
      <c r="F57" s="112"/>
      <c r="G57" s="112"/>
      <c r="H57" s="112"/>
      <c r="I57" s="112"/>
      <c r="J57" s="81"/>
    </row>
    <row r="58" spans="1:10" x14ac:dyDescent="0.2">
      <c r="A58" s="116"/>
      <c r="B58" s="116"/>
      <c r="C58" s="116"/>
      <c r="D58" s="116"/>
      <c r="E58" s="116"/>
      <c r="F58" s="116"/>
      <c r="G58" s="116"/>
      <c r="H58" s="116"/>
      <c r="I58" s="116"/>
    </row>
  </sheetData>
  <mergeCells count="11">
    <mergeCell ref="A2:D2"/>
    <mergeCell ref="E2:I2"/>
    <mergeCell ref="E3:I3"/>
    <mergeCell ref="E4:I4"/>
    <mergeCell ref="H45:I45"/>
    <mergeCell ref="F47:F48"/>
    <mergeCell ref="E5:I5"/>
    <mergeCell ref="E7:I7"/>
    <mergeCell ref="H13:I13"/>
    <mergeCell ref="A32:I35"/>
    <mergeCell ref="A43:I43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D28" sqref="D28"/>
    </sheetView>
  </sheetViews>
  <sheetFormatPr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4.7109375" style="28" customWidth="1"/>
    <col min="6" max="6" width="15.5703125" style="28" customWidth="1"/>
    <col min="7" max="8" width="14.7109375" style="28" customWidth="1"/>
    <col min="9" max="9" width="15" style="28" customWidth="1"/>
    <col min="10" max="10" width="16.85546875" style="28" customWidth="1"/>
    <col min="11" max="16384" width="9.140625" style="12"/>
  </cols>
  <sheetData>
    <row r="1" spans="1:10" ht="19.5" x14ac:dyDescent="0.4">
      <c r="A1" s="26" t="s">
        <v>0</v>
      </c>
      <c r="B1" s="27"/>
      <c r="C1" s="27"/>
      <c r="D1" s="27"/>
    </row>
    <row r="2" spans="1:10" ht="19.5" x14ac:dyDescent="0.4">
      <c r="A2" s="328" t="s">
        <v>1</v>
      </c>
      <c r="B2" s="328"/>
      <c r="C2" s="328"/>
      <c r="D2" s="328"/>
      <c r="E2" s="329" t="s">
        <v>170</v>
      </c>
      <c r="F2" s="329"/>
      <c r="G2" s="329"/>
      <c r="H2" s="329"/>
      <c r="I2" s="329"/>
      <c r="J2" s="30"/>
    </row>
    <row r="3" spans="1:10" ht="9.75" customHeight="1" x14ac:dyDescent="0.4">
      <c r="A3" s="29"/>
      <c r="B3" s="29"/>
      <c r="C3" s="29"/>
      <c r="D3" s="29"/>
      <c r="E3" s="331" t="s">
        <v>32</v>
      </c>
      <c r="F3" s="331"/>
      <c r="G3" s="331"/>
      <c r="H3" s="331"/>
      <c r="I3" s="331"/>
      <c r="J3" s="30"/>
    </row>
    <row r="4" spans="1:10" ht="15.75" x14ac:dyDescent="0.25">
      <c r="A4" s="31" t="s">
        <v>2</v>
      </c>
      <c r="E4" s="330" t="s">
        <v>111</v>
      </c>
      <c r="F4" s="330"/>
      <c r="G4" s="330"/>
      <c r="H4" s="330"/>
      <c r="I4" s="330"/>
    </row>
    <row r="5" spans="1:10" ht="7.5" customHeight="1" x14ac:dyDescent="0.25">
      <c r="A5" s="31"/>
      <c r="E5" s="331" t="s">
        <v>32</v>
      </c>
      <c r="F5" s="331"/>
      <c r="G5" s="331"/>
      <c r="H5" s="331"/>
      <c r="I5" s="331"/>
    </row>
    <row r="6" spans="1:10" ht="19.5" x14ac:dyDescent="0.4">
      <c r="A6" s="30" t="s">
        <v>162</v>
      </c>
      <c r="E6" s="33">
        <v>49589768</v>
      </c>
      <c r="F6" s="33"/>
      <c r="G6" s="34" t="s">
        <v>3</v>
      </c>
      <c r="H6" s="35"/>
      <c r="I6" s="35">
        <v>1040</v>
      </c>
    </row>
    <row r="7" spans="1:10" ht="8.25" customHeight="1" x14ac:dyDescent="0.4">
      <c r="A7" s="30"/>
      <c r="E7" s="331" t="s">
        <v>33</v>
      </c>
      <c r="F7" s="331"/>
      <c r="G7" s="331"/>
      <c r="H7" s="331"/>
      <c r="I7" s="331"/>
    </row>
    <row r="8" spans="1:10" ht="19.5" hidden="1" x14ac:dyDescent="0.4">
      <c r="A8" s="30"/>
      <c r="E8" s="35"/>
      <c r="F8" s="35"/>
      <c r="G8" s="35"/>
      <c r="H8" s="34"/>
      <c r="I8" s="35"/>
    </row>
    <row r="9" spans="1:10" ht="30.75" customHeight="1" x14ac:dyDescent="0.4">
      <c r="A9" s="30"/>
      <c r="E9" s="35"/>
      <c r="F9" s="35"/>
      <c r="G9" s="35"/>
      <c r="H9" s="34"/>
      <c r="I9" s="35"/>
    </row>
    <row r="11" spans="1:10" s="6" customFormat="1" ht="15" customHeight="1" x14ac:dyDescent="0.4">
      <c r="A11" s="36"/>
      <c r="B11" s="37"/>
      <c r="C11" s="37"/>
      <c r="D11" s="37"/>
      <c r="E11" s="38" t="s">
        <v>4</v>
      </c>
      <c r="F11" s="38" t="s">
        <v>5</v>
      </c>
      <c r="G11" s="39" t="s">
        <v>6</v>
      </c>
      <c r="H11" s="40" t="s">
        <v>7</v>
      </c>
      <c r="I11" s="40"/>
      <c r="J11" s="37"/>
    </row>
    <row r="12" spans="1:10" s="6" customFormat="1" ht="15" customHeight="1" x14ac:dyDescent="0.4">
      <c r="A12" s="41"/>
      <c r="B12" s="41"/>
      <c r="C12" s="41"/>
      <c r="D12" s="41"/>
      <c r="E12" s="38" t="s">
        <v>8</v>
      </c>
      <c r="F12" s="38" t="s">
        <v>8</v>
      </c>
      <c r="G12" s="39" t="s">
        <v>9</v>
      </c>
      <c r="H12" s="42" t="s">
        <v>10</v>
      </c>
      <c r="I12" s="43" t="s">
        <v>11</v>
      </c>
      <c r="J12" s="37"/>
    </row>
    <row r="13" spans="1:10" s="6" customFormat="1" ht="12.75" customHeight="1" x14ac:dyDescent="0.2">
      <c r="A13" s="41"/>
      <c r="B13" s="41"/>
      <c r="C13" s="41"/>
      <c r="D13" s="41"/>
      <c r="E13" s="38" t="s">
        <v>12</v>
      </c>
      <c r="F13" s="38" t="s">
        <v>12</v>
      </c>
      <c r="G13" s="44"/>
      <c r="H13" s="332" t="s">
        <v>180</v>
      </c>
      <c r="I13" s="332"/>
      <c r="J13" s="37"/>
    </row>
    <row r="14" spans="1:10" s="6" customFormat="1" ht="12.75" customHeight="1" x14ac:dyDescent="0.2">
      <c r="A14" s="41"/>
      <c r="B14" s="41"/>
      <c r="C14" s="41"/>
      <c r="D14" s="41"/>
      <c r="E14" s="38"/>
      <c r="F14" s="38"/>
      <c r="G14" s="44"/>
      <c r="H14" s="1"/>
      <c r="I14" s="45"/>
      <c r="J14" s="37"/>
    </row>
    <row r="15" spans="1:10" s="6" customFormat="1" ht="18.75" x14ac:dyDescent="0.4">
      <c r="A15" s="46" t="s">
        <v>13</v>
      </c>
      <c r="B15" s="46"/>
      <c r="C15" s="47"/>
      <c r="D15" s="48"/>
      <c r="E15" s="49"/>
      <c r="F15" s="49"/>
      <c r="G15" s="50"/>
      <c r="H15" s="41"/>
      <c r="I15" s="41"/>
      <c r="J15" s="37"/>
    </row>
    <row r="16" spans="1:10" s="6" customFormat="1" ht="19.5" x14ac:dyDescent="0.4">
      <c r="A16" s="51" t="s">
        <v>14</v>
      </c>
      <c r="B16" s="46"/>
      <c r="C16" s="47"/>
      <c r="D16" s="48"/>
      <c r="E16" s="253">
        <v>2151000</v>
      </c>
      <c r="F16" s="254">
        <v>33000917</v>
      </c>
      <c r="G16" s="9">
        <f>H16+I16</f>
        <v>32948096.91</v>
      </c>
      <c r="H16" s="253">
        <v>32944043.91</v>
      </c>
      <c r="I16" s="253">
        <v>4053</v>
      </c>
      <c r="J16" s="37"/>
    </row>
    <row r="17" spans="1:10" s="6" customFormat="1" ht="20.25" customHeight="1" x14ac:dyDescent="0.35">
      <c r="A17" s="3"/>
      <c r="B17" s="37"/>
      <c r="C17" s="37"/>
      <c r="D17" s="37"/>
      <c r="J17" s="37"/>
    </row>
    <row r="18" spans="1:10" s="6" customFormat="1" ht="19.5" x14ac:dyDescent="0.4">
      <c r="A18" s="51" t="s">
        <v>15</v>
      </c>
      <c r="B18" s="4"/>
      <c r="C18" s="4"/>
      <c r="D18" s="4"/>
      <c r="E18" s="253">
        <v>2151000</v>
      </c>
      <c r="F18" s="254">
        <v>33003297.030000001</v>
      </c>
      <c r="G18" s="9">
        <f>H18+I18</f>
        <v>32951874.800000001</v>
      </c>
      <c r="H18" s="253">
        <v>32942438.800000001</v>
      </c>
      <c r="I18" s="253">
        <v>9436</v>
      </c>
      <c r="J18" s="3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2"/>
      <c r="F20" s="52"/>
      <c r="G20" s="53"/>
      <c r="H20" s="2"/>
      <c r="I20" s="2"/>
      <c r="J20" s="5"/>
    </row>
    <row r="21" spans="1:10" ht="19.5" x14ac:dyDescent="0.4">
      <c r="A21" s="54" t="s">
        <v>16</v>
      </c>
      <c r="B21" s="52"/>
      <c r="C21" s="52"/>
      <c r="D21" s="52"/>
      <c r="E21" s="52"/>
      <c r="F21" s="52"/>
      <c r="G21" s="55"/>
      <c r="H21" s="53"/>
      <c r="I21" s="53"/>
      <c r="J21" s="53"/>
    </row>
    <row r="22" spans="1:10" ht="18" x14ac:dyDescent="0.35">
      <c r="A22" s="52"/>
      <c r="B22" s="52"/>
      <c r="C22" s="56" t="s">
        <v>38</v>
      </c>
      <c r="D22" s="52"/>
      <c r="E22" s="52"/>
      <c r="F22" s="52"/>
      <c r="G22" s="7">
        <f>H22+I22</f>
        <v>0</v>
      </c>
      <c r="H22" s="8">
        <v>0</v>
      </c>
      <c r="I22" s="8">
        <v>0</v>
      </c>
      <c r="J22" s="53"/>
    </row>
    <row r="23" spans="1:10" ht="18" x14ac:dyDescent="0.35">
      <c r="A23" s="52"/>
      <c r="B23" s="52"/>
      <c r="C23" s="56"/>
      <c r="D23" s="52"/>
      <c r="E23" s="52"/>
      <c r="F23" s="52"/>
      <c r="G23" s="7"/>
      <c r="H23" s="8"/>
      <c r="I23" s="8"/>
      <c r="J23" s="53"/>
    </row>
    <row r="24" spans="1:10" ht="22.5" x14ac:dyDescent="0.45">
      <c r="A24" s="57" t="s">
        <v>34</v>
      </c>
      <c r="B24" s="57"/>
      <c r="C24" s="58"/>
      <c r="D24" s="57"/>
      <c r="E24" s="57"/>
      <c r="F24" s="57"/>
      <c r="G24" s="59">
        <f>G18-G16-G22</f>
        <v>3777.890000000596</v>
      </c>
      <c r="H24" s="59">
        <f>H18-H16-H22</f>
        <v>-1605.109999999404</v>
      </c>
      <c r="I24" s="59">
        <f>I18-I16-I22</f>
        <v>5383</v>
      </c>
      <c r="J24" s="60"/>
    </row>
    <row r="26" spans="1:10" ht="24" customHeight="1" x14ac:dyDescent="0.2">
      <c r="H26" s="61"/>
    </row>
    <row r="28" spans="1:10" ht="19.5" x14ac:dyDescent="0.4">
      <c r="A28" s="46" t="s">
        <v>17</v>
      </c>
      <c r="B28" s="46" t="s">
        <v>35</v>
      </c>
      <c r="C28" s="46"/>
      <c r="D28" s="4"/>
      <c r="E28" s="4"/>
      <c r="F28" s="41"/>
      <c r="G28" s="62">
        <f>G29+G30+G31</f>
        <v>3777.89</v>
      </c>
      <c r="H28" s="63"/>
      <c r="I28" s="64"/>
      <c r="J28" s="61"/>
    </row>
    <row r="29" spans="1:10" s="6" customFormat="1" ht="18.75" x14ac:dyDescent="0.4">
      <c r="A29" s="65"/>
      <c r="B29" s="65"/>
      <c r="C29" s="66" t="s">
        <v>18</v>
      </c>
      <c r="D29" s="67"/>
      <c r="E29" s="68"/>
      <c r="F29" s="61" t="s">
        <v>20</v>
      </c>
      <c r="G29" s="8">
        <v>0</v>
      </c>
      <c r="H29" s="63"/>
      <c r="I29" s="64"/>
    </row>
    <row r="30" spans="1:10" s="6" customFormat="1" ht="18.75" x14ac:dyDescent="0.4">
      <c r="A30" s="65"/>
      <c r="B30" s="65"/>
      <c r="C30" s="66"/>
      <c r="D30" s="67"/>
      <c r="E30" s="68"/>
      <c r="F30" s="61" t="s">
        <v>19</v>
      </c>
      <c r="G30" s="8">
        <v>3777.89</v>
      </c>
      <c r="H30" s="63"/>
      <c r="I30" s="64"/>
    </row>
    <row r="31" spans="1:10" s="6" customFormat="1" ht="18.75" x14ac:dyDescent="0.4">
      <c r="A31" s="65"/>
      <c r="B31" s="65"/>
      <c r="C31" s="66" t="s">
        <v>21</v>
      </c>
      <c r="D31" s="67"/>
      <c r="E31" s="68"/>
      <c r="F31" s="61" t="s">
        <v>163</v>
      </c>
      <c r="G31" s="69">
        <v>0</v>
      </c>
      <c r="H31" s="70"/>
      <c r="I31" s="64"/>
    </row>
    <row r="32" spans="1:10" s="6" customFormat="1" x14ac:dyDescent="0.2">
      <c r="A32" s="335"/>
      <c r="B32" s="336"/>
      <c r="C32" s="336"/>
      <c r="D32" s="336"/>
      <c r="E32" s="336"/>
      <c r="F32" s="336"/>
      <c r="G32" s="336"/>
      <c r="H32" s="336"/>
      <c r="I32" s="336"/>
    </row>
    <row r="33" spans="1:10" s="6" customFormat="1" x14ac:dyDescent="0.2">
      <c r="A33" s="336"/>
      <c r="B33" s="336"/>
      <c r="C33" s="336"/>
      <c r="D33" s="336"/>
      <c r="E33" s="336"/>
      <c r="F33" s="336"/>
      <c r="G33" s="336"/>
      <c r="H33" s="336"/>
      <c r="I33" s="336"/>
    </row>
    <row r="34" spans="1:10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71"/>
    </row>
    <row r="35" spans="1:10" ht="19.5" x14ac:dyDescent="0.4">
      <c r="A35" s="46" t="s">
        <v>22</v>
      </c>
      <c r="B35" s="46" t="s">
        <v>30</v>
      </c>
      <c r="C35" s="46"/>
      <c r="D35" s="72"/>
      <c r="E35" s="50"/>
      <c r="F35" s="4"/>
      <c r="G35" s="73"/>
      <c r="H35" s="64"/>
      <c r="I35" s="64"/>
      <c r="J35" s="71"/>
    </row>
    <row r="36" spans="1:10" ht="18.75" x14ac:dyDescent="0.4">
      <c r="A36" s="46"/>
      <c r="B36" s="46"/>
      <c r="C36" s="46"/>
      <c r="D36" s="72"/>
      <c r="F36" s="74" t="s">
        <v>36</v>
      </c>
      <c r="G36" s="122" t="s">
        <v>6</v>
      </c>
      <c r="H36" s="41"/>
      <c r="I36" s="75" t="s">
        <v>39</v>
      </c>
      <c r="J36" s="71"/>
    </row>
    <row r="37" spans="1:10" ht="15" customHeight="1" x14ac:dyDescent="0.35">
      <c r="A37" s="76" t="s">
        <v>31</v>
      </c>
      <c r="B37" s="77"/>
      <c r="C37" s="3"/>
      <c r="D37" s="77"/>
      <c r="E37" s="50"/>
      <c r="F37" s="24">
        <v>0</v>
      </c>
      <c r="G37" s="24">
        <v>0</v>
      </c>
      <c r="H37" s="256"/>
      <c r="I37" s="84" t="s">
        <v>164</v>
      </c>
      <c r="J37" s="71"/>
    </row>
    <row r="38" spans="1:10" ht="16.5" x14ac:dyDescent="0.35">
      <c r="A38" s="76" t="s">
        <v>42</v>
      </c>
      <c r="B38" s="77"/>
      <c r="C38" s="3"/>
      <c r="D38" s="79"/>
      <c r="E38" s="79"/>
      <c r="F38" s="24">
        <v>23787</v>
      </c>
      <c r="G38" s="24">
        <v>23787</v>
      </c>
      <c r="H38" s="256"/>
      <c r="I38" s="78">
        <f>G38/F38</f>
        <v>1</v>
      </c>
      <c r="J38" s="81"/>
    </row>
    <row r="39" spans="1:10" ht="15" x14ac:dyDescent="0.3">
      <c r="A39" s="76" t="s">
        <v>43</v>
      </c>
      <c r="B39" s="77"/>
      <c r="C39" s="77"/>
      <c r="D39" s="82"/>
      <c r="E39" s="82"/>
      <c r="F39" s="24">
        <v>0</v>
      </c>
      <c r="G39" s="24">
        <v>0</v>
      </c>
      <c r="H39" s="256"/>
      <c r="I39" s="84" t="s">
        <v>164</v>
      </c>
      <c r="J39" s="81"/>
    </row>
    <row r="40" spans="1:10" ht="15" customHeight="1" x14ac:dyDescent="0.2">
      <c r="A40" s="85" t="s">
        <v>173</v>
      </c>
      <c r="B40" s="85"/>
      <c r="C40" s="85"/>
      <c r="D40" s="85"/>
      <c r="E40" s="85"/>
      <c r="F40" s="24">
        <v>18787</v>
      </c>
      <c r="G40" s="24">
        <v>18787</v>
      </c>
      <c r="H40" s="256"/>
      <c r="I40" s="84">
        <f>G40/F40</f>
        <v>1</v>
      </c>
      <c r="J40" s="81"/>
    </row>
    <row r="41" spans="1:10" ht="15" x14ac:dyDescent="0.3">
      <c r="A41" s="76" t="s">
        <v>37</v>
      </c>
      <c r="B41" s="86"/>
      <c r="C41" s="86"/>
      <c r="D41" s="87"/>
      <c r="E41" s="87" t="s">
        <v>165</v>
      </c>
      <c r="F41" s="121">
        <v>0</v>
      </c>
      <c r="G41" s="24">
        <v>0</v>
      </c>
      <c r="H41" s="256"/>
      <c r="I41" s="89" t="s">
        <v>164</v>
      </c>
      <c r="J41" s="81"/>
    </row>
    <row r="42" spans="1:10" x14ac:dyDescent="0.2">
      <c r="A42" s="339"/>
      <c r="B42" s="339"/>
      <c r="C42" s="339"/>
      <c r="D42" s="339"/>
      <c r="E42" s="339"/>
      <c r="F42" s="339"/>
      <c r="G42" s="339"/>
      <c r="H42" s="339"/>
      <c r="I42" s="339"/>
      <c r="J42" s="81"/>
    </row>
    <row r="43" spans="1:10" x14ac:dyDescent="0.2">
      <c r="A43" s="199"/>
      <c r="B43" s="199"/>
      <c r="C43" s="199"/>
      <c r="D43" s="199"/>
      <c r="E43" s="199"/>
      <c r="F43" s="199"/>
      <c r="G43" s="199"/>
      <c r="H43" s="199"/>
      <c r="I43" s="199"/>
      <c r="J43" s="81"/>
    </row>
    <row r="44" spans="1:10" ht="19.5" thickBot="1" x14ac:dyDescent="0.45">
      <c r="A44" s="46" t="s">
        <v>23</v>
      </c>
      <c r="B44" s="46" t="s">
        <v>24</v>
      </c>
      <c r="C44" s="48"/>
      <c r="D44" s="50"/>
      <c r="E44" s="50"/>
      <c r="F44" s="90"/>
      <c r="G44" s="91"/>
      <c r="H44" s="326" t="s">
        <v>41</v>
      </c>
      <c r="I44" s="327"/>
      <c r="J44" s="81"/>
    </row>
    <row r="45" spans="1:10" ht="18.75" thickTop="1" x14ac:dyDescent="0.35">
      <c r="A45" s="233"/>
      <c r="B45" s="234"/>
      <c r="C45" s="235"/>
      <c r="D45" s="234"/>
      <c r="E45" s="236" t="s">
        <v>185</v>
      </c>
      <c r="F45" s="237" t="s">
        <v>25</v>
      </c>
      <c r="G45" s="238" t="s">
        <v>26</v>
      </c>
      <c r="H45" s="239" t="s">
        <v>27</v>
      </c>
      <c r="I45" s="240" t="s">
        <v>40</v>
      </c>
      <c r="J45" s="81"/>
    </row>
    <row r="46" spans="1:10" x14ac:dyDescent="0.2">
      <c r="A46" s="241"/>
      <c r="B46" s="242"/>
      <c r="C46" s="242"/>
      <c r="D46" s="242"/>
      <c r="E46" s="241"/>
      <c r="F46" s="325"/>
      <c r="G46" s="243"/>
      <c r="H46" s="244">
        <v>41274</v>
      </c>
      <c r="I46" s="245">
        <v>41274</v>
      </c>
      <c r="J46" s="81"/>
    </row>
    <row r="47" spans="1:10" x14ac:dyDescent="0.2">
      <c r="A47" s="241"/>
      <c r="B47" s="242"/>
      <c r="C47" s="242"/>
      <c r="D47" s="242"/>
      <c r="E47" s="241"/>
      <c r="F47" s="325"/>
      <c r="G47" s="246"/>
      <c r="H47" s="246"/>
      <c r="I47" s="247"/>
      <c r="J47" s="81"/>
    </row>
    <row r="48" spans="1:10" ht="13.5" thickBot="1" x14ac:dyDescent="0.25">
      <c r="A48" s="248"/>
      <c r="B48" s="249"/>
      <c r="C48" s="249"/>
      <c r="D48" s="249"/>
      <c r="E48" s="248"/>
      <c r="F48" s="250"/>
      <c r="G48" s="251"/>
      <c r="H48" s="251"/>
      <c r="I48" s="252"/>
      <c r="J48" s="81"/>
    </row>
    <row r="49" spans="1:10" ht="13.5" thickTop="1" x14ac:dyDescent="0.2">
      <c r="A49" s="92"/>
      <c r="B49" s="93"/>
      <c r="C49" s="93" t="s">
        <v>20</v>
      </c>
      <c r="D49" s="93"/>
      <c r="E49" s="94">
        <v>150170.57999999999</v>
      </c>
      <c r="F49" s="95">
        <v>0</v>
      </c>
      <c r="G49" s="96">
        <v>2000</v>
      </c>
      <c r="H49" s="96">
        <f>E49+F49-G49</f>
        <v>148170.57999999999</v>
      </c>
      <c r="I49" s="97">
        <f>H49</f>
        <v>148170.57999999999</v>
      </c>
      <c r="J49" s="81"/>
    </row>
    <row r="50" spans="1:10" x14ac:dyDescent="0.2">
      <c r="A50" s="98"/>
      <c r="B50" s="99"/>
      <c r="C50" s="99" t="s">
        <v>28</v>
      </c>
      <c r="D50" s="99"/>
      <c r="E50" s="100">
        <v>555313.1</v>
      </c>
      <c r="F50" s="25">
        <v>216385</v>
      </c>
      <c r="G50" s="101">
        <v>341344</v>
      </c>
      <c r="H50" s="101">
        <f>E50+F50-G50</f>
        <v>430354.1</v>
      </c>
      <c r="I50" s="102">
        <v>364539.45</v>
      </c>
      <c r="J50" s="81"/>
    </row>
    <row r="51" spans="1:10" x14ac:dyDescent="0.2">
      <c r="A51" s="98"/>
      <c r="B51" s="99"/>
      <c r="C51" s="99" t="s">
        <v>19</v>
      </c>
      <c r="D51" s="99"/>
      <c r="E51" s="100">
        <v>830739.04</v>
      </c>
      <c r="F51" s="25">
        <f>596.96+752578.2</f>
        <v>753175.15999999992</v>
      </c>
      <c r="G51" s="101">
        <v>269157.8</v>
      </c>
      <c r="H51" s="101">
        <f t="shared" ref="H51:H52" si="0">E51+F51-G51</f>
        <v>1314756.3999999999</v>
      </c>
      <c r="I51" s="102">
        <f>H51</f>
        <v>1314756.3999999999</v>
      </c>
      <c r="J51" s="81"/>
    </row>
    <row r="52" spans="1:10" x14ac:dyDescent="0.2">
      <c r="A52" s="98"/>
      <c r="B52" s="99"/>
      <c r="C52" s="99" t="s">
        <v>29</v>
      </c>
      <c r="D52" s="99"/>
      <c r="E52" s="100">
        <v>52353.62</v>
      </c>
      <c r="F52" s="25">
        <v>101667</v>
      </c>
      <c r="G52" s="101">
        <v>96667</v>
      </c>
      <c r="H52" s="101">
        <f t="shared" si="0"/>
        <v>57353.619999999995</v>
      </c>
      <c r="I52" s="102">
        <f>H52</f>
        <v>57353.619999999995</v>
      </c>
      <c r="J52" s="81"/>
    </row>
    <row r="53" spans="1:10" ht="18.75" thickBot="1" x14ac:dyDescent="0.4">
      <c r="A53" s="103" t="s">
        <v>12</v>
      </c>
      <c r="B53" s="104"/>
      <c r="C53" s="104"/>
      <c r="D53" s="104"/>
      <c r="E53" s="105">
        <f>E49+E50+E51+E52</f>
        <v>1588576.34</v>
      </c>
      <c r="F53" s="106">
        <f>F49+F50+F51+F52</f>
        <v>1071227.1599999999</v>
      </c>
      <c r="G53" s="106">
        <f>G49+G50+G51+G52</f>
        <v>709168.8</v>
      </c>
      <c r="H53" s="106">
        <f>H49+H50+H51+H52</f>
        <v>1950634.6999999997</v>
      </c>
      <c r="I53" s="107">
        <f>I49+I50+I51+I52</f>
        <v>1884820.0499999998</v>
      </c>
      <c r="J53" s="81"/>
    </row>
    <row r="54" spans="1:10" ht="18.75" thickTop="1" x14ac:dyDescent="0.35">
      <c r="A54" s="108"/>
      <c r="B54" s="109"/>
      <c r="C54" s="109"/>
      <c r="D54" s="50"/>
      <c r="E54" s="50"/>
      <c r="F54" s="90"/>
      <c r="G54" s="91"/>
      <c r="H54" s="110"/>
      <c r="I54" s="110"/>
      <c r="J54" s="81"/>
    </row>
    <row r="55" spans="1:10" ht="18" x14ac:dyDescent="0.35">
      <c r="A55" s="108"/>
      <c r="B55" s="109"/>
      <c r="C55" s="109"/>
      <c r="D55" s="50"/>
      <c r="E55" s="50"/>
      <c r="F55" s="90"/>
      <c r="G55" s="111"/>
      <c r="H55" s="112"/>
      <c r="I55" s="112"/>
      <c r="J55" s="81"/>
    </row>
    <row r="56" spans="1:10" ht="1.5" customHeight="1" x14ac:dyDescent="0.35">
      <c r="A56" s="113"/>
      <c r="B56" s="114"/>
      <c r="C56" s="114"/>
      <c r="D56" s="115"/>
      <c r="E56" s="115"/>
      <c r="F56" s="112"/>
      <c r="G56" s="112"/>
      <c r="H56" s="112"/>
      <c r="I56" s="112"/>
      <c r="J56" s="81"/>
    </row>
    <row r="57" spans="1:10" x14ac:dyDescent="0.2">
      <c r="A57" s="116"/>
      <c r="B57" s="116"/>
      <c r="C57" s="116"/>
      <c r="D57" s="116"/>
      <c r="E57" s="116"/>
      <c r="F57" s="116"/>
      <c r="G57" s="116"/>
      <c r="H57" s="116"/>
      <c r="I57" s="116"/>
    </row>
  </sheetData>
  <mergeCells count="11">
    <mergeCell ref="A2:D2"/>
    <mergeCell ref="E2:I2"/>
    <mergeCell ref="E3:I3"/>
    <mergeCell ref="E4:I4"/>
    <mergeCell ref="H44:I44"/>
    <mergeCell ref="F46:F47"/>
    <mergeCell ref="E5:I5"/>
    <mergeCell ref="E7:I7"/>
    <mergeCell ref="H13:I13"/>
    <mergeCell ref="A32:I34"/>
    <mergeCell ref="A42:I42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D28" sqref="D28"/>
    </sheetView>
  </sheetViews>
  <sheetFormatPr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4.7109375" style="28" customWidth="1"/>
    <col min="6" max="6" width="15.5703125" style="28" customWidth="1"/>
    <col min="7" max="8" width="14.7109375" style="28" customWidth="1"/>
    <col min="9" max="9" width="15" style="28" customWidth="1"/>
    <col min="10" max="10" width="16.85546875" style="28" customWidth="1"/>
    <col min="11" max="16384" width="9.140625" style="12"/>
  </cols>
  <sheetData>
    <row r="1" spans="1:10" ht="19.5" x14ac:dyDescent="0.4">
      <c r="A1" s="26" t="s">
        <v>0</v>
      </c>
      <c r="B1" s="27"/>
      <c r="C1" s="27"/>
      <c r="D1" s="27"/>
    </row>
    <row r="2" spans="1:10" ht="19.5" x14ac:dyDescent="0.4">
      <c r="A2" s="328" t="s">
        <v>1</v>
      </c>
      <c r="B2" s="328"/>
      <c r="C2" s="328"/>
      <c r="D2" s="328"/>
      <c r="E2" s="329" t="s">
        <v>112</v>
      </c>
      <c r="F2" s="329"/>
      <c r="G2" s="329"/>
      <c r="H2" s="329"/>
      <c r="I2" s="329"/>
      <c r="J2" s="30"/>
    </row>
    <row r="3" spans="1:10" ht="9.75" customHeight="1" x14ac:dyDescent="0.4">
      <c r="A3" s="29"/>
      <c r="B3" s="29"/>
      <c r="C3" s="29"/>
      <c r="D3" s="29"/>
      <c r="E3" s="331" t="s">
        <v>32</v>
      </c>
      <c r="F3" s="331"/>
      <c r="G3" s="331"/>
      <c r="H3" s="331"/>
      <c r="I3" s="331"/>
      <c r="J3" s="30"/>
    </row>
    <row r="4" spans="1:10" ht="15.75" x14ac:dyDescent="0.25">
      <c r="A4" s="31" t="s">
        <v>2</v>
      </c>
      <c r="E4" s="330" t="s">
        <v>113</v>
      </c>
      <c r="F4" s="330"/>
      <c r="G4" s="330"/>
      <c r="H4" s="330"/>
      <c r="I4" s="330"/>
    </row>
    <row r="5" spans="1:10" ht="7.5" customHeight="1" x14ac:dyDescent="0.25">
      <c r="A5" s="31"/>
      <c r="E5" s="331" t="s">
        <v>32</v>
      </c>
      <c r="F5" s="331"/>
      <c r="G5" s="331"/>
      <c r="H5" s="331"/>
      <c r="I5" s="331"/>
    </row>
    <row r="6" spans="1:10" ht="19.5" x14ac:dyDescent="0.4">
      <c r="A6" s="30" t="s">
        <v>162</v>
      </c>
      <c r="E6" s="33">
        <v>49589725</v>
      </c>
      <c r="F6" s="33"/>
      <c r="G6" s="34" t="s">
        <v>3</v>
      </c>
      <c r="H6" s="35"/>
      <c r="I6" s="35">
        <v>1041</v>
      </c>
    </row>
    <row r="7" spans="1:10" ht="8.25" customHeight="1" x14ac:dyDescent="0.4">
      <c r="A7" s="30"/>
      <c r="E7" s="331" t="s">
        <v>33</v>
      </c>
      <c r="F7" s="331"/>
      <c r="G7" s="331"/>
      <c r="H7" s="331"/>
      <c r="I7" s="331"/>
    </row>
    <row r="8" spans="1:10" ht="19.5" hidden="1" x14ac:dyDescent="0.4">
      <c r="A8" s="30"/>
      <c r="E8" s="35"/>
      <c r="F8" s="35"/>
      <c r="G8" s="35"/>
      <c r="H8" s="34"/>
      <c r="I8" s="35"/>
    </row>
    <row r="9" spans="1:10" ht="30.75" customHeight="1" x14ac:dyDescent="0.4">
      <c r="A9" s="30"/>
      <c r="E9" s="35"/>
      <c r="F9" s="35"/>
      <c r="G9" s="35"/>
      <c r="H9" s="34"/>
      <c r="I9" s="35"/>
    </row>
    <row r="11" spans="1:10" s="6" customFormat="1" ht="15" customHeight="1" x14ac:dyDescent="0.4">
      <c r="A11" s="36"/>
      <c r="B11" s="37"/>
      <c r="C11" s="37"/>
      <c r="D11" s="37"/>
      <c r="E11" s="38" t="s">
        <v>4</v>
      </c>
      <c r="F11" s="38" t="s">
        <v>5</v>
      </c>
      <c r="G11" s="39" t="s">
        <v>6</v>
      </c>
      <c r="H11" s="40" t="s">
        <v>7</v>
      </c>
      <c r="I11" s="40"/>
      <c r="J11" s="37"/>
    </row>
    <row r="12" spans="1:10" s="6" customFormat="1" ht="15" customHeight="1" x14ac:dyDescent="0.4">
      <c r="A12" s="41"/>
      <c r="B12" s="41"/>
      <c r="C12" s="41"/>
      <c r="D12" s="41"/>
      <c r="E12" s="38" t="s">
        <v>8</v>
      </c>
      <c r="F12" s="38" t="s">
        <v>8</v>
      </c>
      <c r="G12" s="39" t="s">
        <v>9</v>
      </c>
      <c r="H12" s="42" t="s">
        <v>10</v>
      </c>
      <c r="I12" s="43" t="s">
        <v>11</v>
      </c>
      <c r="J12" s="37"/>
    </row>
    <row r="13" spans="1:10" s="6" customFormat="1" ht="12.75" customHeight="1" x14ac:dyDescent="0.2">
      <c r="A13" s="41"/>
      <c r="B13" s="41"/>
      <c r="C13" s="41"/>
      <c r="D13" s="41"/>
      <c r="E13" s="38" t="s">
        <v>12</v>
      </c>
      <c r="F13" s="38" t="s">
        <v>12</v>
      </c>
      <c r="G13" s="44"/>
      <c r="H13" s="332" t="s">
        <v>180</v>
      </c>
      <c r="I13" s="332"/>
      <c r="J13" s="37"/>
    </row>
    <row r="14" spans="1:10" s="6" customFormat="1" ht="12.75" customHeight="1" x14ac:dyDescent="0.2">
      <c r="A14" s="41"/>
      <c r="B14" s="41"/>
      <c r="C14" s="41"/>
      <c r="D14" s="41"/>
      <c r="E14" s="38"/>
      <c r="F14" s="38"/>
      <c r="G14" s="44"/>
      <c r="H14" s="1"/>
      <c r="I14" s="45"/>
      <c r="J14" s="37"/>
    </row>
    <row r="15" spans="1:10" s="6" customFormat="1" ht="18.75" x14ac:dyDescent="0.4">
      <c r="A15" s="46" t="s">
        <v>13</v>
      </c>
      <c r="B15" s="46"/>
      <c r="C15" s="47"/>
      <c r="D15" s="48"/>
      <c r="E15" s="49"/>
      <c r="F15" s="49"/>
      <c r="G15" s="50"/>
      <c r="H15" s="41"/>
      <c r="I15" s="41"/>
      <c r="J15" s="37"/>
    </row>
    <row r="16" spans="1:10" s="6" customFormat="1" ht="19.5" x14ac:dyDescent="0.4">
      <c r="A16" s="51" t="s">
        <v>14</v>
      </c>
      <c r="B16" s="46"/>
      <c r="C16" s="47"/>
      <c r="D16" s="48"/>
      <c r="E16" s="253">
        <v>9810000</v>
      </c>
      <c r="F16" s="254">
        <v>39995179.890000001</v>
      </c>
      <c r="G16" s="9">
        <f>H16+I16</f>
        <v>40289484.479999997</v>
      </c>
      <c r="H16" s="253">
        <v>39945597.479999997</v>
      </c>
      <c r="I16" s="253">
        <v>343887</v>
      </c>
      <c r="J16" s="37"/>
    </row>
    <row r="17" spans="1:10" s="6" customFormat="1" ht="20.25" customHeight="1" x14ac:dyDescent="0.35">
      <c r="A17" s="3"/>
      <c r="B17" s="37"/>
      <c r="C17" s="37"/>
      <c r="D17" s="37"/>
      <c r="J17" s="37"/>
    </row>
    <row r="18" spans="1:10" s="6" customFormat="1" ht="19.5" x14ac:dyDescent="0.4">
      <c r="A18" s="51" t="s">
        <v>15</v>
      </c>
      <c r="B18" s="4"/>
      <c r="C18" s="4"/>
      <c r="D18" s="4"/>
      <c r="E18" s="253">
        <v>9810000</v>
      </c>
      <c r="F18" s="254">
        <v>39995179.890000001</v>
      </c>
      <c r="G18" s="9">
        <f>H18+I18</f>
        <v>40336683.479999997</v>
      </c>
      <c r="H18" s="253">
        <v>39880393.479999997</v>
      </c>
      <c r="I18" s="253">
        <v>456290</v>
      </c>
      <c r="J18" s="3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2"/>
      <c r="F20" s="52"/>
      <c r="G20" s="53"/>
      <c r="H20" s="2"/>
      <c r="I20" s="2"/>
      <c r="J20" s="5"/>
    </row>
    <row r="21" spans="1:10" ht="19.5" x14ac:dyDescent="0.4">
      <c r="A21" s="54" t="s">
        <v>16</v>
      </c>
      <c r="B21" s="52"/>
      <c r="C21" s="52"/>
      <c r="D21" s="52"/>
      <c r="E21" s="52"/>
      <c r="F21" s="52"/>
      <c r="G21" s="55"/>
      <c r="H21" s="53"/>
      <c r="I21" s="53"/>
      <c r="J21" s="53"/>
    </row>
    <row r="22" spans="1:10" ht="18" x14ac:dyDescent="0.35">
      <c r="A22" s="52"/>
      <c r="B22" s="52"/>
      <c r="C22" s="56" t="s">
        <v>38</v>
      </c>
      <c r="D22" s="52"/>
      <c r="E22" s="52"/>
      <c r="F22" s="52"/>
      <c r="G22" s="7">
        <f>H22+I22</f>
        <v>0</v>
      </c>
      <c r="H22" s="8">
        <v>0</v>
      </c>
      <c r="I22" s="8">
        <v>0</v>
      </c>
      <c r="J22" s="53"/>
    </row>
    <row r="23" spans="1:10" ht="18" x14ac:dyDescent="0.35">
      <c r="A23" s="52"/>
      <c r="B23" s="52"/>
      <c r="C23" s="56"/>
      <c r="D23" s="52"/>
      <c r="E23" s="52"/>
      <c r="F23" s="215"/>
      <c r="G23" s="7"/>
      <c r="H23" s="8"/>
      <c r="I23" s="8"/>
      <c r="J23" s="53"/>
    </row>
    <row r="24" spans="1:10" ht="22.5" customHeight="1" x14ac:dyDescent="0.45">
      <c r="A24" s="57" t="s">
        <v>34</v>
      </c>
      <c r="B24" s="57"/>
      <c r="C24" s="58"/>
      <c r="D24" s="57"/>
      <c r="E24" s="57"/>
      <c r="F24" s="57"/>
      <c r="G24" s="59">
        <f>G18-G16-G22</f>
        <v>47199</v>
      </c>
      <c r="H24" s="59">
        <f>H18-H16-H22</f>
        <v>-65204</v>
      </c>
      <c r="I24" s="59">
        <f>I18-I16-I22</f>
        <v>112403</v>
      </c>
      <c r="J24" s="60"/>
    </row>
    <row r="25" spans="1:10" ht="13.5" customHeight="1" x14ac:dyDescent="0.2">
      <c r="A25" s="341"/>
      <c r="B25" s="341"/>
      <c r="C25" s="341"/>
      <c r="D25" s="341"/>
      <c r="E25" s="341"/>
      <c r="F25" s="341"/>
      <c r="G25" s="216"/>
      <c r="H25" s="216"/>
      <c r="I25" s="216"/>
    </row>
    <row r="26" spans="1:10" ht="24" customHeight="1" x14ac:dyDescent="0.2">
      <c r="H26" s="61"/>
    </row>
    <row r="28" spans="1:10" ht="19.5" x14ac:dyDescent="0.4">
      <c r="A28" s="46" t="s">
        <v>17</v>
      </c>
      <c r="B28" s="46" t="s">
        <v>35</v>
      </c>
      <c r="C28" s="46"/>
      <c r="D28" s="4"/>
      <c r="E28" s="4"/>
      <c r="F28" s="41"/>
      <c r="G28" s="62">
        <f>G29+G30+G31</f>
        <v>47199</v>
      </c>
      <c r="H28" s="63"/>
      <c r="I28" s="64"/>
      <c r="J28" s="61"/>
    </row>
    <row r="29" spans="1:10" s="6" customFormat="1" ht="18.75" x14ac:dyDescent="0.4">
      <c r="A29" s="65"/>
      <c r="B29" s="65"/>
      <c r="C29" s="66" t="s">
        <v>18</v>
      </c>
      <c r="D29" s="67"/>
      <c r="E29" s="68"/>
      <c r="F29" s="61" t="s">
        <v>20</v>
      </c>
      <c r="G29" s="8">
        <v>9000</v>
      </c>
      <c r="H29" s="63"/>
      <c r="I29" s="64"/>
    </row>
    <row r="30" spans="1:10" s="6" customFormat="1" ht="18.75" x14ac:dyDescent="0.4">
      <c r="A30" s="65"/>
      <c r="B30" s="65"/>
      <c r="C30" s="66"/>
      <c r="D30" s="67"/>
      <c r="E30" s="68"/>
      <c r="F30" s="61" t="s">
        <v>19</v>
      </c>
      <c r="G30" s="8">
        <v>38199</v>
      </c>
      <c r="H30" s="63"/>
      <c r="I30" s="64"/>
    </row>
    <row r="31" spans="1:10" s="6" customFormat="1" ht="18.75" x14ac:dyDescent="0.4">
      <c r="A31" s="65"/>
      <c r="B31" s="65"/>
      <c r="C31" s="66" t="s">
        <v>21</v>
      </c>
      <c r="D31" s="67"/>
      <c r="E31" s="68"/>
      <c r="F31" s="61" t="s">
        <v>163</v>
      </c>
      <c r="G31" s="69">
        <v>0</v>
      </c>
      <c r="H31" s="70"/>
      <c r="I31" s="64"/>
    </row>
    <row r="32" spans="1:10" s="6" customFormat="1" ht="12.75" customHeight="1" x14ac:dyDescent="0.2">
      <c r="A32" s="340"/>
      <c r="B32" s="340"/>
      <c r="C32" s="340"/>
      <c r="D32" s="340"/>
      <c r="E32" s="340"/>
      <c r="F32" s="340"/>
      <c r="G32" s="340"/>
      <c r="H32" s="340"/>
      <c r="I32" s="340"/>
    </row>
    <row r="33" spans="1:10" s="6" customFormat="1" x14ac:dyDescent="0.2">
      <c r="A33" s="340"/>
      <c r="B33" s="340"/>
      <c r="C33" s="340"/>
      <c r="D33" s="340"/>
      <c r="E33" s="340"/>
      <c r="F33" s="340"/>
      <c r="G33" s="340"/>
      <c r="H33" s="340"/>
      <c r="I33" s="340"/>
    </row>
    <row r="34" spans="1:10" x14ac:dyDescent="0.2">
      <c r="A34" s="340"/>
      <c r="B34" s="340"/>
      <c r="C34" s="340"/>
      <c r="D34" s="340"/>
      <c r="E34" s="340"/>
      <c r="F34" s="340"/>
      <c r="G34" s="340"/>
      <c r="H34" s="340"/>
      <c r="I34" s="340"/>
      <c r="J34" s="71"/>
    </row>
    <row r="35" spans="1:10" ht="19.5" x14ac:dyDescent="0.4">
      <c r="A35" s="46" t="s">
        <v>22</v>
      </c>
      <c r="B35" s="46" t="s">
        <v>30</v>
      </c>
      <c r="C35" s="46"/>
      <c r="D35" s="72"/>
      <c r="E35" s="50"/>
      <c r="F35" s="4"/>
      <c r="G35" s="73"/>
      <c r="H35" s="64"/>
      <c r="I35" s="64"/>
      <c r="J35" s="71"/>
    </row>
    <row r="36" spans="1:10" ht="18.75" x14ac:dyDescent="0.4">
      <c r="A36" s="46"/>
      <c r="B36" s="46"/>
      <c r="C36" s="46"/>
      <c r="D36" s="72"/>
      <c r="F36" s="74" t="s">
        <v>36</v>
      </c>
      <c r="G36" s="122" t="s">
        <v>6</v>
      </c>
      <c r="H36" s="41"/>
      <c r="I36" s="75" t="s">
        <v>39</v>
      </c>
      <c r="J36" s="71"/>
    </row>
    <row r="37" spans="1:10" ht="15" customHeight="1" x14ac:dyDescent="0.35">
      <c r="A37" s="76" t="s">
        <v>31</v>
      </c>
      <c r="B37" s="77"/>
      <c r="C37" s="3"/>
      <c r="D37" s="77"/>
      <c r="E37" s="50"/>
      <c r="F37" s="24">
        <v>0</v>
      </c>
      <c r="G37" s="24">
        <v>0</v>
      </c>
      <c r="H37" s="256"/>
      <c r="I37" s="84" t="s">
        <v>164</v>
      </c>
      <c r="J37" s="71"/>
    </row>
    <row r="38" spans="1:10" ht="16.5" x14ac:dyDescent="0.35">
      <c r="A38" s="76" t="s">
        <v>42</v>
      </c>
      <c r="B38" s="77"/>
      <c r="C38" s="3"/>
      <c r="D38" s="79"/>
      <c r="E38" s="79"/>
      <c r="F38" s="24">
        <v>1175000</v>
      </c>
      <c r="G38" s="24">
        <v>1175000</v>
      </c>
      <c r="H38" s="256"/>
      <c r="I38" s="78">
        <f>G38/F38</f>
        <v>1</v>
      </c>
      <c r="J38" s="81"/>
    </row>
    <row r="39" spans="1:10" ht="15" x14ac:dyDescent="0.3">
      <c r="A39" s="76" t="s">
        <v>43</v>
      </c>
      <c r="B39" s="77"/>
      <c r="C39" s="77"/>
      <c r="D39" s="82"/>
      <c r="E39" s="82"/>
      <c r="F39" s="24">
        <v>0</v>
      </c>
      <c r="G39" s="24">
        <v>0</v>
      </c>
      <c r="H39" s="256"/>
      <c r="I39" s="84" t="s">
        <v>164</v>
      </c>
      <c r="J39" s="81"/>
    </row>
    <row r="40" spans="1:10" ht="15" customHeight="1" x14ac:dyDescent="0.2">
      <c r="A40" s="85" t="s">
        <v>173</v>
      </c>
      <c r="B40" s="85"/>
      <c r="C40" s="85"/>
      <c r="D40" s="85"/>
      <c r="E40" s="85"/>
      <c r="F40" s="24">
        <v>881000</v>
      </c>
      <c r="G40" s="24">
        <v>881000</v>
      </c>
      <c r="H40" s="256"/>
      <c r="I40" s="84">
        <f>G40/F40</f>
        <v>1</v>
      </c>
      <c r="J40" s="81"/>
    </row>
    <row r="41" spans="1:10" ht="15" x14ac:dyDescent="0.3">
      <c r="A41" s="76" t="s">
        <v>37</v>
      </c>
      <c r="B41" s="86"/>
      <c r="C41" s="86"/>
      <c r="D41" s="87"/>
      <c r="E41" s="87" t="s">
        <v>165</v>
      </c>
      <c r="F41" s="121">
        <v>0</v>
      </c>
      <c r="G41" s="24">
        <v>0</v>
      </c>
      <c r="H41" s="256"/>
      <c r="I41" s="89" t="s">
        <v>164</v>
      </c>
      <c r="J41" s="81"/>
    </row>
    <row r="42" spans="1:10" ht="15" customHeight="1" x14ac:dyDescent="0.2">
      <c r="A42" s="342"/>
      <c r="B42" s="342"/>
      <c r="C42" s="342"/>
      <c r="D42" s="342"/>
      <c r="E42" s="342"/>
      <c r="F42" s="342"/>
      <c r="G42" s="342"/>
      <c r="H42" s="342"/>
      <c r="I42" s="342"/>
      <c r="J42" s="81"/>
    </row>
    <row r="43" spans="1:10" ht="15" x14ac:dyDescent="0.3">
      <c r="A43" s="76"/>
      <c r="B43" s="86"/>
      <c r="C43" s="86"/>
      <c r="D43" s="87"/>
      <c r="E43" s="87"/>
      <c r="F43" s="88"/>
      <c r="G43" s="24"/>
      <c r="H43" s="83"/>
      <c r="I43" s="89"/>
      <c r="J43" s="81"/>
    </row>
    <row r="44" spans="1:10" ht="19.5" thickBot="1" x14ac:dyDescent="0.45">
      <c r="A44" s="46" t="s">
        <v>23</v>
      </c>
      <c r="B44" s="46" t="s">
        <v>24</v>
      </c>
      <c r="C44" s="48"/>
      <c r="D44" s="50"/>
      <c r="E44" s="50"/>
      <c r="F44" s="90"/>
      <c r="G44" s="91"/>
      <c r="H44" s="326" t="s">
        <v>41</v>
      </c>
      <c r="I44" s="327"/>
      <c r="J44" s="81"/>
    </row>
    <row r="45" spans="1:10" ht="18.75" thickTop="1" x14ac:dyDescent="0.35">
      <c r="A45" s="233"/>
      <c r="B45" s="234"/>
      <c r="C45" s="235"/>
      <c r="D45" s="234"/>
      <c r="E45" s="236" t="s">
        <v>185</v>
      </c>
      <c r="F45" s="237" t="s">
        <v>25</v>
      </c>
      <c r="G45" s="238" t="s">
        <v>26</v>
      </c>
      <c r="H45" s="239" t="s">
        <v>27</v>
      </c>
      <c r="I45" s="240" t="s">
        <v>40</v>
      </c>
      <c r="J45" s="81"/>
    </row>
    <row r="46" spans="1:10" x14ac:dyDescent="0.2">
      <c r="A46" s="241"/>
      <c r="B46" s="242"/>
      <c r="C46" s="242"/>
      <c r="D46" s="242"/>
      <c r="E46" s="241"/>
      <c r="F46" s="325"/>
      <c r="G46" s="243"/>
      <c r="H46" s="244">
        <v>41274</v>
      </c>
      <c r="I46" s="245">
        <v>41274</v>
      </c>
      <c r="J46" s="81"/>
    </row>
    <row r="47" spans="1:10" x14ac:dyDescent="0.2">
      <c r="A47" s="241"/>
      <c r="B47" s="242"/>
      <c r="C47" s="242"/>
      <c r="D47" s="242"/>
      <c r="E47" s="241"/>
      <c r="F47" s="325"/>
      <c r="G47" s="246"/>
      <c r="H47" s="246"/>
      <c r="I47" s="247"/>
      <c r="J47" s="81"/>
    </row>
    <row r="48" spans="1:10" ht="13.5" thickBot="1" x14ac:dyDescent="0.25">
      <c r="A48" s="248"/>
      <c r="B48" s="249"/>
      <c r="C48" s="249"/>
      <c r="D48" s="249"/>
      <c r="E48" s="248"/>
      <c r="F48" s="250"/>
      <c r="G48" s="251"/>
      <c r="H48" s="251"/>
      <c r="I48" s="252"/>
      <c r="J48" s="81"/>
    </row>
    <row r="49" spans="1:10" ht="13.5" thickTop="1" x14ac:dyDescent="0.2">
      <c r="A49" s="92"/>
      <c r="B49" s="93"/>
      <c r="C49" s="93" t="s">
        <v>20</v>
      </c>
      <c r="D49" s="93"/>
      <c r="E49" s="94">
        <v>65000</v>
      </c>
      <c r="F49" s="95">
        <v>15000</v>
      </c>
      <c r="G49" s="96">
        <v>4000</v>
      </c>
      <c r="H49" s="96">
        <f>E49+F49-G49</f>
        <v>76000</v>
      </c>
      <c r="I49" s="97">
        <f>H49</f>
        <v>76000</v>
      </c>
      <c r="J49" s="81"/>
    </row>
    <row r="50" spans="1:10" x14ac:dyDescent="0.2">
      <c r="A50" s="98"/>
      <c r="B50" s="99"/>
      <c r="C50" s="99" t="s">
        <v>28</v>
      </c>
      <c r="D50" s="99"/>
      <c r="E50" s="100">
        <v>583686.81000000006</v>
      </c>
      <c r="F50" s="25">
        <v>198345</v>
      </c>
      <c r="G50" s="101">
        <v>217578</v>
      </c>
      <c r="H50" s="101">
        <f>E50+F50-G50</f>
        <v>564453.81000000006</v>
      </c>
      <c r="I50" s="102">
        <v>536837.34</v>
      </c>
      <c r="J50" s="81"/>
    </row>
    <row r="51" spans="1:10" x14ac:dyDescent="0.2">
      <c r="A51" s="98"/>
      <c r="B51" s="99"/>
      <c r="C51" s="99" t="s">
        <v>19</v>
      </c>
      <c r="D51" s="99"/>
      <c r="E51" s="100">
        <v>376118.83</v>
      </c>
      <c r="F51" s="25">
        <f>30051.43+557717.67</f>
        <v>587769.10000000009</v>
      </c>
      <c r="G51" s="101">
        <v>13500</v>
      </c>
      <c r="H51" s="101">
        <f t="shared" ref="H51:H52" si="0">E51+F51-G51</f>
        <v>950387.93000000017</v>
      </c>
      <c r="I51" s="102">
        <f>140432.76+544217.67</f>
        <v>684650.43</v>
      </c>
      <c r="J51" s="81"/>
    </row>
    <row r="52" spans="1:10" x14ac:dyDescent="0.2">
      <c r="A52" s="98"/>
      <c r="B52" s="99"/>
      <c r="C52" s="99" t="s">
        <v>29</v>
      </c>
      <c r="D52" s="99"/>
      <c r="E52" s="100">
        <v>516343.24</v>
      </c>
      <c r="F52" s="25">
        <v>1189717</v>
      </c>
      <c r="G52" s="101">
        <v>969355</v>
      </c>
      <c r="H52" s="101">
        <f t="shared" si="0"/>
        <v>736705.24</v>
      </c>
      <c r="I52" s="102">
        <f>H52</f>
        <v>736705.24</v>
      </c>
      <c r="J52" s="81"/>
    </row>
    <row r="53" spans="1:10" ht="18.75" thickBot="1" x14ac:dyDescent="0.4">
      <c r="A53" s="103" t="s">
        <v>12</v>
      </c>
      <c r="B53" s="104"/>
      <c r="C53" s="104"/>
      <c r="D53" s="104"/>
      <c r="E53" s="105">
        <f>E49+E50+E51+E52</f>
        <v>1541148.8800000001</v>
      </c>
      <c r="F53" s="106">
        <f>F49+F50+F51+F52</f>
        <v>1990831.1</v>
      </c>
      <c r="G53" s="106">
        <f>G49+G50+G51+G52</f>
        <v>1204433</v>
      </c>
      <c r="H53" s="106">
        <f>H49+H50+H51+H52</f>
        <v>2327546.9800000004</v>
      </c>
      <c r="I53" s="107">
        <f>I49+I50+I51+I52</f>
        <v>2034193.01</v>
      </c>
      <c r="J53" s="81"/>
    </row>
    <row r="54" spans="1:10" ht="18.75" thickTop="1" x14ac:dyDescent="0.35">
      <c r="A54" s="108"/>
      <c r="B54" s="109"/>
      <c r="C54" s="109"/>
      <c r="D54" s="50"/>
      <c r="E54" s="50"/>
      <c r="F54" s="90"/>
      <c r="G54" s="91"/>
      <c r="H54" s="110"/>
      <c r="I54" s="110"/>
      <c r="J54" s="81"/>
    </row>
    <row r="55" spans="1:10" ht="18" x14ac:dyDescent="0.35">
      <c r="A55" s="108"/>
      <c r="B55" s="109"/>
      <c r="C55" s="109"/>
      <c r="D55" s="50"/>
      <c r="E55" s="50"/>
      <c r="F55" s="90"/>
      <c r="G55" s="111"/>
      <c r="H55" s="112"/>
      <c r="I55" s="112"/>
      <c r="J55" s="81"/>
    </row>
    <row r="56" spans="1:10" ht="1.5" customHeight="1" x14ac:dyDescent="0.35">
      <c r="A56" s="113"/>
      <c r="B56" s="114"/>
      <c r="C56" s="114"/>
      <c r="D56" s="115"/>
      <c r="E56" s="115"/>
      <c r="F56" s="112"/>
      <c r="G56" s="112"/>
      <c r="H56" s="112"/>
      <c r="I56" s="112"/>
      <c r="J56" s="81"/>
    </row>
    <row r="57" spans="1:10" x14ac:dyDescent="0.2">
      <c r="A57" s="116"/>
      <c r="B57" s="116"/>
      <c r="C57" s="116"/>
      <c r="D57" s="116"/>
      <c r="E57" s="116"/>
      <c r="F57" s="116"/>
      <c r="G57" s="116"/>
      <c r="H57" s="116"/>
      <c r="I57" s="116"/>
    </row>
  </sheetData>
  <mergeCells count="12">
    <mergeCell ref="A2:D2"/>
    <mergeCell ref="E2:I2"/>
    <mergeCell ref="E3:I3"/>
    <mergeCell ref="E4:I4"/>
    <mergeCell ref="H44:I44"/>
    <mergeCell ref="F46:F47"/>
    <mergeCell ref="E5:I5"/>
    <mergeCell ref="E7:I7"/>
    <mergeCell ref="H13:I13"/>
    <mergeCell ref="A32:I34"/>
    <mergeCell ref="A25:F25"/>
    <mergeCell ref="A42:I42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D28" sqref="D28"/>
    </sheetView>
  </sheetViews>
  <sheetFormatPr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4.7109375" style="28" customWidth="1"/>
    <col min="6" max="6" width="15.5703125" style="28" customWidth="1"/>
    <col min="7" max="8" width="14.7109375" style="28" customWidth="1"/>
    <col min="9" max="9" width="15" style="28" customWidth="1"/>
    <col min="10" max="10" width="16.85546875" style="28" customWidth="1"/>
    <col min="11" max="16384" width="9.140625" style="12"/>
  </cols>
  <sheetData>
    <row r="1" spans="1:10" ht="19.5" x14ac:dyDescent="0.4">
      <c r="A1" s="26" t="s">
        <v>0</v>
      </c>
      <c r="B1" s="27"/>
      <c r="C1" s="27"/>
      <c r="D1" s="27"/>
    </row>
    <row r="2" spans="1:10" ht="19.5" x14ac:dyDescent="0.4">
      <c r="A2" s="328" t="s">
        <v>1</v>
      </c>
      <c r="B2" s="328"/>
      <c r="C2" s="328"/>
      <c r="D2" s="328"/>
      <c r="E2" s="329" t="s">
        <v>114</v>
      </c>
      <c r="F2" s="329"/>
      <c r="G2" s="329"/>
      <c r="H2" s="329"/>
      <c r="I2" s="329"/>
      <c r="J2" s="30"/>
    </row>
    <row r="3" spans="1:10" ht="9.75" customHeight="1" x14ac:dyDescent="0.4">
      <c r="A3" s="29"/>
      <c r="B3" s="29"/>
      <c r="C3" s="29"/>
      <c r="D3" s="29"/>
      <c r="E3" s="331" t="s">
        <v>32</v>
      </c>
      <c r="F3" s="331"/>
      <c r="G3" s="331"/>
      <c r="H3" s="331"/>
      <c r="I3" s="331"/>
      <c r="J3" s="30"/>
    </row>
    <row r="4" spans="1:10" ht="15.75" x14ac:dyDescent="0.25">
      <c r="A4" s="31" t="s">
        <v>2</v>
      </c>
      <c r="E4" s="330" t="s">
        <v>115</v>
      </c>
      <c r="F4" s="330"/>
      <c r="G4" s="330"/>
      <c r="H4" s="330"/>
      <c r="I4" s="330"/>
    </row>
    <row r="5" spans="1:10" ht="7.5" customHeight="1" x14ac:dyDescent="0.25">
      <c r="A5" s="31"/>
      <c r="E5" s="331" t="s">
        <v>32</v>
      </c>
      <c r="F5" s="331"/>
      <c r="G5" s="331"/>
      <c r="H5" s="331"/>
      <c r="I5" s="331"/>
    </row>
    <row r="6" spans="1:10" ht="19.5" x14ac:dyDescent="0.4">
      <c r="A6" s="30" t="s">
        <v>162</v>
      </c>
      <c r="E6" s="33">
        <v>49589792</v>
      </c>
      <c r="F6" s="33"/>
      <c r="G6" s="34" t="s">
        <v>3</v>
      </c>
      <c r="H6" s="35"/>
      <c r="I6" s="35">
        <v>1111</v>
      </c>
    </row>
    <row r="7" spans="1:10" ht="8.25" customHeight="1" x14ac:dyDescent="0.4">
      <c r="A7" s="30"/>
      <c r="E7" s="331" t="s">
        <v>33</v>
      </c>
      <c r="F7" s="331"/>
      <c r="G7" s="331"/>
      <c r="H7" s="331"/>
      <c r="I7" s="331"/>
    </row>
    <row r="8" spans="1:10" ht="19.5" hidden="1" x14ac:dyDescent="0.4">
      <c r="A8" s="30"/>
      <c r="E8" s="35"/>
      <c r="F8" s="35"/>
      <c r="G8" s="35"/>
      <c r="H8" s="34"/>
      <c r="I8" s="35"/>
    </row>
    <row r="9" spans="1:10" ht="30.75" customHeight="1" x14ac:dyDescent="0.4">
      <c r="A9" s="30"/>
      <c r="E9" s="35"/>
      <c r="F9" s="35"/>
      <c r="G9" s="35"/>
      <c r="H9" s="34"/>
      <c r="I9" s="35"/>
    </row>
    <row r="11" spans="1:10" s="6" customFormat="1" ht="15" customHeight="1" x14ac:dyDescent="0.4">
      <c r="A11" s="36"/>
      <c r="B11" s="37"/>
      <c r="C11" s="37"/>
      <c r="D11" s="37"/>
      <c r="E11" s="38" t="s">
        <v>4</v>
      </c>
      <c r="F11" s="38" t="s">
        <v>5</v>
      </c>
      <c r="G11" s="39" t="s">
        <v>6</v>
      </c>
      <c r="H11" s="40" t="s">
        <v>7</v>
      </c>
      <c r="I11" s="40"/>
      <c r="J11" s="37"/>
    </row>
    <row r="12" spans="1:10" s="6" customFormat="1" ht="15" customHeight="1" x14ac:dyDescent="0.4">
      <c r="A12" s="41"/>
      <c r="B12" s="41"/>
      <c r="C12" s="41"/>
      <c r="D12" s="41"/>
      <c r="E12" s="38" t="s">
        <v>8</v>
      </c>
      <c r="F12" s="38" t="s">
        <v>8</v>
      </c>
      <c r="G12" s="39" t="s">
        <v>9</v>
      </c>
      <c r="H12" s="42" t="s">
        <v>10</v>
      </c>
      <c r="I12" s="43" t="s">
        <v>11</v>
      </c>
      <c r="J12" s="37"/>
    </row>
    <row r="13" spans="1:10" s="6" customFormat="1" ht="12.75" customHeight="1" x14ac:dyDescent="0.2">
      <c r="A13" s="41"/>
      <c r="B13" s="41"/>
      <c r="C13" s="41"/>
      <c r="D13" s="41"/>
      <c r="E13" s="38" t="s">
        <v>12</v>
      </c>
      <c r="F13" s="38" t="s">
        <v>12</v>
      </c>
      <c r="G13" s="44"/>
      <c r="H13" s="332" t="s">
        <v>180</v>
      </c>
      <c r="I13" s="332"/>
      <c r="J13" s="37"/>
    </row>
    <row r="14" spans="1:10" s="6" customFormat="1" ht="12.75" customHeight="1" x14ac:dyDescent="0.2">
      <c r="A14" s="41"/>
      <c r="B14" s="41"/>
      <c r="C14" s="41"/>
      <c r="D14" s="41"/>
      <c r="E14" s="38"/>
      <c r="F14" s="38"/>
      <c r="G14" s="44"/>
      <c r="H14" s="1"/>
      <c r="I14" s="45"/>
      <c r="J14" s="37"/>
    </row>
    <row r="15" spans="1:10" s="6" customFormat="1" ht="18.75" x14ac:dyDescent="0.4">
      <c r="A15" s="46" t="s">
        <v>13</v>
      </c>
      <c r="B15" s="46"/>
      <c r="C15" s="47"/>
      <c r="D15" s="48"/>
      <c r="E15" s="49"/>
      <c r="F15" s="49"/>
      <c r="G15" s="50"/>
      <c r="H15" s="41"/>
      <c r="I15" s="41"/>
      <c r="J15" s="37"/>
    </row>
    <row r="16" spans="1:10" s="6" customFormat="1" ht="19.5" x14ac:dyDescent="0.4">
      <c r="A16" s="51" t="s">
        <v>14</v>
      </c>
      <c r="B16" s="46"/>
      <c r="C16" s="47"/>
      <c r="D16" s="48"/>
      <c r="E16" s="253">
        <v>8114000</v>
      </c>
      <c r="F16" s="254">
        <v>35520924.859999999</v>
      </c>
      <c r="G16" s="9">
        <f>H16+I16</f>
        <v>35520924.859999999</v>
      </c>
      <c r="H16" s="253">
        <v>35017073.060000002</v>
      </c>
      <c r="I16" s="253">
        <v>503851.8</v>
      </c>
      <c r="J16" s="37"/>
    </row>
    <row r="17" spans="1:10" s="6" customFormat="1" ht="20.25" customHeight="1" x14ac:dyDescent="0.35">
      <c r="A17" s="3"/>
      <c r="B17" s="37"/>
      <c r="C17" s="37"/>
      <c r="D17" s="37"/>
      <c r="J17" s="37"/>
    </row>
    <row r="18" spans="1:10" s="6" customFormat="1" ht="19.5" x14ac:dyDescent="0.4">
      <c r="A18" s="51" t="s">
        <v>15</v>
      </c>
      <c r="B18" s="4"/>
      <c r="C18" s="4"/>
      <c r="D18" s="4"/>
      <c r="E18" s="253">
        <v>8114000</v>
      </c>
      <c r="F18" s="254">
        <v>35781545.75</v>
      </c>
      <c r="G18" s="9">
        <f>H18+I18</f>
        <v>35552227.350000001</v>
      </c>
      <c r="H18" s="253">
        <v>34916041.850000001</v>
      </c>
      <c r="I18" s="253">
        <v>636185.5</v>
      </c>
      <c r="J18" s="3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2"/>
      <c r="F20" s="52"/>
      <c r="G20" s="53"/>
      <c r="H20" s="2"/>
      <c r="I20" s="2"/>
      <c r="J20" s="5"/>
    </row>
    <row r="21" spans="1:10" ht="19.5" x14ac:dyDescent="0.4">
      <c r="A21" s="54" t="s">
        <v>16</v>
      </c>
      <c r="B21" s="52"/>
      <c r="C21" s="52"/>
      <c r="D21" s="52"/>
      <c r="E21" s="52"/>
      <c r="F21" s="52"/>
      <c r="G21" s="55"/>
      <c r="H21" s="53"/>
      <c r="I21" s="53"/>
      <c r="J21" s="53"/>
    </row>
    <row r="22" spans="1:10" ht="18" x14ac:dyDescent="0.35">
      <c r="A22" s="52"/>
      <c r="B22" s="52"/>
      <c r="C22" s="56" t="s">
        <v>38</v>
      </c>
      <c r="D22" s="52"/>
      <c r="E22" s="52"/>
      <c r="F22" s="52"/>
      <c r="G22" s="7">
        <f>H22+I22</f>
        <v>0</v>
      </c>
      <c r="H22" s="8">
        <v>0</v>
      </c>
      <c r="I22" s="8">
        <v>0</v>
      </c>
      <c r="J22" s="53"/>
    </row>
    <row r="23" spans="1:10" ht="18" x14ac:dyDescent="0.35">
      <c r="A23" s="52"/>
      <c r="B23" s="52"/>
      <c r="C23" s="56"/>
      <c r="D23" s="52"/>
      <c r="E23" s="52"/>
      <c r="F23" s="52"/>
      <c r="G23" s="7"/>
      <c r="H23" s="8"/>
      <c r="I23" s="8"/>
      <c r="J23" s="53"/>
    </row>
    <row r="24" spans="1:10" ht="22.5" x14ac:dyDescent="0.45">
      <c r="A24" s="57" t="s">
        <v>34</v>
      </c>
      <c r="B24" s="57"/>
      <c r="C24" s="58"/>
      <c r="D24" s="57"/>
      <c r="E24" s="57"/>
      <c r="F24" s="57"/>
      <c r="G24" s="59">
        <f>G18-G16-G22</f>
        <v>31302.490000002086</v>
      </c>
      <c r="H24" s="59">
        <f>H18-H16-H22</f>
        <v>-101031.21000000089</v>
      </c>
      <c r="I24" s="59">
        <f>I18-I16-I22</f>
        <v>132333.70000000001</v>
      </c>
      <c r="J24" s="60"/>
    </row>
    <row r="26" spans="1:10" ht="24" customHeight="1" x14ac:dyDescent="0.2">
      <c r="H26" s="61"/>
    </row>
    <row r="28" spans="1:10" ht="19.5" x14ac:dyDescent="0.4">
      <c r="A28" s="46" t="s">
        <v>17</v>
      </c>
      <c r="B28" s="46" t="s">
        <v>35</v>
      </c>
      <c r="C28" s="46"/>
      <c r="D28" s="4"/>
      <c r="E28" s="4"/>
      <c r="F28" s="41"/>
      <c r="G28" s="62">
        <f>G29+G30+G31</f>
        <v>31302.49</v>
      </c>
      <c r="H28" s="63"/>
      <c r="I28" s="64"/>
      <c r="J28" s="61"/>
    </row>
    <row r="29" spans="1:10" s="6" customFormat="1" ht="18.75" x14ac:dyDescent="0.4">
      <c r="A29" s="65"/>
      <c r="B29" s="65"/>
      <c r="C29" s="66" t="s">
        <v>18</v>
      </c>
      <c r="D29" s="67"/>
      <c r="E29" s="68"/>
      <c r="F29" s="61" t="s">
        <v>20</v>
      </c>
      <c r="G29" s="8">
        <v>13000</v>
      </c>
      <c r="H29" s="63"/>
      <c r="I29" s="64"/>
    </row>
    <row r="30" spans="1:10" s="6" customFormat="1" ht="18.75" x14ac:dyDescent="0.4">
      <c r="A30" s="65"/>
      <c r="B30" s="65"/>
      <c r="C30" s="66"/>
      <c r="D30" s="67"/>
      <c r="E30" s="68"/>
      <c r="F30" s="61" t="s">
        <v>19</v>
      </c>
      <c r="G30" s="8">
        <v>18302.490000000002</v>
      </c>
      <c r="H30" s="63"/>
      <c r="I30" s="64"/>
    </row>
    <row r="31" spans="1:10" s="6" customFormat="1" ht="18.75" x14ac:dyDescent="0.4">
      <c r="A31" s="65"/>
      <c r="B31" s="65"/>
      <c r="C31" s="66" t="s">
        <v>21</v>
      </c>
      <c r="D31" s="67"/>
      <c r="E31" s="68"/>
      <c r="F31" s="61" t="s">
        <v>163</v>
      </c>
      <c r="G31" s="69">
        <v>0</v>
      </c>
      <c r="H31" s="70"/>
      <c r="I31" s="64"/>
    </row>
    <row r="32" spans="1:10" s="6" customFormat="1" x14ac:dyDescent="0.2">
      <c r="A32" s="335"/>
      <c r="B32" s="336"/>
      <c r="C32" s="336"/>
      <c r="D32" s="336"/>
      <c r="E32" s="336"/>
      <c r="F32" s="336"/>
      <c r="G32" s="336"/>
      <c r="H32" s="336"/>
      <c r="I32" s="336"/>
    </row>
    <row r="33" spans="1:10" s="6" customFormat="1" x14ac:dyDescent="0.2">
      <c r="A33" s="336"/>
      <c r="B33" s="336"/>
      <c r="C33" s="336"/>
      <c r="D33" s="336"/>
      <c r="E33" s="336"/>
      <c r="F33" s="336"/>
      <c r="G33" s="336"/>
      <c r="H33" s="336"/>
      <c r="I33" s="336"/>
    </row>
    <row r="34" spans="1:10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71"/>
    </row>
    <row r="35" spans="1:10" ht="19.5" x14ac:dyDescent="0.4">
      <c r="A35" s="46" t="s">
        <v>22</v>
      </c>
      <c r="B35" s="46" t="s">
        <v>30</v>
      </c>
      <c r="C35" s="46"/>
      <c r="D35" s="72"/>
      <c r="E35" s="50"/>
      <c r="F35" s="4"/>
      <c r="G35" s="73"/>
      <c r="H35" s="64"/>
      <c r="I35" s="64"/>
      <c r="J35" s="71"/>
    </row>
    <row r="36" spans="1:10" ht="18.75" x14ac:dyDescent="0.4">
      <c r="A36" s="46"/>
      <c r="B36" s="46"/>
      <c r="C36" s="46"/>
      <c r="D36" s="72"/>
      <c r="F36" s="74" t="s">
        <v>36</v>
      </c>
      <c r="G36" s="122" t="s">
        <v>6</v>
      </c>
      <c r="H36" s="41"/>
      <c r="I36" s="75" t="s">
        <v>39</v>
      </c>
      <c r="J36" s="71"/>
    </row>
    <row r="37" spans="1:10" ht="15" customHeight="1" x14ac:dyDescent="0.35">
      <c r="A37" s="76" t="s">
        <v>31</v>
      </c>
      <c r="B37" s="77"/>
      <c r="C37" s="3"/>
      <c r="D37" s="77"/>
      <c r="E37" s="50"/>
      <c r="F37" s="24">
        <v>0</v>
      </c>
      <c r="G37" s="24">
        <v>0</v>
      </c>
      <c r="H37" s="256"/>
      <c r="I37" s="78" t="s">
        <v>164</v>
      </c>
      <c r="J37" s="71"/>
    </row>
    <row r="38" spans="1:10" ht="16.5" x14ac:dyDescent="0.35">
      <c r="A38" s="76" t="s">
        <v>42</v>
      </c>
      <c r="B38" s="77"/>
      <c r="C38" s="3"/>
      <c r="D38" s="79"/>
      <c r="E38" s="79"/>
      <c r="F38" s="24">
        <v>1513572</v>
      </c>
      <c r="G38" s="24">
        <v>1513572</v>
      </c>
      <c r="H38" s="256"/>
      <c r="I38" s="78">
        <f>G38/F38</f>
        <v>1</v>
      </c>
      <c r="J38" s="81"/>
    </row>
    <row r="39" spans="1:10" ht="15" x14ac:dyDescent="0.3">
      <c r="A39" s="76" t="s">
        <v>43</v>
      </c>
      <c r="B39" s="77"/>
      <c r="C39" s="77"/>
      <c r="D39" s="82"/>
      <c r="E39" s="82"/>
      <c r="F39" s="24">
        <v>0</v>
      </c>
      <c r="G39" s="24">
        <v>0</v>
      </c>
      <c r="H39" s="256"/>
      <c r="I39" s="84" t="s">
        <v>164</v>
      </c>
      <c r="J39" s="81"/>
    </row>
    <row r="40" spans="1:10" ht="15" customHeight="1" x14ac:dyDescent="0.2">
      <c r="A40" s="85" t="s">
        <v>173</v>
      </c>
      <c r="B40" s="85"/>
      <c r="C40" s="85"/>
      <c r="D40" s="85"/>
      <c r="E40" s="85"/>
      <c r="F40" s="24">
        <v>1143572</v>
      </c>
      <c r="G40" s="24">
        <v>1143572</v>
      </c>
      <c r="H40" s="256"/>
      <c r="I40" s="84">
        <f>G40/F40</f>
        <v>1</v>
      </c>
      <c r="J40" s="81"/>
    </row>
    <row r="41" spans="1:10" ht="15" x14ac:dyDescent="0.3">
      <c r="A41" s="76" t="s">
        <v>37</v>
      </c>
      <c r="B41" s="86"/>
      <c r="C41" s="86"/>
      <c r="D41" s="87"/>
      <c r="E41" s="87" t="s">
        <v>165</v>
      </c>
      <c r="F41" s="121">
        <v>0</v>
      </c>
      <c r="G41" s="24">
        <v>0</v>
      </c>
      <c r="H41" s="256"/>
      <c r="I41" s="89" t="s">
        <v>164</v>
      </c>
      <c r="J41" s="81"/>
    </row>
    <row r="42" spans="1:10" x14ac:dyDescent="0.2">
      <c r="A42" s="343"/>
      <c r="B42" s="343"/>
      <c r="C42" s="343"/>
      <c r="D42" s="343"/>
      <c r="E42" s="343"/>
      <c r="F42" s="343"/>
      <c r="G42" s="343"/>
      <c r="H42" s="343"/>
      <c r="I42" s="343"/>
      <c r="J42" s="81"/>
    </row>
    <row r="43" spans="1:10" ht="15" x14ac:dyDescent="0.3">
      <c r="A43" s="76"/>
      <c r="B43" s="86"/>
      <c r="C43" s="86"/>
      <c r="D43" s="87"/>
      <c r="E43" s="87"/>
      <c r="F43" s="121"/>
      <c r="G43" s="24"/>
      <c r="H43" s="83"/>
      <c r="I43" s="89"/>
      <c r="J43" s="81"/>
    </row>
    <row r="44" spans="1:10" ht="19.5" thickBot="1" x14ac:dyDescent="0.45">
      <c r="A44" s="46" t="s">
        <v>23</v>
      </c>
      <c r="B44" s="46" t="s">
        <v>24</v>
      </c>
      <c r="C44" s="48"/>
      <c r="D44" s="50"/>
      <c r="E44" s="50"/>
      <c r="F44" s="90"/>
      <c r="G44" s="91"/>
      <c r="H44" s="326" t="s">
        <v>41</v>
      </c>
      <c r="I44" s="327"/>
      <c r="J44" s="81"/>
    </row>
    <row r="45" spans="1:10" ht="18.75" thickTop="1" x14ac:dyDescent="0.35">
      <c r="A45" s="233"/>
      <c r="B45" s="234"/>
      <c r="C45" s="235"/>
      <c r="D45" s="234"/>
      <c r="E45" s="236" t="s">
        <v>185</v>
      </c>
      <c r="F45" s="237" t="s">
        <v>25</v>
      </c>
      <c r="G45" s="238" t="s">
        <v>26</v>
      </c>
      <c r="H45" s="239" t="s">
        <v>27</v>
      </c>
      <c r="I45" s="240" t="s">
        <v>40</v>
      </c>
      <c r="J45" s="81"/>
    </row>
    <row r="46" spans="1:10" x14ac:dyDescent="0.2">
      <c r="A46" s="241"/>
      <c r="B46" s="242"/>
      <c r="C46" s="242"/>
      <c r="D46" s="242"/>
      <c r="E46" s="241"/>
      <c r="F46" s="325"/>
      <c r="G46" s="243"/>
      <c r="H46" s="244">
        <v>41274</v>
      </c>
      <c r="I46" s="245">
        <v>41274</v>
      </c>
      <c r="J46" s="81"/>
    </row>
    <row r="47" spans="1:10" x14ac:dyDescent="0.2">
      <c r="A47" s="241"/>
      <c r="B47" s="242"/>
      <c r="C47" s="242"/>
      <c r="D47" s="242"/>
      <c r="E47" s="241"/>
      <c r="F47" s="325"/>
      <c r="G47" s="246"/>
      <c r="H47" s="246"/>
      <c r="I47" s="247"/>
      <c r="J47" s="81"/>
    </row>
    <row r="48" spans="1:10" ht="13.5" thickBot="1" x14ac:dyDescent="0.25">
      <c r="A48" s="248"/>
      <c r="B48" s="249"/>
      <c r="C48" s="249"/>
      <c r="D48" s="249"/>
      <c r="E48" s="248"/>
      <c r="F48" s="250"/>
      <c r="G48" s="251"/>
      <c r="H48" s="251"/>
      <c r="I48" s="252"/>
      <c r="J48" s="81"/>
    </row>
    <row r="49" spans="1:10" ht="13.5" thickTop="1" x14ac:dyDescent="0.2">
      <c r="A49" s="92"/>
      <c r="B49" s="93"/>
      <c r="C49" s="93" t="s">
        <v>20</v>
      </c>
      <c r="D49" s="93"/>
      <c r="E49" s="94">
        <v>12000</v>
      </c>
      <c r="F49" s="95">
        <v>0</v>
      </c>
      <c r="G49" s="96">
        <v>0</v>
      </c>
      <c r="H49" s="96">
        <f>E49+F49-G49</f>
        <v>12000</v>
      </c>
      <c r="I49" s="97">
        <f>H49</f>
        <v>12000</v>
      </c>
      <c r="J49" s="81"/>
    </row>
    <row r="50" spans="1:10" x14ac:dyDescent="0.2">
      <c r="A50" s="98"/>
      <c r="B50" s="99"/>
      <c r="C50" s="99" t="s">
        <v>28</v>
      </c>
      <c r="D50" s="99"/>
      <c r="E50" s="100">
        <v>204056.14</v>
      </c>
      <c r="F50" s="25">
        <v>194188</v>
      </c>
      <c r="G50" s="101">
        <v>207206</v>
      </c>
      <c r="H50" s="101">
        <f>E50+F50-G50</f>
        <v>191038.14</v>
      </c>
      <c r="I50" s="102">
        <v>184850.67</v>
      </c>
      <c r="J50" s="81"/>
    </row>
    <row r="51" spans="1:10" x14ac:dyDescent="0.2">
      <c r="A51" s="98"/>
      <c r="B51" s="99"/>
      <c r="C51" s="99" t="s">
        <v>19</v>
      </c>
      <c r="D51" s="99"/>
      <c r="E51" s="100">
        <v>566436.32999999996</v>
      </c>
      <c r="F51" s="25">
        <f>11529.75+229318.4</f>
        <v>240848.15</v>
      </c>
      <c r="G51" s="101">
        <v>0</v>
      </c>
      <c r="H51" s="101">
        <f t="shared" ref="H51:H52" si="0">E51+F51-G51</f>
        <v>807284.48</v>
      </c>
      <c r="I51" s="102">
        <f>185199.56+229318.4</f>
        <v>414517.95999999996</v>
      </c>
      <c r="J51" s="81"/>
    </row>
    <row r="52" spans="1:10" x14ac:dyDescent="0.2">
      <c r="A52" s="98"/>
      <c r="B52" s="99"/>
      <c r="C52" s="99" t="s">
        <v>29</v>
      </c>
      <c r="D52" s="99"/>
      <c r="E52" s="100">
        <v>354542.59</v>
      </c>
      <c r="F52" s="25">
        <v>1573592</v>
      </c>
      <c r="G52" s="101">
        <v>1432711</v>
      </c>
      <c r="H52" s="101">
        <f t="shared" si="0"/>
        <v>495423.59000000008</v>
      </c>
      <c r="I52" s="102">
        <f>H52</f>
        <v>495423.59000000008</v>
      </c>
      <c r="J52" s="81"/>
    </row>
    <row r="53" spans="1:10" ht="18.75" thickBot="1" x14ac:dyDescent="0.4">
      <c r="A53" s="103" t="s">
        <v>12</v>
      </c>
      <c r="B53" s="104"/>
      <c r="C53" s="104"/>
      <c r="D53" s="104"/>
      <c r="E53" s="105">
        <f>E49+E50+E51+E52</f>
        <v>1137035.06</v>
      </c>
      <c r="F53" s="106">
        <f>F49+F50+F51+F52</f>
        <v>2008628.15</v>
      </c>
      <c r="G53" s="106">
        <f>G49+G50+G51+G52</f>
        <v>1639917</v>
      </c>
      <c r="H53" s="106">
        <f>H49+H50+H51+H52</f>
        <v>1505746.21</v>
      </c>
      <c r="I53" s="107">
        <f>I49+I50+I51+I52</f>
        <v>1106792.2200000002</v>
      </c>
      <c r="J53" s="81"/>
    </row>
    <row r="54" spans="1:10" ht="18.75" thickTop="1" x14ac:dyDescent="0.35">
      <c r="A54" s="108"/>
      <c r="B54" s="109"/>
      <c r="C54" s="109"/>
      <c r="D54" s="50"/>
      <c r="E54" s="50"/>
      <c r="F54" s="90"/>
      <c r="G54" s="91"/>
      <c r="H54" s="110"/>
      <c r="I54" s="110"/>
      <c r="J54" s="81"/>
    </row>
    <row r="55" spans="1:10" ht="18" x14ac:dyDescent="0.35">
      <c r="A55" s="108"/>
      <c r="B55" s="109"/>
      <c r="C55" s="109"/>
      <c r="D55" s="50"/>
      <c r="E55" s="50"/>
      <c r="F55" s="90"/>
      <c r="G55" s="111"/>
      <c r="H55" s="112"/>
      <c r="I55" s="112"/>
      <c r="J55" s="81"/>
    </row>
    <row r="56" spans="1:10" ht="1.5" customHeight="1" x14ac:dyDescent="0.35">
      <c r="A56" s="113"/>
      <c r="B56" s="114"/>
      <c r="C56" s="114"/>
      <c r="D56" s="115"/>
      <c r="E56" s="115"/>
      <c r="F56" s="112"/>
      <c r="G56" s="112"/>
      <c r="H56" s="112"/>
      <c r="I56" s="112"/>
      <c r="J56" s="81"/>
    </row>
    <row r="57" spans="1:10" x14ac:dyDescent="0.2">
      <c r="A57" s="116"/>
      <c r="B57" s="116"/>
      <c r="C57" s="116"/>
      <c r="D57" s="116"/>
      <c r="E57" s="116"/>
      <c r="F57" s="116"/>
      <c r="G57" s="116"/>
      <c r="H57" s="116"/>
      <c r="I57" s="116"/>
    </row>
  </sheetData>
  <mergeCells count="11">
    <mergeCell ref="A2:D2"/>
    <mergeCell ref="E2:I2"/>
    <mergeCell ref="E3:I3"/>
    <mergeCell ref="E4:I4"/>
    <mergeCell ref="H44:I44"/>
    <mergeCell ref="F46:F47"/>
    <mergeCell ref="E5:I5"/>
    <mergeCell ref="E7:I7"/>
    <mergeCell ref="H13:I13"/>
    <mergeCell ref="A32:I34"/>
    <mergeCell ref="A42:I42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7"/>
  <sheetViews>
    <sheetView zoomScaleNormal="100" workbookViewId="0">
      <selection activeCell="D28" sqref="D28"/>
    </sheetView>
  </sheetViews>
  <sheetFormatPr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4.7109375" style="28" customWidth="1"/>
    <col min="6" max="6" width="15.5703125" style="28" customWidth="1"/>
    <col min="7" max="8" width="14.7109375" style="28" customWidth="1"/>
    <col min="9" max="9" width="15.140625" style="28" customWidth="1"/>
    <col min="10" max="10" width="16.85546875" style="28" customWidth="1"/>
    <col min="11" max="16384" width="9.140625" style="12"/>
  </cols>
  <sheetData>
    <row r="1" spans="1:10" ht="19.5" x14ac:dyDescent="0.4">
      <c r="A1" s="26" t="s">
        <v>0</v>
      </c>
      <c r="B1" s="27"/>
      <c r="C1" s="27"/>
      <c r="D1" s="27"/>
    </row>
    <row r="2" spans="1:10" ht="19.5" x14ac:dyDescent="0.4">
      <c r="A2" s="328" t="s">
        <v>1</v>
      </c>
      <c r="B2" s="328"/>
      <c r="C2" s="328"/>
      <c r="D2" s="328"/>
      <c r="E2" s="329" t="s">
        <v>116</v>
      </c>
      <c r="F2" s="329"/>
      <c r="G2" s="329"/>
      <c r="H2" s="329"/>
      <c r="I2" s="329"/>
      <c r="J2" s="30"/>
    </row>
    <row r="3" spans="1:10" ht="9.75" customHeight="1" x14ac:dyDescent="0.4">
      <c r="A3" s="29"/>
      <c r="B3" s="29"/>
      <c r="C3" s="29"/>
      <c r="D3" s="29"/>
      <c r="E3" s="331" t="s">
        <v>32</v>
      </c>
      <c r="F3" s="331"/>
      <c r="G3" s="331"/>
      <c r="H3" s="331"/>
      <c r="I3" s="331"/>
      <c r="J3" s="30"/>
    </row>
    <row r="4" spans="1:10" ht="15.75" x14ac:dyDescent="0.25">
      <c r="A4" s="31" t="s">
        <v>2</v>
      </c>
      <c r="E4" s="330" t="s">
        <v>117</v>
      </c>
      <c r="F4" s="330"/>
      <c r="G4" s="330"/>
      <c r="H4" s="330"/>
      <c r="I4" s="330"/>
    </row>
    <row r="5" spans="1:10" ht="7.5" customHeight="1" x14ac:dyDescent="0.25">
      <c r="A5" s="31"/>
      <c r="E5" s="331" t="s">
        <v>32</v>
      </c>
      <c r="F5" s="331"/>
      <c r="G5" s="331"/>
      <c r="H5" s="331"/>
      <c r="I5" s="331"/>
    </row>
    <row r="6" spans="1:10" ht="19.5" x14ac:dyDescent="0.4">
      <c r="A6" s="30" t="s">
        <v>162</v>
      </c>
      <c r="E6" s="118" t="s">
        <v>118</v>
      </c>
      <c r="F6" s="33"/>
      <c r="G6" s="34" t="s">
        <v>3</v>
      </c>
      <c r="H6" s="35"/>
      <c r="I6" s="35">
        <v>1112</v>
      </c>
    </row>
    <row r="7" spans="1:10" ht="8.25" customHeight="1" x14ac:dyDescent="0.4">
      <c r="A7" s="30"/>
      <c r="E7" s="331" t="s">
        <v>33</v>
      </c>
      <c r="F7" s="331"/>
      <c r="G7" s="331"/>
      <c r="H7" s="331"/>
      <c r="I7" s="331"/>
    </row>
    <row r="8" spans="1:10" ht="19.5" hidden="1" x14ac:dyDescent="0.4">
      <c r="A8" s="30"/>
      <c r="E8" s="35"/>
      <c r="F8" s="35"/>
      <c r="G8" s="35"/>
      <c r="H8" s="34"/>
      <c r="I8" s="35"/>
    </row>
    <row r="9" spans="1:10" ht="30.75" customHeight="1" x14ac:dyDescent="0.4">
      <c r="A9" s="30"/>
      <c r="E9" s="35"/>
      <c r="F9" s="35"/>
      <c r="G9" s="35"/>
      <c r="H9" s="34"/>
      <c r="I9" s="35"/>
    </row>
    <row r="11" spans="1:10" s="6" customFormat="1" ht="15" customHeight="1" x14ac:dyDescent="0.4">
      <c r="A11" s="36"/>
      <c r="B11" s="37"/>
      <c r="C11" s="37"/>
      <c r="D11" s="37"/>
      <c r="E11" s="38" t="s">
        <v>4</v>
      </c>
      <c r="F11" s="38" t="s">
        <v>5</v>
      </c>
      <c r="G11" s="39" t="s">
        <v>6</v>
      </c>
      <c r="H11" s="40" t="s">
        <v>7</v>
      </c>
      <c r="I11" s="40"/>
      <c r="J11" s="37"/>
    </row>
    <row r="12" spans="1:10" s="6" customFormat="1" ht="15" customHeight="1" x14ac:dyDescent="0.4">
      <c r="A12" s="41"/>
      <c r="B12" s="41"/>
      <c r="C12" s="41"/>
      <c r="D12" s="41"/>
      <c r="E12" s="38" t="s">
        <v>8</v>
      </c>
      <c r="F12" s="38" t="s">
        <v>8</v>
      </c>
      <c r="G12" s="39" t="s">
        <v>9</v>
      </c>
      <c r="H12" s="42" t="s">
        <v>10</v>
      </c>
      <c r="I12" s="43" t="s">
        <v>11</v>
      </c>
      <c r="J12" s="37"/>
    </row>
    <row r="13" spans="1:10" s="6" customFormat="1" ht="12.75" customHeight="1" x14ac:dyDescent="0.2">
      <c r="A13" s="41"/>
      <c r="B13" s="41"/>
      <c r="C13" s="41"/>
      <c r="D13" s="41"/>
      <c r="E13" s="38" t="s">
        <v>12</v>
      </c>
      <c r="F13" s="38" t="s">
        <v>12</v>
      </c>
      <c r="G13" s="44"/>
      <c r="H13" s="332" t="s">
        <v>180</v>
      </c>
      <c r="I13" s="332"/>
      <c r="J13" s="37"/>
    </row>
    <row r="14" spans="1:10" s="6" customFormat="1" ht="12.75" customHeight="1" x14ac:dyDescent="0.2">
      <c r="A14" s="41"/>
      <c r="B14" s="41"/>
      <c r="C14" s="41"/>
      <c r="D14" s="41"/>
      <c r="E14" s="38"/>
      <c r="F14" s="38"/>
      <c r="G14" s="44"/>
      <c r="H14" s="1"/>
      <c r="I14" s="45"/>
      <c r="J14" s="37"/>
    </row>
    <row r="15" spans="1:10" s="6" customFormat="1" ht="18.75" x14ac:dyDescent="0.4">
      <c r="A15" s="46" t="s">
        <v>13</v>
      </c>
      <c r="B15" s="46"/>
      <c r="C15" s="47"/>
      <c r="D15" s="48"/>
      <c r="E15" s="49"/>
      <c r="F15" s="49"/>
      <c r="G15" s="50"/>
      <c r="H15" s="41"/>
      <c r="I15" s="41"/>
      <c r="J15" s="37"/>
    </row>
    <row r="16" spans="1:10" s="6" customFormat="1" ht="19.5" x14ac:dyDescent="0.4">
      <c r="A16" s="51" t="s">
        <v>14</v>
      </c>
      <c r="B16" s="46"/>
      <c r="C16" s="47"/>
      <c r="D16" s="48"/>
      <c r="E16" s="253">
        <v>4990000</v>
      </c>
      <c r="F16" s="254">
        <v>21105146.600000001</v>
      </c>
      <c r="G16" s="9">
        <f>H16+I16</f>
        <v>21105146.599999998</v>
      </c>
      <c r="H16" s="253">
        <v>20908612.719999999</v>
      </c>
      <c r="I16" s="253">
        <v>196533.88</v>
      </c>
      <c r="J16" s="37"/>
    </row>
    <row r="17" spans="1:10" s="6" customFormat="1" ht="20.25" customHeight="1" x14ac:dyDescent="0.35">
      <c r="A17" s="3"/>
      <c r="B17" s="37"/>
      <c r="C17" s="37"/>
      <c r="D17" s="37"/>
      <c r="J17" s="37"/>
    </row>
    <row r="18" spans="1:10" s="6" customFormat="1" ht="19.5" x14ac:dyDescent="0.4">
      <c r="A18" s="51" t="s">
        <v>15</v>
      </c>
      <c r="B18" s="4"/>
      <c r="C18" s="4"/>
      <c r="D18" s="4"/>
      <c r="E18" s="253">
        <v>4990000</v>
      </c>
      <c r="F18" s="254">
        <v>21590390.899999999</v>
      </c>
      <c r="G18" s="9">
        <f>H18+I18</f>
        <v>21277296.699999999</v>
      </c>
      <c r="H18" s="253">
        <v>20965227.699999999</v>
      </c>
      <c r="I18" s="253">
        <v>312069</v>
      </c>
      <c r="J18" s="3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2"/>
      <c r="F20" s="52"/>
      <c r="G20" s="53"/>
      <c r="H20" s="2"/>
      <c r="I20" s="2"/>
      <c r="J20" s="5"/>
    </row>
    <row r="21" spans="1:10" ht="19.5" x14ac:dyDescent="0.4">
      <c r="A21" s="54" t="s">
        <v>16</v>
      </c>
      <c r="B21" s="52"/>
      <c r="C21" s="52"/>
      <c r="D21" s="52"/>
      <c r="E21" s="52"/>
      <c r="F21" s="52"/>
      <c r="G21" s="55"/>
      <c r="H21" s="53"/>
      <c r="I21" s="53"/>
      <c r="J21" s="53"/>
    </row>
    <row r="22" spans="1:10" ht="18" x14ac:dyDescent="0.35">
      <c r="A22" s="52"/>
      <c r="B22" s="52"/>
      <c r="C22" s="56" t="s">
        <v>38</v>
      </c>
      <c r="D22" s="52"/>
      <c r="E22" s="52"/>
      <c r="F22" s="52"/>
      <c r="G22" s="7">
        <f>H22+I22</f>
        <v>0</v>
      </c>
      <c r="H22" s="8">
        <v>0</v>
      </c>
      <c r="I22" s="8">
        <v>0</v>
      </c>
      <c r="J22" s="53"/>
    </row>
    <row r="23" spans="1:10" ht="18" x14ac:dyDescent="0.35">
      <c r="A23" s="52"/>
      <c r="B23" s="52"/>
      <c r="C23" s="56"/>
      <c r="D23" s="52"/>
      <c r="E23" s="52"/>
      <c r="F23" s="52"/>
      <c r="G23" s="7"/>
      <c r="H23" s="8"/>
      <c r="I23" s="8"/>
      <c r="J23" s="53"/>
    </row>
    <row r="24" spans="1:10" ht="22.5" x14ac:dyDescent="0.45">
      <c r="A24" s="57" t="s">
        <v>34</v>
      </c>
      <c r="B24" s="57"/>
      <c r="C24" s="58"/>
      <c r="D24" s="57"/>
      <c r="E24" s="57"/>
      <c r="F24" s="57"/>
      <c r="G24" s="59">
        <f>G18-G16-G22</f>
        <v>172150.10000000149</v>
      </c>
      <c r="H24" s="59">
        <f>H18-H16-H22</f>
        <v>56614.980000000447</v>
      </c>
      <c r="I24" s="59">
        <f>I18-I16-I22</f>
        <v>115535.12</v>
      </c>
      <c r="J24" s="60"/>
    </row>
    <row r="26" spans="1:10" ht="24" customHeight="1" x14ac:dyDescent="0.2">
      <c r="H26" s="61"/>
    </row>
    <row r="28" spans="1:10" ht="19.5" x14ac:dyDescent="0.4">
      <c r="A28" s="46" t="s">
        <v>17</v>
      </c>
      <c r="B28" s="46" t="s">
        <v>35</v>
      </c>
      <c r="C28" s="46"/>
      <c r="D28" s="4"/>
      <c r="E28" s="4"/>
      <c r="F28" s="41"/>
      <c r="G28" s="62">
        <f>G29+G30+G31</f>
        <v>172150.1</v>
      </c>
      <c r="H28" s="63"/>
      <c r="I28" s="64"/>
      <c r="J28" s="61"/>
    </row>
    <row r="29" spans="1:10" s="6" customFormat="1" ht="18.75" x14ac:dyDescent="0.4">
      <c r="A29" s="65"/>
      <c r="B29" s="65"/>
      <c r="C29" s="66" t="s">
        <v>18</v>
      </c>
      <c r="D29" s="67"/>
      <c r="E29" s="68"/>
      <c r="F29" s="61" t="s">
        <v>20</v>
      </c>
      <c r="G29" s="8">
        <v>7000</v>
      </c>
      <c r="H29" s="63"/>
      <c r="I29" s="64"/>
    </row>
    <row r="30" spans="1:10" s="6" customFormat="1" ht="18.75" x14ac:dyDescent="0.4">
      <c r="A30" s="65"/>
      <c r="B30" s="65"/>
      <c r="C30" s="66"/>
      <c r="D30" s="67"/>
      <c r="E30" s="68"/>
      <c r="F30" s="61" t="s">
        <v>19</v>
      </c>
      <c r="G30" s="8">
        <v>165150.1</v>
      </c>
      <c r="H30" s="63"/>
      <c r="I30" s="64"/>
    </row>
    <row r="31" spans="1:10" s="6" customFormat="1" ht="18.75" x14ac:dyDescent="0.4">
      <c r="A31" s="65"/>
      <c r="B31" s="65"/>
      <c r="C31" s="66" t="s">
        <v>21</v>
      </c>
      <c r="D31" s="67"/>
      <c r="E31" s="68"/>
      <c r="F31" s="61" t="s">
        <v>163</v>
      </c>
      <c r="G31" s="69">
        <v>0</v>
      </c>
      <c r="H31" s="70"/>
      <c r="I31" s="64"/>
    </row>
    <row r="32" spans="1:10" s="6" customFormat="1" x14ac:dyDescent="0.2">
      <c r="A32" s="335"/>
      <c r="B32" s="336"/>
      <c r="C32" s="336"/>
      <c r="D32" s="336"/>
      <c r="E32" s="336"/>
      <c r="F32" s="336"/>
      <c r="G32" s="336"/>
      <c r="H32" s="336"/>
      <c r="I32" s="336"/>
    </row>
    <row r="33" spans="1:10" s="6" customFormat="1" x14ac:dyDescent="0.2">
      <c r="A33" s="336"/>
      <c r="B33" s="336"/>
      <c r="C33" s="336"/>
      <c r="D33" s="336"/>
      <c r="E33" s="336"/>
      <c r="F33" s="336"/>
      <c r="G33" s="336"/>
      <c r="H33" s="336"/>
      <c r="I33" s="336"/>
    </row>
    <row r="34" spans="1:10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71"/>
    </row>
    <row r="35" spans="1:10" ht="19.5" x14ac:dyDescent="0.4">
      <c r="A35" s="46" t="s">
        <v>22</v>
      </c>
      <c r="B35" s="46" t="s">
        <v>30</v>
      </c>
      <c r="C35" s="46"/>
      <c r="D35" s="72"/>
      <c r="E35" s="50"/>
      <c r="F35" s="4"/>
      <c r="G35" s="73"/>
      <c r="H35" s="64"/>
      <c r="I35" s="64"/>
      <c r="J35" s="71"/>
    </row>
    <row r="36" spans="1:10" ht="18.75" x14ac:dyDescent="0.4">
      <c r="A36" s="46"/>
      <c r="B36" s="46"/>
      <c r="C36" s="46"/>
      <c r="D36" s="72"/>
      <c r="F36" s="74" t="s">
        <v>36</v>
      </c>
      <c r="G36" s="122" t="s">
        <v>6</v>
      </c>
      <c r="H36" s="41"/>
      <c r="I36" s="75" t="s">
        <v>39</v>
      </c>
      <c r="J36" s="71"/>
    </row>
    <row r="37" spans="1:10" ht="15" customHeight="1" x14ac:dyDescent="0.35">
      <c r="A37" s="76" t="s">
        <v>31</v>
      </c>
      <c r="B37" s="77"/>
      <c r="C37" s="3"/>
      <c r="D37" s="77"/>
      <c r="E37" s="50"/>
      <c r="F37" s="24">
        <v>0</v>
      </c>
      <c r="G37" s="24">
        <v>0</v>
      </c>
      <c r="H37" s="256"/>
      <c r="I37" s="78" t="s">
        <v>164</v>
      </c>
      <c r="J37" s="71"/>
    </row>
    <row r="38" spans="1:10" ht="16.5" x14ac:dyDescent="0.35">
      <c r="A38" s="76" t="s">
        <v>42</v>
      </c>
      <c r="B38" s="77"/>
      <c r="C38" s="3"/>
      <c r="D38" s="79"/>
      <c r="E38" s="79"/>
      <c r="F38" s="24">
        <v>267000</v>
      </c>
      <c r="G38" s="24">
        <v>267000</v>
      </c>
      <c r="H38" s="256"/>
      <c r="I38" s="78">
        <f>G38/F38</f>
        <v>1</v>
      </c>
      <c r="J38" s="81"/>
    </row>
    <row r="39" spans="1:10" ht="15" x14ac:dyDescent="0.3">
      <c r="A39" s="76" t="s">
        <v>43</v>
      </c>
      <c r="B39" s="77"/>
      <c r="C39" s="77"/>
      <c r="D39" s="82"/>
      <c r="E39" s="82"/>
      <c r="F39" s="24">
        <v>0</v>
      </c>
      <c r="G39" s="24">
        <v>0</v>
      </c>
      <c r="H39" s="256"/>
      <c r="I39" s="84" t="s">
        <v>164</v>
      </c>
      <c r="J39" s="81"/>
    </row>
    <row r="40" spans="1:10" ht="15" customHeight="1" x14ac:dyDescent="0.2">
      <c r="A40" s="85" t="s">
        <v>173</v>
      </c>
      <c r="B40" s="85"/>
      <c r="C40" s="85"/>
      <c r="D40" s="85"/>
      <c r="E40" s="85"/>
      <c r="F40" s="24">
        <v>200000</v>
      </c>
      <c r="G40" s="24">
        <v>200000</v>
      </c>
      <c r="H40" s="256"/>
      <c r="I40" s="84">
        <f>G40/F40</f>
        <v>1</v>
      </c>
      <c r="J40" s="81"/>
    </row>
    <row r="41" spans="1:10" ht="15" x14ac:dyDescent="0.3">
      <c r="A41" s="76" t="s">
        <v>37</v>
      </c>
      <c r="B41" s="86"/>
      <c r="C41" s="86"/>
      <c r="D41" s="87"/>
      <c r="E41" s="87" t="s">
        <v>165</v>
      </c>
      <c r="F41" s="121">
        <v>0</v>
      </c>
      <c r="G41" s="24">
        <v>0</v>
      </c>
      <c r="H41" s="256"/>
      <c r="I41" s="89" t="s">
        <v>164</v>
      </c>
      <c r="J41" s="81"/>
    </row>
    <row r="42" spans="1:10" x14ac:dyDescent="0.2">
      <c r="A42" s="339"/>
      <c r="B42" s="339"/>
      <c r="C42" s="339"/>
      <c r="D42" s="339"/>
      <c r="E42" s="339"/>
      <c r="F42" s="339"/>
      <c r="G42" s="339"/>
      <c r="H42" s="339"/>
      <c r="I42" s="339"/>
      <c r="J42" s="81"/>
    </row>
    <row r="43" spans="1:10" ht="15" x14ac:dyDescent="0.3">
      <c r="A43" s="76"/>
      <c r="B43" s="86"/>
      <c r="C43" s="86"/>
      <c r="D43" s="87"/>
      <c r="E43" s="87"/>
      <c r="F43" s="88"/>
      <c r="G43" s="24"/>
      <c r="H43" s="83"/>
      <c r="I43" s="89"/>
      <c r="J43" s="81"/>
    </row>
    <row r="44" spans="1:10" ht="19.5" thickBot="1" x14ac:dyDescent="0.45">
      <c r="A44" s="46" t="s">
        <v>23</v>
      </c>
      <c r="B44" s="46" t="s">
        <v>24</v>
      </c>
      <c r="C44" s="48"/>
      <c r="D44" s="50"/>
      <c r="E44" s="50"/>
      <c r="F44" s="90"/>
      <c r="G44" s="91"/>
      <c r="H44" s="326" t="s">
        <v>41</v>
      </c>
      <c r="I44" s="327"/>
      <c r="J44" s="81"/>
    </row>
    <row r="45" spans="1:10" ht="18.75" thickTop="1" x14ac:dyDescent="0.35">
      <c r="A45" s="233"/>
      <c r="B45" s="234"/>
      <c r="C45" s="235"/>
      <c r="D45" s="234"/>
      <c r="E45" s="236" t="s">
        <v>185</v>
      </c>
      <c r="F45" s="237" t="s">
        <v>25</v>
      </c>
      <c r="G45" s="238" t="s">
        <v>26</v>
      </c>
      <c r="H45" s="239" t="s">
        <v>27</v>
      </c>
      <c r="I45" s="240" t="s">
        <v>40</v>
      </c>
      <c r="J45" s="81"/>
    </row>
    <row r="46" spans="1:10" x14ac:dyDescent="0.2">
      <c r="A46" s="241"/>
      <c r="B46" s="242"/>
      <c r="C46" s="242"/>
      <c r="D46" s="242"/>
      <c r="E46" s="241"/>
      <c r="F46" s="325"/>
      <c r="G46" s="243"/>
      <c r="H46" s="244">
        <v>41274</v>
      </c>
      <c r="I46" s="245">
        <v>41274</v>
      </c>
      <c r="J46" s="81"/>
    </row>
    <row r="47" spans="1:10" x14ac:dyDescent="0.2">
      <c r="A47" s="241"/>
      <c r="B47" s="242"/>
      <c r="C47" s="242"/>
      <c r="D47" s="242"/>
      <c r="E47" s="241"/>
      <c r="F47" s="325"/>
      <c r="G47" s="246"/>
      <c r="H47" s="246"/>
      <c r="I47" s="247"/>
      <c r="J47" s="81"/>
    </row>
    <row r="48" spans="1:10" ht="13.5" thickBot="1" x14ac:dyDescent="0.25">
      <c r="A48" s="248"/>
      <c r="B48" s="249"/>
      <c r="C48" s="249"/>
      <c r="D48" s="249"/>
      <c r="E48" s="248"/>
      <c r="F48" s="250"/>
      <c r="G48" s="251"/>
      <c r="H48" s="251"/>
      <c r="I48" s="252"/>
      <c r="J48" s="81"/>
    </row>
    <row r="49" spans="1:10" ht="13.5" thickTop="1" x14ac:dyDescent="0.2">
      <c r="A49" s="92"/>
      <c r="B49" s="93"/>
      <c r="C49" s="93" t="s">
        <v>20</v>
      </c>
      <c r="D49" s="93"/>
      <c r="E49" s="94">
        <v>7000</v>
      </c>
      <c r="F49" s="95">
        <v>1000</v>
      </c>
      <c r="G49" s="96">
        <v>5000</v>
      </c>
      <c r="H49" s="96">
        <f>E49+F49-G49</f>
        <v>3000</v>
      </c>
      <c r="I49" s="97">
        <f>H49</f>
        <v>3000</v>
      </c>
      <c r="J49" s="81"/>
    </row>
    <row r="50" spans="1:10" x14ac:dyDescent="0.2">
      <c r="A50" s="98"/>
      <c r="B50" s="99"/>
      <c r="C50" s="99" t="s">
        <v>28</v>
      </c>
      <c r="D50" s="99"/>
      <c r="E50" s="100">
        <v>457138.64</v>
      </c>
      <c r="F50" s="25">
        <v>113888</v>
      </c>
      <c r="G50" s="101">
        <v>85285</v>
      </c>
      <c r="H50" s="101">
        <f>E50+F50-G50</f>
        <v>485741.64</v>
      </c>
      <c r="I50" s="102">
        <v>392413.91</v>
      </c>
      <c r="J50" s="81"/>
    </row>
    <row r="51" spans="1:10" x14ac:dyDescent="0.2">
      <c r="A51" s="98"/>
      <c r="B51" s="99"/>
      <c r="C51" s="99" t="s">
        <v>19</v>
      </c>
      <c r="D51" s="99"/>
      <c r="E51" s="100">
        <v>506975.15</v>
      </c>
      <c r="F51" s="25">
        <f>69522.39+312877.2</f>
        <v>382399.59</v>
      </c>
      <c r="G51" s="101">
        <v>0</v>
      </c>
      <c r="H51" s="101">
        <f t="shared" ref="H51:H52" si="0">E51+F51-G51</f>
        <v>889374.74</v>
      </c>
      <c r="I51" s="102">
        <f>367420.48+312877.2</f>
        <v>680297.67999999993</v>
      </c>
      <c r="J51" s="81"/>
    </row>
    <row r="52" spans="1:10" x14ac:dyDescent="0.2">
      <c r="A52" s="98"/>
      <c r="B52" s="99"/>
      <c r="C52" s="99" t="s">
        <v>29</v>
      </c>
      <c r="D52" s="99"/>
      <c r="E52" s="100">
        <v>457107.25</v>
      </c>
      <c r="F52" s="25">
        <v>356033.1</v>
      </c>
      <c r="G52" s="101">
        <v>379118</v>
      </c>
      <c r="H52" s="101">
        <f t="shared" si="0"/>
        <v>434022.35</v>
      </c>
      <c r="I52" s="102">
        <v>178117.93</v>
      </c>
      <c r="J52" s="81"/>
    </row>
    <row r="53" spans="1:10" ht="18.75" thickBot="1" x14ac:dyDescent="0.4">
      <c r="A53" s="103" t="s">
        <v>12</v>
      </c>
      <c r="B53" s="104"/>
      <c r="C53" s="104"/>
      <c r="D53" s="104"/>
      <c r="E53" s="117">
        <f>E49+E50+E51+E52</f>
        <v>1428221.04</v>
      </c>
      <c r="F53" s="106">
        <f>F49+F50+F51+F52</f>
        <v>853320.69</v>
      </c>
      <c r="G53" s="106">
        <f>G49+G50+G51+G52</f>
        <v>469403</v>
      </c>
      <c r="H53" s="106">
        <f>H49+H50+H51+H52</f>
        <v>1812138.73</v>
      </c>
      <c r="I53" s="107">
        <f>I49+I50+I51+I52</f>
        <v>1253829.5199999998</v>
      </c>
      <c r="J53" s="81"/>
    </row>
    <row r="54" spans="1:10" ht="18.75" thickTop="1" x14ac:dyDescent="0.35">
      <c r="A54" s="108"/>
      <c r="B54" s="109"/>
      <c r="C54" s="109"/>
      <c r="D54" s="50"/>
      <c r="E54" s="50"/>
      <c r="F54" s="90"/>
      <c r="G54" s="91"/>
      <c r="H54" s="110"/>
      <c r="I54" s="110"/>
      <c r="J54" s="81"/>
    </row>
    <row r="55" spans="1:10" ht="18" x14ac:dyDescent="0.35">
      <c r="A55" s="108"/>
      <c r="B55" s="109"/>
      <c r="C55" s="109"/>
      <c r="D55" s="50"/>
      <c r="E55" s="50"/>
      <c r="F55" s="90"/>
      <c r="G55" s="111"/>
      <c r="H55" s="112"/>
      <c r="I55" s="112"/>
      <c r="J55" s="81"/>
    </row>
    <row r="56" spans="1:10" ht="1.5" customHeight="1" x14ac:dyDescent="0.35">
      <c r="A56" s="113"/>
      <c r="B56" s="114"/>
      <c r="C56" s="114"/>
      <c r="D56" s="115"/>
      <c r="E56" s="115"/>
      <c r="F56" s="112"/>
      <c r="G56" s="112"/>
      <c r="H56" s="112"/>
      <c r="I56" s="112"/>
      <c r="J56" s="81"/>
    </row>
    <row r="57" spans="1:10" x14ac:dyDescent="0.2">
      <c r="A57" s="116"/>
      <c r="B57" s="116"/>
      <c r="C57" s="116"/>
      <c r="D57" s="116"/>
      <c r="E57" s="116"/>
      <c r="F57" s="116"/>
      <c r="G57" s="116"/>
      <c r="H57" s="116"/>
      <c r="I57" s="116"/>
    </row>
  </sheetData>
  <mergeCells count="11">
    <mergeCell ref="A2:D2"/>
    <mergeCell ref="E2:I2"/>
    <mergeCell ref="E3:I3"/>
    <mergeCell ref="E4:I4"/>
    <mergeCell ref="H44:I44"/>
    <mergeCell ref="F46:F47"/>
    <mergeCell ref="E5:I5"/>
    <mergeCell ref="E7:I7"/>
    <mergeCell ref="H13:I13"/>
    <mergeCell ref="A32:I34"/>
    <mergeCell ref="A42:I42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6"/>
  <sheetViews>
    <sheetView zoomScaleNormal="100" workbookViewId="0">
      <selection activeCell="D28" sqref="D28"/>
    </sheetView>
  </sheetViews>
  <sheetFormatPr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4.7109375" style="28" customWidth="1"/>
    <col min="6" max="6" width="15.5703125" style="28" customWidth="1"/>
    <col min="7" max="8" width="14.7109375" style="28" customWidth="1"/>
    <col min="9" max="9" width="15.140625" style="28" customWidth="1"/>
    <col min="10" max="10" width="16.85546875" style="28" customWidth="1"/>
    <col min="11" max="16384" width="9.140625" style="12"/>
  </cols>
  <sheetData>
    <row r="1" spans="1:10" ht="19.5" x14ac:dyDescent="0.4">
      <c r="A1" s="26" t="s">
        <v>0</v>
      </c>
      <c r="B1" s="27"/>
      <c r="C1" s="27"/>
      <c r="D1" s="27"/>
    </row>
    <row r="2" spans="1:10" ht="19.5" x14ac:dyDescent="0.4">
      <c r="A2" s="328" t="s">
        <v>1</v>
      </c>
      <c r="B2" s="328"/>
      <c r="C2" s="328"/>
      <c r="D2" s="328"/>
      <c r="E2" s="329" t="s">
        <v>167</v>
      </c>
      <c r="F2" s="329"/>
      <c r="G2" s="329"/>
      <c r="H2" s="329"/>
      <c r="I2" s="329"/>
      <c r="J2" s="30"/>
    </row>
    <row r="3" spans="1:10" ht="9.75" customHeight="1" x14ac:dyDescent="0.4">
      <c r="A3" s="29"/>
      <c r="B3" s="29"/>
      <c r="C3" s="29"/>
      <c r="D3" s="29"/>
      <c r="E3" s="331" t="s">
        <v>32</v>
      </c>
      <c r="F3" s="331"/>
      <c r="G3" s="331"/>
      <c r="H3" s="331"/>
      <c r="I3" s="331"/>
      <c r="J3" s="30"/>
    </row>
    <row r="4" spans="1:10" ht="15.75" x14ac:dyDescent="0.25">
      <c r="A4" s="31" t="s">
        <v>2</v>
      </c>
      <c r="E4" s="330" t="s">
        <v>119</v>
      </c>
      <c r="F4" s="330"/>
      <c r="G4" s="330"/>
      <c r="H4" s="330"/>
      <c r="I4" s="330"/>
    </row>
    <row r="5" spans="1:10" ht="7.5" customHeight="1" x14ac:dyDescent="0.25">
      <c r="A5" s="31"/>
      <c r="E5" s="331" t="s">
        <v>32</v>
      </c>
      <c r="F5" s="331"/>
      <c r="G5" s="331"/>
      <c r="H5" s="331"/>
      <c r="I5" s="331"/>
    </row>
    <row r="6" spans="1:10" ht="19.5" x14ac:dyDescent="0.4">
      <c r="A6" s="30" t="s">
        <v>162</v>
      </c>
      <c r="E6" s="32" t="s">
        <v>120</v>
      </c>
      <c r="F6" s="33"/>
      <c r="G6" s="34" t="s">
        <v>3</v>
      </c>
      <c r="H6" s="35"/>
      <c r="I6" s="35">
        <v>1135</v>
      </c>
    </row>
    <row r="7" spans="1:10" ht="8.25" customHeight="1" x14ac:dyDescent="0.4">
      <c r="A7" s="30"/>
      <c r="E7" s="331" t="s">
        <v>33</v>
      </c>
      <c r="F7" s="331"/>
      <c r="G7" s="331"/>
      <c r="H7" s="331"/>
      <c r="I7" s="331"/>
    </row>
    <row r="8" spans="1:10" ht="19.5" hidden="1" x14ac:dyDescent="0.4">
      <c r="A8" s="30"/>
      <c r="E8" s="35"/>
      <c r="F8" s="35"/>
      <c r="G8" s="35"/>
      <c r="H8" s="34"/>
      <c r="I8" s="35"/>
    </row>
    <row r="9" spans="1:10" ht="30.75" customHeight="1" x14ac:dyDescent="0.4">
      <c r="A9" s="30"/>
      <c r="E9" s="35"/>
      <c r="F9" s="35"/>
      <c r="G9" s="35"/>
      <c r="H9" s="34"/>
      <c r="I9" s="35"/>
    </row>
    <row r="11" spans="1:10" s="6" customFormat="1" ht="15" customHeight="1" x14ac:dyDescent="0.4">
      <c r="A11" s="36"/>
      <c r="B11" s="37"/>
      <c r="C11" s="37"/>
      <c r="D11" s="37"/>
      <c r="E11" s="38" t="s">
        <v>4</v>
      </c>
      <c r="F11" s="38" t="s">
        <v>5</v>
      </c>
      <c r="G11" s="39" t="s">
        <v>6</v>
      </c>
      <c r="H11" s="40" t="s">
        <v>7</v>
      </c>
      <c r="I11" s="40"/>
      <c r="J11" s="37"/>
    </row>
    <row r="12" spans="1:10" s="6" customFormat="1" ht="15" customHeight="1" x14ac:dyDescent="0.4">
      <c r="A12" s="41"/>
      <c r="B12" s="41"/>
      <c r="C12" s="41"/>
      <c r="D12" s="41"/>
      <c r="E12" s="38" t="s">
        <v>8</v>
      </c>
      <c r="F12" s="38" t="s">
        <v>8</v>
      </c>
      <c r="G12" s="39" t="s">
        <v>9</v>
      </c>
      <c r="H12" s="42" t="s">
        <v>10</v>
      </c>
      <c r="I12" s="43" t="s">
        <v>11</v>
      </c>
      <c r="J12" s="37"/>
    </row>
    <row r="13" spans="1:10" s="6" customFormat="1" ht="12.75" customHeight="1" x14ac:dyDescent="0.2">
      <c r="A13" s="41"/>
      <c r="B13" s="41"/>
      <c r="C13" s="41"/>
      <c r="D13" s="41"/>
      <c r="E13" s="38" t="s">
        <v>12</v>
      </c>
      <c r="F13" s="38" t="s">
        <v>12</v>
      </c>
      <c r="G13" s="44"/>
      <c r="H13" s="332" t="s">
        <v>180</v>
      </c>
      <c r="I13" s="332"/>
      <c r="J13" s="37"/>
    </row>
    <row r="14" spans="1:10" s="6" customFormat="1" ht="12.75" customHeight="1" x14ac:dyDescent="0.2">
      <c r="A14" s="41"/>
      <c r="B14" s="41"/>
      <c r="C14" s="41"/>
      <c r="D14" s="41"/>
      <c r="E14" s="38"/>
      <c r="F14" s="38"/>
      <c r="G14" s="44"/>
      <c r="H14" s="1"/>
      <c r="I14" s="45"/>
      <c r="J14" s="37"/>
    </row>
    <row r="15" spans="1:10" s="6" customFormat="1" ht="18.75" x14ac:dyDescent="0.4">
      <c r="A15" s="46" t="s">
        <v>13</v>
      </c>
      <c r="B15" s="46"/>
      <c r="C15" s="47"/>
      <c r="D15" s="48"/>
      <c r="E15" s="49"/>
      <c r="F15" s="49"/>
      <c r="G15" s="50"/>
      <c r="H15" s="41"/>
      <c r="I15" s="41"/>
      <c r="J15" s="37"/>
    </row>
    <row r="16" spans="1:10" s="6" customFormat="1" ht="19.5" x14ac:dyDescent="0.4">
      <c r="A16" s="51" t="s">
        <v>14</v>
      </c>
      <c r="B16" s="46"/>
      <c r="C16" s="47"/>
      <c r="D16" s="48"/>
      <c r="E16" s="253">
        <v>15050000</v>
      </c>
      <c r="F16" s="254">
        <v>58919372</v>
      </c>
      <c r="G16" s="9">
        <f>H16+I16</f>
        <v>60153755.890000001</v>
      </c>
      <c r="H16" s="253">
        <v>59084650.539999999</v>
      </c>
      <c r="I16" s="253">
        <v>1069105.3500000001</v>
      </c>
      <c r="J16" s="37"/>
    </row>
    <row r="17" spans="1:10" s="6" customFormat="1" ht="20.25" customHeight="1" x14ac:dyDescent="0.35">
      <c r="A17" s="3"/>
      <c r="B17" s="37"/>
      <c r="C17" s="37"/>
      <c r="D17" s="37"/>
      <c r="J17" s="37"/>
    </row>
    <row r="18" spans="1:10" s="6" customFormat="1" ht="19.5" x14ac:dyDescent="0.4">
      <c r="A18" s="51" t="s">
        <v>15</v>
      </c>
      <c r="B18" s="4"/>
      <c r="C18" s="4"/>
      <c r="D18" s="4"/>
      <c r="E18" s="253">
        <v>15200000</v>
      </c>
      <c r="F18" s="254">
        <v>59699503.960000001</v>
      </c>
      <c r="G18" s="9">
        <f>H18+I18</f>
        <v>60880501.520000003</v>
      </c>
      <c r="H18" s="253">
        <v>59718290.170000002</v>
      </c>
      <c r="I18" s="253">
        <v>1162211.3500000001</v>
      </c>
      <c r="J18" s="37"/>
    </row>
    <row r="19" spans="1:10" s="6" customFormat="1" ht="19.5" customHeight="1" x14ac:dyDescent="0.35">
      <c r="A19" s="3"/>
      <c r="B19" s="4"/>
      <c r="C19" s="4"/>
      <c r="D19" s="4"/>
      <c r="E19" s="9"/>
      <c r="F19" s="10"/>
      <c r="G19" s="9"/>
      <c r="H19" s="11"/>
      <c r="I19" s="11"/>
      <c r="J19" s="5"/>
    </row>
    <row r="20" spans="1:10" s="6" customFormat="1" ht="14.25" customHeight="1" x14ac:dyDescent="0.35">
      <c r="A20" s="3"/>
      <c r="B20" s="4"/>
      <c r="C20" s="4"/>
      <c r="D20" s="4"/>
      <c r="E20" s="52"/>
      <c r="F20" s="52"/>
      <c r="G20" s="53"/>
      <c r="H20" s="2"/>
      <c r="I20" s="2"/>
      <c r="J20" s="5"/>
    </row>
    <row r="21" spans="1:10" ht="19.5" x14ac:dyDescent="0.4">
      <c r="A21" s="54" t="s">
        <v>16</v>
      </c>
      <c r="B21" s="52"/>
      <c r="C21" s="52"/>
      <c r="D21" s="52"/>
      <c r="E21" s="52"/>
      <c r="F21" s="52"/>
      <c r="G21" s="55"/>
      <c r="H21" s="53"/>
      <c r="I21" s="53"/>
      <c r="J21" s="53"/>
    </row>
    <row r="22" spans="1:10" ht="18" x14ac:dyDescent="0.35">
      <c r="A22" s="52"/>
      <c r="B22" s="52"/>
      <c r="C22" s="56" t="s">
        <v>38</v>
      </c>
      <c r="D22" s="52"/>
      <c r="E22" s="52"/>
      <c r="F22" s="52"/>
      <c r="G22" s="7">
        <f>H22+I22</f>
        <v>0</v>
      </c>
      <c r="H22" s="8">
        <v>0</v>
      </c>
      <c r="I22" s="8">
        <v>0</v>
      </c>
      <c r="J22" s="53"/>
    </row>
    <row r="23" spans="1:10" ht="18" x14ac:dyDescent="0.35">
      <c r="A23" s="52"/>
      <c r="B23" s="52"/>
      <c r="C23" s="56"/>
      <c r="D23" s="52"/>
      <c r="E23" s="52"/>
      <c r="F23" s="52"/>
      <c r="G23" s="7"/>
      <c r="H23" s="8"/>
      <c r="I23" s="8"/>
      <c r="J23" s="53"/>
    </row>
    <row r="24" spans="1:10" ht="22.5" x14ac:dyDescent="0.45">
      <c r="A24" s="57" t="s">
        <v>34</v>
      </c>
      <c r="B24" s="57"/>
      <c r="C24" s="58"/>
      <c r="D24" s="57"/>
      <c r="E24" s="57"/>
      <c r="F24" s="57"/>
      <c r="G24" s="59">
        <f>G18-G16-G22</f>
        <v>726745.63000000268</v>
      </c>
      <c r="H24" s="59">
        <f>H18-H16-H22</f>
        <v>633639.63000000268</v>
      </c>
      <c r="I24" s="59">
        <f>I18-I16-I22</f>
        <v>93106</v>
      </c>
      <c r="J24" s="60"/>
    </row>
    <row r="26" spans="1:10" ht="24" customHeight="1" x14ac:dyDescent="0.2">
      <c r="H26" s="61"/>
    </row>
    <row r="28" spans="1:10" ht="19.5" x14ac:dyDescent="0.4">
      <c r="A28" s="46" t="s">
        <v>17</v>
      </c>
      <c r="B28" s="46" t="s">
        <v>35</v>
      </c>
      <c r="C28" s="46"/>
      <c r="D28" s="4"/>
      <c r="E28" s="4"/>
      <c r="F28" s="41"/>
      <c r="G28" s="62">
        <f>G29+G30+G31</f>
        <v>726745.63</v>
      </c>
      <c r="H28" s="63"/>
      <c r="I28" s="64"/>
      <c r="J28" s="61"/>
    </row>
    <row r="29" spans="1:10" s="6" customFormat="1" ht="18.75" x14ac:dyDescent="0.4">
      <c r="A29" s="65"/>
      <c r="B29" s="65"/>
      <c r="C29" s="66" t="s">
        <v>18</v>
      </c>
      <c r="D29" s="67"/>
      <c r="E29" s="68"/>
      <c r="F29" s="61" t="s">
        <v>20</v>
      </c>
      <c r="G29" s="8">
        <v>15000</v>
      </c>
      <c r="H29" s="63"/>
      <c r="I29" s="64"/>
    </row>
    <row r="30" spans="1:10" s="6" customFormat="1" ht="18.75" x14ac:dyDescent="0.4">
      <c r="A30" s="65"/>
      <c r="B30" s="65"/>
      <c r="C30" s="66"/>
      <c r="D30" s="67"/>
      <c r="E30" s="68"/>
      <c r="F30" s="61" t="s">
        <v>19</v>
      </c>
      <c r="G30" s="8">
        <v>711745.63</v>
      </c>
      <c r="H30" s="63"/>
      <c r="I30" s="64"/>
    </row>
    <row r="31" spans="1:10" s="6" customFormat="1" ht="18.75" x14ac:dyDescent="0.4">
      <c r="A31" s="65"/>
      <c r="B31" s="65"/>
      <c r="C31" s="66" t="s">
        <v>21</v>
      </c>
      <c r="D31" s="67"/>
      <c r="E31" s="68"/>
      <c r="F31" s="61" t="s">
        <v>163</v>
      </c>
      <c r="G31" s="69">
        <v>0</v>
      </c>
      <c r="H31" s="70"/>
      <c r="I31" s="64"/>
    </row>
    <row r="32" spans="1:10" s="6" customFormat="1" x14ac:dyDescent="0.2">
      <c r="A32" s="335"/>
      <c r="B32" s="336"/>
      <c r="C32" s="336"/>
      <c r="D32" s="336"/>
      <c r="E32" s="336"/>
      <c r="F32" s="336"/>
      <c r="G32" s="336"/>
      <c r="H32" s="336"/>
      <c r="I32" s="336"/>
    </row>
    <row r="33" spans="1:10" s="6" customFormat="1" x14ac:dyDescent="0.2">
      <c r="A33" s="336"/>
      <c r="B33" s="336"/>
      <c r="C33" s="336"/>
      <c r="D33" s="336"/>
      <c r="E33" s="336"/>
      <c r="F33" s="336"/>
      <c r="G33" s="336"/>
      <c r="H33" s="336"/>
      <c r="I33" s="336"/>
    </row>
    <row r="34" spans="1:10" x14ac:dyDescent="0.2">
      <c r="A34" s="336"/>
      <c r="B34" s="336"/>
      <c r="C34" s="336"/>
      <c r="D34" s="336"/>
      <c r="E34" s="336"/>
      <c r="F34" s="336"/>
      <c r="G34" s="336"/>
      <c r="H34" s="336"/>
      <c r="I34" s="336"/>
      <c r="J34" s="71"/>
    </row>
    <row r="35" spans="1:10" ht="19.5" x14ac:dyDescent="0.4">
      <c r="A35" s="46" t="s">
        <v>22</v>
      </c>
      <c r="B35" s="46" t="s">
        <v>30</v>
      </c>
      <c r="C35" s="46"/>
      <c r="D35" s="72"/>
      <c r="E35" s="50"/>
      <c r="F35" s="4"/>
      <c r="G35" s="73"/>
      <c r="H35" s="64"/>
      <c r="I35" s="64"/>
      <c r="J35" s="71"/>
    </row>
    <row r="36" spans="1:10" ht="18.75" x14ac:dyDescent="0.4">
      <c r="A36" s="46"/>
      <c r="B36" s="46"/>
      <c r="C36" s="46"/>
      <c r="D36" s="72"/>
      <c r="F36" s="74" t="s">
        <v>36</v>
      </c>
      <c r="G36" s="122" t="s">
        <v>6</v>
      </c>
      <c r="H36" s="41"/>
      <c r="I36" s="75" t="s">
        <v>39</v>
      </c>
      <c r="J36" s="71"/>
    </row>
    <row r="37" spans="1:10" ht="15" customHeight="1" x14ac:dyDescent="0.35">
      <c r="A37" s="76" t="s">
        <v>31</v>
      </c>
      <c r="B37" s="77"/>
      <c r="C37" s="3"/>
      <c r="D37" s="77"/>
      <c r="E37" s="50"/>
      <c r="F37" s="24">
        <v>0</v>
      </c>
      <c r="G37" s="24">
        <v>0</v>
      </c>
      <c r="H37" s="256"/>
      <c r="I37" s="84" t="s">
        <v>164</v>
      </c>
      <c r="J37" s="71"/>
    </row>
    <row r="38" spans="1:10" ht="16.5" x14ac:dyDescent="0.35">
      <c r="A38" s="76" t="s">
        <v>42</v>
      </c>
      <c r="B38" s="77"/>
      <c r="C38" s="3"/>
      <c r="D38" s="79"/>
      <c r="E38" s="79"/>
      <c r="F38" s="24">
        <v>3190000</v>
      </c>
      <c r="G38" s="24">
        <v>3226410.02</v>
      </c>
      <c r="H38" s="256"/>
      <c r="I38" s="78">
        <f>G38/F38</f>
        <v>1.0114137993730408</v>
      </c>
      <c r="J38" s="81"/>
    </row>
    <row r="39" spans="1:10" ht="15" x14ac:dyDescent="0.3">
      <c r="A39" s="76" t="s">
        <v>43</v>
      </c>
      <c r="B39" s="77"/>
      <c r="C39" s="77"/>
      <c r="D39" s="82"/>
      <c r="E39" s="82"/>
      <c r="F39" s="24">
        <v>0</v>
      </c>
      <c r="G39" s="24">
        <v>0</v>
      </c>
      <c r="H39" s="256"/>
      <c r="I39" s="84" t="s">
        <v>164</v>
      </c>
      <c r="J39" s="81"/>
    </row>
    <row r="40" spans="1:10" ht="15" customHeight="1" x14ac:dyDescent="0.2">
      <c r="A40" s="85" t="s">
        <v>173</v>
      </c>
      <c r="B40" s="85"/>
      <c r="C40" s="85"/>
      <c r="D40" s="85"/>
      <c r="E40" s="85"/>
      <c r="F40" s="24">
        <v>2392000</v>
      </c>
      <c r="G40" s="24">
        <v>2392000</v>
      </c>
      <c r="H40" s="256"/>
      <c r="I40" s="84">
        <f>G40/F40</f>
        <v>1</v>
      </c>
      <c r="J40" s="81"/>
    </row>
    <row r="41" spans="1:10" ht="15" x14ac:dyDescent="0.3">
      <c r="A41" s="76" t="s">
        <v>37</v>
      </c>
      <c r="B41" s="86"/>
      <c r="C41" s="86"/>
      <c r="D41" s="87"/>
      <c r="E41" s="87" t="s">
        <v>165</v>
      </c>
      <c r="F41" s="121">
        <v>682000</v>
      </c>
      <c r="G41" s="24">
        <v>682000</v>
      </c>
      <c r="H41" s="256"/>
      <c r="I41" s="84">
        <f>G41/F41</f>
        <v>1</v>
      </c>
      <c r="J41" s="81"/>
    </row>
    <row r="42" spans="1:10" ht="15" x14ac:dyDescent="0.3">
      <c r="A42" s="293" t="s">
        <v>199</v>
      </c>
      <c r="B42" s="86"/>
      <c r="C42" s="86"/>
      <c r="D42" s="87"/>
      <c r="E42" s="87"/>
      <c r="F42" s="121"/>
      <c r="G42" s="24"/>
      <c r="H42" s="83"/>
      <c r="I42" s="89"/>
      <c r="J42" s="81"/>
    </row>
    <row r="43" spans="1:10" ht="19.5" thickBot="1" x14ac:dyDescent="0.45">
      <c r="A43" s="46" t="s">
        <v>23</v>
      </c>
      <c r="B43" s="46" t="s">
        <v>24</v>
      </c>
      <c r="C43" s="48"/>
      <c r="D43" s="50"/>
      <c r="E43" s="50"/>
      <c r="F43" s="90"/>
      <c r="G43" s="91"/>
      <c r="H43" s="326" t="s">
        <v>41</v>
      </c>
      <c r="I43" s="327"/>
      <c r="J43" s="81"/>
    </row>
    <row r="44" spans="1:10" ht="18.75" thickTop="1" x14ac:dyDescent="0.35">
      <c r="A44" s="233"/>
      <c r="B44" s="234"/>
      <c r="C44" s="235"/>
      <c r="D44" s="234"/>
      <c r="E44" s="236" t="s">
        <v>185</v>
      </c>
      <c r="F44" s="237" t="s">
        <v>25</v>
      </c>
      <c r="G44" s="238" t="s">
        <v>26</v>
      </c>
      <c r="H44" s="239" t="s">
        <v>27</v>
      </c>
      <c r="I44" s="240" t="s">
        <v>40</v>
      </c>
      <c r="J44" s="81"/>
    </row>
    <row r="45" spans="1:10" x14ac:dyDescent="0.2">
      <c r="A45" s="241"/>
      <c r="B45" s="242"/>
      <c r="C45" s="242"/>
      <c r="D45" s="242"/>
      <c r="E45" s="241"/>
      <c r="F45" s="325"/>
      <c r="G45" s="243"/>
      <c r="H45" s="244">
        <v>41274</v>
      </c>
      <c r="I45" s="245">
        <v>41274</v>
      </c>
      <c r="J45" s="81"/>
    </row>
    <row r="46" spans="1:10" x14ac:dyDescent="0.2">
      <c r="A46" s="241"/>
      <c r="B46" s="242"/>
      <c r="C46" s="242"/>
      <c r="D46" s="242"/>
      <c r="E46" s="241"/>
      <c r="F46" s="325"/>
      <c r="G46" s="246"/>
      <c r="H46" s="246"/>
      <c r="I46" s="247"/>
      <c r="J46" s="81"/>
    </row>
    <row r="47" spans="1:10" ht="13.5" thickBot="1" x14ac:dyDescent="0.25">
      <c r="A47" s="248"/>
      <c r="B47" s="249"/>
      <c r="C47" s="249"/>
      <c r="D47" s="249"/>
      <c r="E47" s="248"/>
      <c r="F47" s="250"/>
      <c r="G47" s="251"/>
      <c r="H47" s="251"/>
      <c r="I47" s="252"/>
      <c r="J47" s="81"/>
    </row>
    <row r="48" spans="1:10" ht="13.5" thickTop="1" x14ac:dyDescent="0.2">
      <c r="A48" s="92"/>
      <c r="B48" s="93"/>
      <c r="C48" s="93" t="s">
        <v>20</v>
      </c>
      <c r="D48" s="93"/>
      <c r="E48" s="94">
        <v>191041</v>
      </c>
      <c r="F48" s="95">
        <v>15000</v>
      </c>
      <c r="G48" s="96">
        <v>14500</v>
      </c>
      <c r="H48" s="96">
        <f>E48+F48-G48</f>
        <v>191541</v>
      </c>
      <c r="I48" s="119">
        <f>H48</f>
        <v>191541</v>
      </c>
      <c r="J48" s="81"/>
    </row>
    <row r="49" spans="1:10" x14ac:dyDescent="0.2">
      <c r="A49" s="98"/>
      <c r="B49" s="99"/>
      <c r="C49" s="99" t="s">
        <v>28</v>
      </c>
      <c r="D49" s="99"/>
      <c r="E49" s="100">
        <v>216041.23</v>
      </c>
      <c r="F49" s="25">
        <v>315025</v>
      </c>
      <c r="G49" s="101">
        <v>384763</v>
      </c>
      <c r="H49" s="101">
        <f>E49+F49-G49</f>
        <v>146303.22999999998</v>
      </c>
      <c r="I49" s="120">
        <v>131841.23000000001</v>
      </c>
      <c r="J49" s="81"/>
    </row>
    <row r="50" spans="1:10" x14ac:dyDescent="0.2">
      <c r="A50" s="98"/>
      <c r="B50" s="99"/>
      <c r="C50" s="99" t="s">
        <v>19</v>
      </c>
      <c r="D50" s="99"/>
      <c r="E50" s="100">
        <v>930544.01</v>
      </c>
      <c r="F50" s="25">
        <f>226676.7+444130.8</f>
        <v>670807.5</v>
      </c>
      <c r="G50" s="101">
        <v>13075</v>
      </c>
      <c r="H50" s="101">
        <f t="shared" ref="H50:H51" si="0">E50+F50-G50</f>
        <v>1588276.51</v>
      </c>
      <c r="I50" s="120">
        <f>1114911.96+432020.8</f>
        <v>1546932.76</v>
      </c>
      <c r="J50" s="123"/>
    </row>
    <row r="51" spans="1:10" x14ac:dyDescent="0.2">
      <c r="A51" s="98"/>
      <c r="B51" s="99"/>
      <c r="C51" s="99" t="s">
        <v>29</v>
      </c>
      <c r="D51" s="99"/>
      <c r="E51" s="100">
        <v>1264167.27</v>
      </c>
      <c r="F51" s="25">
        <v>3334079.02</v>
      </c>
      <c r="G51" s="101">
        <v>3853361</v>
      </c>
      <c r="H51" s="101">
        <f t="shared" si="0"/>
        <v>744885.29</v>
      </c>
      <c r="I51" s="120">
        <f>H51</f>
        <v>744885.29</v>
      </c>
      <c r="J51" s="123"/>
    </row>
    <row r="52" spans="1:10" ht="18.75" thickBot="1" x14ac:dyDescent="0.4">
      <c r="A52" s="103" t="s">
        <v>12</v>
      </c>
      <c r="B52" s="104"/>
      <c r="C52" s="104"/>
      <c r="D52" s="104"/>
      <c r="E52" s="105">
        <f>E48+E49+E50+E51</f>
        <v>2601793.5099999998</v>
      </c>
      <c r="F52" s="106">
        <f>F48+F49+F50+F51</f>
        <v>4334911.5199999996</v>
      </c>
      <c r="G52" s="106">
        <f>G48+G49+G50+G51</f>
        <v>4265699</v>
      </c>
      <c r="H52" s="106">
        <f>H48+H49+H50+H51</f>
        <v>2671006.0300000003</v>
      </c>
      <c r="I52" s="107">
        <f>I48+I49+I50+I51</f>
        <v>2615200.2800000003</v>
      </c>
      <c r="J52" s="81"/>
    </row>
    <row r="53" spans="1:10" ht="18.75" thickTop="1" x14ac:dyDescent="0.35">
      <c r="A53" s="108"/>
      <c r="B53" s="109"/>
      <c r="C53" s="109"/>
      <c r="D53" s="50"/>
      <c r="E53" s="50"/>
      <c r="F53" s="90"/>
      <c r="G53" s="91"/>
      <c r="H53" s="110"/>
      <c r="I53" s="110"/>
      <c r="J53" s="81"/>
    </row>
    <row r="54" spans="1:10" ht="18" x14ac:dyDescent="0.35">
      <c r="A54" s="108"/>
      <c r="B54" s="109"/>
      <c r="C54" s="109"/>
      <c r="D54" s="50"/>
      <c r="E54" s="50"/>
      <c r="F54" s="90"/>
      <c r="G54" s="111"/>
      <c r="H54" s="112"/>
      <c r="I54" s="112"/>
      <c r="J54" s="81"/>
    </row>
    <row r="55" spans="1:10" ht="1.5" customHeight="1" x14ac:dyDescent="0.35">
      <c r="A55" s="113"/>
      <c r="B55" s="114"/>
      <c r="C55" s="114"/>
      <c r="D55" s="115"/>
      <c r="E55" s="115"/>
      <c r="F55" s="112"/>
      <c r="G55" s="112"/>
      <c r="H55" s="112"/>
      <c r="I55" s="112"/>
      <c r="J55" s="81"/>
    </row>
    <row r="56" spans="1:10" x14ac:dyDescent="0.2">
      <c r="A56" s="116"/>
      <c r="B56" s="116"/>
      <c r="C56" s="116"/>
      <c r="D56" s="116"/>
      <c r="E56" s="116"/>
      <c r="F56" s="116"/>
      <c r="G56" s="116"/>
      <c r="H56" s="116"/>
      <c r="I56" s="116"/>
    </row>
  </sheetData>
  <mergeCells count="10">
    <mergeCell ref="A2:D2"/>
    <mergeCell ref="E2:I2"/>
    <mergeCell ref="E3:I3"/>
    <mergeCell ref="E4:I4"/>
    <mergeCell ref="H43:I43"/>
    <mergeCell ref="F45:F46"/>
    <mergeCell ref="E5:I5"/>
    <mergeCell ref="E7:I7"/>
    <mergeCell ref="H13:I13"/>
    <mergeCell ref="A32:I34"/>
  </mergeCells>
  <phoneticPr fontId="2" type="noConversion"/>
  <printOptions horizontalCentered="1"/>
  <pageMargins left="0.39370078740157483" right="0" top="0.78740157480314965" bottom="0.39370078740157483" header="0.51181102362204722" footer="0.51181102362204722"/>
  <pageSetup paperSize="9" scale="85" firstPageNumber="379" orientation="portrait" r:id="rId1"/>
  <headerFooter alignWithMargins="0">
    <oddFooter>&amp;L&amp;"Arial,Kurzíva"&amp;9Zastupitelstvo Olomouckého kraje 28.6.2013
6.- Závěrečný účet Olomouckého kraje za rok 2012
Příloha č.14: Financování hospodaření příspěvkových organizací Olomouckého kraje&amp;R&amp;"Arial,Kurzíva"&amp;9Strana &amp;P (celkem 484)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26</vt:i4>
      </vt:variant>
    </vt:vector>
  </HeadingPairs>
  <TitlesOfParts>
    <vt:vector size="52" baseType="lpstr">
      <vt:lpstr>Rekapitulace</vt:lpstr>
      <vt:lpstr>1021</vt:lpstr>
      <vt:lpstr>1022</vt:lpstr>
      <vt:lpstr>1024</vt:lpstr>
      <vt:lpstr>1040</vt:lpstr>
      <vt:lpstr>1041</vt:lpstr>
      <vt:lpstr>1111</vt:lpstr>
      <vt:lpstr>1112</vt:lpstr>
      <vt:lpstr>1135</vt:lpstr>
      <vt:lpstr>1136</vt:lpstr>
      <vt:lpstr>1137</vt:lpstr>
      <vt:lpstr>1138</vt:lpstr>
      <vt:lpstr>1140</vt:lpstr>
      <vt:lpstr>1153</vt:lpstr>
      <vt:lpstr>1154</vt:lpstr>
      <vt:lpstr>1163</vt:lpstr>
      <vt:lpstr>1174</vt:lpstr>
      <vt:lpstr>1221</vt:lpstr>
      <vt:lpstr>1222</vt:lpstr>
      <vt:lpstr>1223</vt:lpstr>
      <vt:lpstr>1311</vt:lpstr>
      <vt:lpstr>1312</vt:lpstr>
      <vt:lpstr>1313</vt:lpstr>
      <vt:lpstr>1354</vt:lpstr>
      <vt:lpstr>1355</vt:lpstr>
      <vt:lpstr>List3</vt:lpstr>
      <vt:lpstr>Rekapitulace!Názvy_tisku</vt:lpstr>
      <vt:lpstr>'1021'!Oblast_tisku</vt:lpstr>
      <vt:lpstr>'1022'!Oblast_tisku</vt:lpstr>
      <vt:lpstr>'1024'!Oblast_tisku</vt:lpstr>
      <vt:lpstr>'1040'!Oblast_tisku</vt:lpstr>
      <vt:lpstr>'1041'!Oblast_tisku</vt:lpstr>
      <vt:lpstr>'1111'!Oblast_tisku</vt:lpstr>
      <vt:lpstr>'1112'!Oblast_tisku</vt:lpstr>
      <vt:lpstr>'1135'!Oblast_tisku</vt:lpstr>
      <vt:lpstr>'1136'!Oblast_tisku</vt:lpstr>
      <vt:lpstr>'1137'!Oblast_tisku</vt:lpstr>
      <vt:lpstr>'1138'!Oblast_tisku</vt:lpstr>
      <vt:lpstr>'1140'!Oblast_tisku</vt:lpstr>
      <vt:lpstr>'1153'!Oblast_tisku</vt:lpstr>
      <vt:lpstr>'1154'!Oblast_tisku</vt:lpstr>
      <vt:lpstr>'1163'!Oblast_tisku</vt:lpstr>
      <vt:lpstr>'1174'!Oblast_tisku</vt:lpstr>
      <vt:lpstr>'1221'!Oblast_tisku</vt:lpstr>
      <vt:lpstr>'1222'!Oblast_tisku</vt:lpstr>
      <vt:lpstr>'1223'!Oblast_tisku</vt:lpstr>
      <vt:lpstr>'1311'!Oblast_tisku</vt:lpstr>
      <vt:lpstr>'1312'!Oblast_tisku</vt:lpstr>
      <vt:lpstr>'1313'!Oblast_tisku</vt:lpstr>
      <vt:lpstr>'1354'!Oblast_tisku</vt:lpstr>
      <vt:lpstr>'1355'!Oblast_tisku</vt:lpstr>
      <vt:lpstr>Rekapitulace!Oblast_tisku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Dostalová Ing. Bc.</dc:creator>
  <cp:lastModifiedBy>Dresslerová Veronika</cp:lastModifiedBy>
  <cp:lastPrinted>2013-05-30T12:13:59Z</cp:lastPrinted>
  <dcterms:created xsi:type="dcterms:W3CDTF">2008-01-24T08:46:29Z</dcterms:created>
  <dcterms:modified xsi:type="dcterms:W3CDTF">2013-06-10T10:19:24Z</dcterms:modified>
</cp:coreProperties>
</file>